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000"/>
  </bookViews>
  <sheets>
    <sheet name="State_Techn_Inputs" sheetId="5" r:id="rId1"/>
    <sheet name="Summary - Capacity" sheetId="1" r:id="rId2"/>
    <sheet name="Summary - POE 50" sheetId="2" r:id="rId3"/>
    <sheet name="Summary - POE 50 - By Tech" sheetId="3" r:id="rId4"/>
    <sheet name="Summary - PV Cap by TCP" sheetId="4" r:id="rId5"/>
  </sheets>
  <externalReferences>
    <externalReference r:id="rId6"/>
    <externalReference r:id="rId7"/>
    <externalReference r:id="rId8"/>
  </externalReferences>
  <definedNames>
    <definedName name="Batt_All_Perc">State_Techn_Inputs!$Q$24:$U$27</definedName>
    <definedName name="Batt_CF">State_Techn_Inputs!$W$23:$BT$27</definedName>
    <definedName name="DM_All_Perc">State_Techn_Inputs!$Q$84:$U$87</definedName>
    <definedName name="DM_CF">State_Techn_Inputs!$W$83:$BS$87</definedName>
    <definedName name="EE_All_Perc">State_Techn_Inputs!$Q$34:$U$37</definedName>
    <definedName name="EE_CF">State_Techn_Inputs!$W$33:$BT$37</definedName>
    <definedName name="EV_All_Perc">State_Techn_Inputs!$Q$44:$U$47</definedName>
    <definedName name="EV_CF">State_Techn_Inputs!$W$43:$BT$47</definedName>
    <definedName name="Exist_Com_Cust" localSheetId="0">[1]LGA_Info_Inputs!$G$12:$G$101</definedName>
    <definedName name="Exist_Ind_Cust" localSheetId="0">[1]LGA_Info_Inputs!$K$12:$K$101</definedName>
    <definedName name="Exist_Ind_Cust" localSheetId="1">[2]LGA_Info_Allocators!#REF!</definedName>
    <definedName name="Exist_Ind_Cust" localSheetId="3">[2]LGA_Info_Allocators!#REF!</definedName>
    <definedName name="Exist_Ind_Cust" localSheetId="4">[2]LGA_Info_Allocators!#REF!</definedName>
    <definedName name="Exist_Ind_Cust">[2]LGA_Info_Allocators!#REF!</definedName>
    <definedName name="Exist_Res_Cust" localSheetId="0">[1]LGA_Info_Inputs!$C$12:$C$101</definedName>
    <definedName name="GridBatt_All_Perc">State_Techn_Inputs!$Q$74:$U$77</definedName>
    <definedName name="GridBatt_CF">State_Techn_Inputs!$W$73:$BS$77</definedName>
    <definedName name="GridSolar_All_Perc">State_Techn_Inputs!$Q$64:$U$67</definedName>
    <definedName name="GridSolar_CF">State_Techn_Inputs!$W$63:$BT$67</definedName>
    <definedName name="GridWind_All_Perc">State_Techn_Inputs!$Q$54:$U$57</definedName>
    <definedName name="Load_Profiles">[1]Tx_Load_Profile_Inputs!$A$9:$BA$662</definedName>
    <definedName name="New_Com_Cust" localSheetId="0">[1]LGA_Info_Inputs!$I$12:$I$101</definedName>
    <definedName name="New_Res_Cust" localSheetId="0">[1]LGA_Info_Inputs!$E$12:$E$101</definedName>
    <definedName name="PV_All_Perc">State_Techn_Inputs!$Q$14:$U$17</definedName>
    <definedName name="PV_CF">State_Techn_Inputs!$W$13:$BS$17</definedName>
    <definedName name="State_Battery">State_Techn_Inputs!$B$23:$O$24</definedName>
    <definedName name="State_DM">State_Techn_Inputs!$B$83:$O$84</definedName>
    <definedName name="State_EE">State_Techn_Inputs!$B$33:$O$34</definedName>
    <definedName name="State_Ev">State_Techn_Inputs!$B$43:$O$44</definedName>
    <definedName name="State_GridBatt">State_Techn_Inputs!$B$73:$O$74</definedName>
    <definedName name="State_GridSolar">State_Techn_Inputs!$B$63:$O$64</definedName>
    <definedName name="State_GridWind">State_Techn_Inputs!$B$53:$O$54</definedName>
    <definedName name="State_PV">State_Techn_Inputs!$B$13:$O$14</definedName>
    <definedName name="Wind_CF">State_Techn_Inputs!$W$53:$BT$57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88" i="5" l="1"/>
  <c r="S88" i="5"/>
  <c r="W81" i="5"/>
  <c r="Q81" i="5"/>
  <c r="U78" i="5"/>
  <c r="S78" i="5"/>
  <c r="W71" i="5"/>
  <c r="Q71" i="5"/>
  <c r="U68" i="5"/>
  <c r="S68" i="5"/>
  <c r="W61" i="5"/>
  <c r="Q61" i="5"/>
  <c r="U58" i="5"/>
  <c r="S58" i="5"/>
  <c r="W51" i="5"/>
  <c r="Q51" i="5"/>
  <c r="U48" i="5"/>
  <c r="S48" i="5"/>
  <c r="W41" i="5"/>
  <c r="Q41" i="5"/>
  <c r="U38" i="5"/>
  <c r="S38" i="5"/>
  <c r="N34" i="5"/>
  <c r="M34" i="5"/>
  <c r="L34" i="5"/>
  <c r="K34" i="5"/>
  <c r="J34" i="5"/>
  <c r="I34" i="5"/>
  <c r="H34" i="5"/>
  <c r="G34" i="5"/>
  <c r="F34" i="5"/>
  <c r="E34" i="5"/>
  <c r="D34" i="5"/>
  <c r="U33" i="5"/>
  <c r="U43" i="5" s="1"/>
  <c r="U53" i="5" s="1"/>
  <c r="U63" i="5" s="1"/>
  <c r="U73" i="5" s="1"/>
  <c r="U83" i="5" s="1"/>
  <c r="W31" i="5"/>
  <c r="Q31" i="5"/>
  <c r="U28" i="5"/>
  <c r="S28" i="5"/>
  <c r="W27" i="5"/>
  <c r="W26" i="5"/>
  <c r="W25" i="5"/>
  <c r="W24" i="5"/>
  <c r="U23" i="5"/>
  <c r="S23" i="5"/>
  <c r="S33" i="5" s="1"/>
  <c r="S43" i="5" s="1"/>
  <c r="S53" i="5" s="1"/>
  <c r="S63" i="5" s="1"/>
  <c r="S73" i="5" s="1"/>
  <c r="S83" i="5" s="1"/>
  <c r="Q23" i="5"/>
  <c r="Q33" i="5" s="1"/>
  <c r="Q43" i="5" s="1"/>
  <c r="Q53" i="5" s="1"/>
  <c r="Q63" i="5" s="1"/>
  <c r="Q73" i="5" s="1"/>
  <c r="Q83" i="5" s="1"/>
  <c r="W21" i="5"/>
  <c r="Q21" i="5"/>
  <c r="U18" i="5"/>
  <c r="S18" i="5"/>
  <c r="C14" i="5"/>
  <c r="E13" i="5"/>
  <c r="W11" i="5"/>
  <c r="Q11" i="5"/>
  <c r="DH32" i="4"/>
  <c r="CT32" i="4"/>
  <c r="CF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B32" i="4"/>
  <c r="N32" i="4"/>
  <c r="P31" i="4"/>
  <c r="AD31" i="4" s="1"/>
  <c r="AR31" i="4" s="1"/>
  <c r="BF31" i="4" s="1"/>
  <c r="BT31" i="4" s="1"/>
  <c r="CH31" i="4" s="1"/>
  <c r="CV31" i="4" s="1"/>
  <c r="P30" i="4"/>
  <c r="AD30" i="4" s="1"/>
  <c r="AR30" i="4" s="1"/>
  <c r="BF30" i="4" s="1"/>
  <c r="BT30" i="4" s="1"/>
  <c r="CH30" i="4" s="1"/>
  <c r="CV30" i="4" s="1"/>
  <c r="P29" i="4"/>
  <c r="AD29" i="4" s="1"/>
  <c r="AR29" i="4" s="1"/>
  <c r="BF29" i="4" s="1"/>
  <c r="BT29" i="4" s="1"/>
  <c r="CH29" i="4" s="1"/>
  <c r="CV29" i="4" s="1"/>
  <c r="P28" i="4"/>
  <c r="AD28" i="4" s="1"/>
  <c r="AR28" i="4" s="1"/>
  <c r="BF28" i="4" s="1"/>
  <c r="BT28" i="4" s="1"/>
  <c r="CH28" i="4" s="1"/>
  <c r="CV28" i="4" s="1"/>
  <c r="P27" i="4"/>
  <c r="AD27" i="4" s="1"/>
  <c r="AR27" i="4" s="1"/>
  <c r="BF27" i="4" s="1"/>
  <c r="BT27" i="4" s="1"/>
  <c r="CH27" i="4" s="1"/>
  <c r="CV27" i="4" s="1"/>
  <c r="P26" i="4"/>
  <c r="AD26" i="4" s="1"/>
  <c r="AR26" i="4" s="1"/>
  <c r="BF26" i="4" s="1"/>
  <c r="BT26" i="4" s="1"/>
  <c r="CH26" i="4" s="1"/>
  <c r="CV26" i="4" s="1"/>
  <c r="P25" i="4"/>
  <c r="AD25" i="4" s="1"/>
  <c r="AR25" i="4" s="1"/>
  <c r="BF25" i="4" s="1"/>
  <c r="BT25" i="4" s="1"/>
  <c r="CH25" i="4" s="1"/>
  <c r="CV25" i="4" s="1"/>
  <c r="P24" i="4"/>
  <c r="AD24" i="4" s="1"/>
  <c r="AR24" i="4" s="1"/>
  <c r="BF24" i="4" s="1"/>
  <c r="BT24" i="4" s="1"/>
  <c r="CH24" i="4" s="1"/>
  <c r="CV24" i="4" s="1"/>
  <c r="P23" i="4"/>
  <c r="AD23" i="4" s="1"/>
  <c r="AR23" i="4" s="1"/>
  <c r="BF23" i="4" s="1"/>
  <c r="BT23" i="4" s="1"/>
  <c r="CH23" i="4" s="1"/>
  <c r="CV23" i="4" s="1"/>
  <c r="P22" i="4"/>
  <c r="AD22" i="4" s="1"/>
  <c r="AR22" i="4" s="1"/>
  <c r="BF22" i="4" s="1"/>
  <c r="BT22" i="4" s="1"/>
  <c r="CH22" i="4" s="1"/>
  <c r="CV22" i="4" s="1"/>
  <c r="P21" i="4"/>
  <c r="AD21" i="4" s="1"/>
  <c r="AR21" i="4" s="1"/>
  <c r="BF21" i="4" s="1"/>
  <c r="BT21" i="4" s="1"/>
  <c r="CH21" i="4" s="1"/>
  <c r="CV21" i="4" s="1"/>
  <c r="P20" i="4"/>
  <c r="AD20" i="4" s="1"/>
  <c r="AR20" i="4" s="1"/>
  <c r="BF20" i="4" s="1"/>
  <c r="BT20" i="4" s="1"/>
  <c r="CH20" i="4" s="1"/>
  <c r="CV20" i="4" s="1"/>
  <c r="P19" i="4"/>
  <c r="AD19" i="4" s="1"/>
  <c r="AR19" i="4" s="1"/>
  <c r="BF19" i="4" s="1"/>
  <c r="BT19" i="4" s="1"/>
  <c r="CH19" i="4" s="1"/>
  <c r="CV19" i="4" s="1"/>
  <c r="P18" i="4"/>
  <c r="AD18" i="4" s="1"/>
  <c r="AR18" i="4" s="1"/>
  <c r="BF18" i="4" s="1"/>
  <c r="BT18" i="4" s="1"/>
  <c r="CH18" i="4" s="1"/>
  <c r="CV18" i="4" s="1"/>
  <c r="P17" i="4"/>
  <c r="AD17" i="4" s="1"/>
  <c r="AR17" i="4" s="1"/>
  <c r="BF17" i="4" s="1"/>
  <c r="BT17" i="4" s="1"/>
  <c r="CH17" i="4" s="1"/>
  <c r="CV17" i="4" s="1"/>
  <c r="P16" i="4"/>
  <c r="AD16" i="4" s="1"/>
  <c r="AR16" i="4" s="1"/>
  <c r="BF16" i="4" s="1"/>
  <c r="BT16" i="4" s="1"/>
  <c r="CH16" i="4" s="1"/>
  <c r="CV16" i="4" s="1"/>
  <c r="P15" i="4"/>
  <c r="AD15" i="4" s="1"/>
  <c r="AR15" i="4" s="1"/>
  <c r="BF15" i="4" s="1"/>
  <c r="BT15" i="4" s="1"/>
  <c r="CH15" i="4" s="1"/>
  <c r="CV15" i="4" s="1"/>
  <c r="P14" i="4"/>
  <c r="AD14" i="4" s="1"/>
  <c r="AR14" i="4" s="1"/>
  <c r="BF14" i="4" s="1"/>
  <c r="BT14" i="4" s="1"/>
  <c r="CH14" i="4" s="1"/>
  <c r="CV14" i="4" s="1"/>
  <c r="P13" i="4"/>
  <c r="AD13" i="4" s="1"/>
  <c r="AR13" i="4" s="1"/>
  <c r="BF13" i="4" s="1"/>
  <c r="BT13" i="4" s="1"/>
  <c r="CH13" i="4" s="1"/>
  <c r="CV13" i="4" s="1"/>
  <c r="P12" i="4"/>
  <c r="AD12" i="4" s="1"/>
  <c r="AR12" i="4" s="1"/>
  <c r="BF12" i="4" s="1"/>
  <c r="BT12" i="4" s="1"/>
  <c r="CH12" i="4" s="1"/>
  <c r="CV12" i="4" s="1"/>
  <c r="P11" i="4"/>
  <c r="AD11" i="4" s="1"/>
  <c r="AR11" i="4" s="1"/>
  <c r="BF11" i="4" s="1"/>
  <c r="BT11" i="4" s="1"/>
  <c r="CH11" i="4" s="1"/>
  <c r="CV11" i="4" s="1"/>
  <c r="P10" i="4"/>
  <c r="AD10" i="4" s="1"/>
  <c r="AR10" i="4" s="1"/>
  <c r="BF10" i="4" s="1"/>
  <c r="BT10" i="4" s="1"/>
  <c r="CH10" i="4" s="1"/>
  <c r="CV10" i="4" s="1"/>
  <c r="P9" i="4"/>
  <c r="AD9" i="4" s="1"/>
  <c r="AR9" i="4" s="1"/>
  <c r="BF9" i="4" s="1"/>
  <c r="BT9" i="4" s="1"/>
  <c r="CH9" i="4" s="1"/>
  <c r="CV9" i="4" s="1"/>
  <c r="P8" i="4"/>
  <c r="AD8" i="4" s="1"/>
  <c r="AR8" i="4" s="1"/>
  <c r="BF8" i="4" s="1"/>
  <c r="BT8" i="4" s="1"/>
  <c r="CH8" i="4" s="1"/>
  <c r="CV8" i="4" s="1"/>
  <c r="P7" i="4"/>
  <c r="AD7" i="4" s="1"/>
  <c r="AR7" i="4" s="1"/>
  <c r="BF7" i="4" s="1"/>
  <c r="BT7" i="4" s="1"/>
  <c r="CH7" i="4" s="1"/>
  <c r="CV7" i="4" s="1"/>
  <c r="P6" i="4"/>
  <c r="AD6" i="4" s="1"/>
  <c r="AR6" i="4" s="1"/>
  <c r="BF6" i="4" s="1"/>
  <c r="BT6" i="4" s="1"/>
  <c r="CH6" i="4" s="1"/>
  <c r="CV6" i="4" s="1"/>
  <c r="P5" i="4"/>
  <c r="AD5" i="4" s="1"/>
  <c r="AR5" i="4" s="1"/>
  <c r="BF5" i="4" s="1"/>
  <c r="BT5" i="4" s="1"/>
  <c r="CH5" i="4" s="1"/>
  <c r="CV5" i="4" s="1"/>
  <c r="P4" i="4"/>
  <c r="AD4" i="4" s="1"/>
  <c r="AR4" i="4" s="1"/>
  <c r="BF4" i="4" s="1"/>
  <c r="BT4" i="4" s="1"/>
  <c r="CH4" i="4" s="1"/>
  <c r="CV4" i="4" s="1"/>
  <c r="AS3" i="4"/>
  <c r="BG3" i="4" s="1"/>
  <c r="BU3" i="4" s="1"/>
  <c r="CI3" i="4" s="1"/>
  <c r="CW3" i="4" s="1"/>
  <c r="AE3" i="4"/>
  <c r="Q3" i="4"/>
  <c r="D3" i="4"/>
  <c r="DH32" i="3"/>
  <c r="CT32" i="3"/>
  <c r="CF32" i="3"/>
  <c r="BR32" i="3"/>
  <c r="BD32" i="3"/>
  <c r="AP32" i="3"/>
  <c r="AB32" i="3"/>
  <c r="N32" i="3"/>
  <c r="P31" i="3"/>
  <c r="AD31" i="3" s="1"/>
  <c r="AR31" i="3" s="1"/>
  <c r="BF31" i="3" s="1"/>
  <c r="BT31" i="3" s="1"/>
  <c r="CH31" i="3" s="1"/>
  <c r="CV31" i="3" s="1"/>
  <c r="P30" i="3"/>
  <c r="AD30" i="3" s="1"/>
  <c r="AR30" i="3" s="1"/>
  <c r="BF30" i="3" s="1"/>
  <c r="BT30" i="3" s="1"/>
  <c r="CH30" i="3" s="1"/>
  <c r="CV30" i="3" s="1"/>
  <c r="P29" i="3"/>
  <c r="AD29" i="3" s="1"/>
  <c r="AR29" i="3" s="1"/>
  <c r="BF29" i="3" s="1"/>
  <c r="BT29" i="3" s="1"/>
  <c r="CH29" i="3" s="1"/>
  <c r="CV29" i="3" s="1"/>
  <c r="P28" i="3"/>
  <c r="AD28" i="3" s="1"/>
  <c r="AR28" i="3" s="1"/>
  <c r="BF28" i="3" s="1"/>
  <c r="BT28" i="3" s="1"/>
  <c r="CH28" i="3" s="1"/>
  <c r="CV28" i="3" s="1"/>
  <c r="P27" i="3"/>
  <c r="AD27" i="3" s="1"/>
  <c r="AR27" i="3" s="1"/>
  <c r="BF27" i="3" s="1"/>
  <c r="BT27" i="3" s="1"/>
  <c r="CH27" i="3" s="1"/>
  <c r="CV27" i="3" s="1"/>
  <c r="P26" i="3"/>
  <c r="AD26" i="3" s="1"/>
  <c r="AR26" i="3" s="1"/>
  <c r="BF26" i="3" s="1"/>
  <c r="BT26" i="3" s="1"/>
  <c r="CH26" i="3" s="1"/>
  <c r="CV26" i="3" s="1"/>
  <c r="P25" i="3"/>
  <c r="AD25" i="3" s="1"/>
  <c r="AR25" i="3" s="1"/>
  <c r="BF25" i="3" s="1"/>
  <c r="BT25" i="3" s="1"/>
  <c r="CH25" i="3" s="1"/>
  <c r="CV25" i="3" s="1"/>
  <c r="P24" i="3"/>
  <c r="AD24" i="3" s="1"/>
  <c r="AR24" i="3" s="1"/>
  <c r="BF24" i="3" s="1"/>
  <c r="BT24" i="3" s="1"/>
  <c r="CH24" i="3" s="1"/>
  <c r="CV24" i="3" s="1"/>
  <c r="P23" i="3"/>
  <c r="AD23" i="3" s="1"/>
  <c r="AR23" i="3" s="1"/>
  <c r="BF23" i="3" s="1"/>
  <c r="BT23" i="3" s="1"/>
  <c r="CH23" i="3" s="1"/>
  <c r="CV23" i="3" s="1"/>
  <c r="P22" i="3"/>
  <c r="AD22" i="3" s="1"/>
  <c r="AR22" i="3" s="1"/>
  <c r="BF22" i="3" s="1"/>
  <c r="BT22" i="3" s="1"/>
  <c r="CH22" i="3" s="1"/>
  <c r="CV22" i="3" s="1"/>
  <c r="P21" i="3"/>
  <c r="AD21" i="3" s="1"/>
  <c r="AR21" i="3" s="1"/>
  <c r="BF21" i="3" s="1"/>
  <c r="BT21" i="3" s="1"/>
  <c r="CH21" i="3" s="1"/>
  <c r="CV21" i="3" s="1"/>
  <c r="P20" i="3"/>
  <c r="AD20" i="3" s="1"/>
  <c r="AR20" i="3" s="1"/>
  <c r="BF20" i="3" s="1"/>
  <c r="BT20" i="3" s="1"/>
  <c r="CH20" i="3" s="1"/>
  <c r="CV20" i="3" s="1"/>
  <c r="P19" i="3"/>
  <c r="AD19" i="3" s="1"/>
  <c r="AR19" i="3" s="1"/>
  <c r="BF19" i="3" s="1"/>
  <c r="BT19" i="3" s="1"/>
  <c r="CH19" i="3" s="1"/>
  <c r="CV19" i="3" s="1"/>
  <c r="P18" i="3"/>
  <c r="AD18" i="3" s="1"/>
  <c r="AR18" i="3" s="1"/>
  <c r="BF18" i="3" s="1"/>
  <c r="BT18" i="3" s="1"/>
  <c r="CH18" i="3" s="1"/>
  <c r="CV18" i="3" s="1"/>
  <c r="P17" i="3"/>
  <c r="AD17" i="3" s="1"/>
  <c r="AR17" i="3" s="1"/>
  <c r="BF17" i="3" s="1"/>
  <c r="BT17" i="3" s="1"/>
  <c r="CH17" i="3" s="1"/>
  <c r="CV17" i="3" s="1"/>
  <c r="P16" i="3"/>
  <c r="AD16" i="3" s="1"/>
  <c r="AR16" i="3" s="1"/>
  <c r="BF16" i="3" s="1"/>
  <c r="BT16" i="3" s="1"/>
  <c r="CH16" i="3" s="1"/>
  <c r="CV16" i="3" s="1"/>
  <c r="P15" i="3"/>
  <c r="AD15" i="3" s="1"/>
  <c r="AR15" i="3" s="1"/>
  <c r="BF15" i="3" s="1"/>
  <c r="BT15" i="3" s="1"/>
  <c r="CH15" i="3" s="1"/>
  <c r="CV15" i="3" s="1"/>
  <c r="P14" i="3"/>
  <c r="AD14" i="3" s="1"/>
  <c r="AR14" i="3" s="1"/>
  <c r="BF14" i="3" s="1"/>
  <c r="BT14" i="3" s="1"/>
  <c r="CH14" i="3" s="1"/>
  <c r="CV14" i="3" s="1"/>
  <c r="P13" i="3"/>
  <c r="AD13" i="3" s="1"/>
  <c r="AR13" i="3" s="1"/>
  <c r="BF13" i="3" s="1"/>
  <c r="BT13" i="3" s="1"/>
  <c r="CH13" i="3" s="1"/>
  <c r="CV13" i="3" s="1"/>
  <c r="AD12" i="3"/>
  <c r="AR12" i="3" s="1"/>
  <c r="BF12" i="3" s="1"/>
  <c r="BT12" i="3" s="1"/>
  <c r="CH12" i="3" s="1"/>
  <c r="CV12" i="3" s="1"/>
  <c r="P12" i="3"/>
  <c r="P11" i="3"/>
  <c r="AD11" i="3" s="1"/>
  <c r="AR11" i="3" s="1"/>
  <c r="BF11" i="3" s="1"/>
  <c r="BT11" i="3" s="1"/>
  <c r="CH11" i="3" s="1"/>
  <c r="CV11" i="3" s="1"/>
  <c r="P10" i="3"/>
  <c r="AD10" i="3" s="1"/>
  <c r="AR10" i="3" s="1"/>
  <c r="BF10" i="3" s="1"/>
  <c r="BT10" i="3" s="1"/>
  <c r="CH10" i="3" s="1"/>
  <c r="CV10" i="3" s="1"/>
  <c r="P9" i="3"/>
  <c r="AD9" i="3" s="1"/>
  <c r="AR9" i="3" s="1"/>
  <c r="BF9" i="3" s="1"/>
  <c r="BT9" i="3" s="1"/>
  <c r="CH9" i="3" s="1"/>
  <c r="CV9" i="3" s="1"/>
  <c r="P8" i="3"/>
  <c r="AD8" i="3" s="1"/>
  <c r="AR8" i="3" s="1"/>
  <c r="BF8" i="3" s="1"/>
  <c r="BT8" i="3" s="1"/>
  <c r="CH8" i="3" s="1"/>
  <c r="CV8" i="3" s="1"/>
  <c r="P7" i="3"/>
  <c r="AD7" i="3" s="1"/>
  <c r="AR7" i="3" s="1"/>
  <c r="BF7" i="3" s="1"/>
  <c r="BT7" i="3" s="1"/>
  <c r="CH7" i="3" s="1"/>
  <c r="CV7" i="3" s="1"/>
  <c r="P6" i="3"/>
  <c r="AD6" i="3" s="1"/>
  <c r="AR6" i="3" s="1"/>
  <c r="BF6" i="3" s="1"/>
  <c r="BT6" i="3" s="1"/>
  <c r="CH6" i="3" s="1"/>
  <c r="CV6" i="3" s="1"/>
  <c r="AR5" i="3"/>
  <c r="BF5" i="3" s="1"/>
  <c r="BT5" i="3" s="1"/>
  <c r="CH5" i="3" s="1"/>
  <c r="CV5" i="3" s="1"/>
  <c r="P5" i="3"/>
  <c r="AD5" i="3" s="1"/>
  <c r="CV4" i="3"/>
  <c r="AR4" i="3"/>
  <c r="BF4" i="3" s="1"/>
  <c r="BT4" i="3" s="1"/>
  <c r="CH4" i="3" s="1"/>
  <c r="P4" i="3"/>
  <c r="AD4" i="3" s="1"/>
  <c r="AB32" i="2"/>
  <c r="N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D3" i="2"/>
  <c r="Q3" i="2"/>
  <c r="F13" i="5" l="1"/>
  <c r="E23" i="5"/>
  <c r="E33" i="5" s="1"/>
  <c r="E43" i="5" s="1"/>
  <c r="E53" i="5" s="1"/>
  <c r="E63" i="5" s="1"/>
  <c r="E73" i="5" s="1"/>
  <c r="E83" i="5" s="1"/>
  <c r="D23" i="5"/>
  <c r="D33" i="5" s="1"/>
  <c r="D43" i="5" s="1"/>
  <c r="D53" i="5" s="1"/>
  <c r="D63" i="5" s="1"/>
  <c r="D73" i="5" s="1"/>
  <c r="D83" i="5" s="1"/>
  <c r="R3" i="2"/>
  <c r="E3" i="2"/>
  <c r="Q3" i="3"/>
  <c r="AE3" i="3" s="1"/>
  <c r="AS3" i="3" s="1"/>
  <c r="BG3" i="3" s="1"/>
  <c r="BU3" i="3" s="1"/>
  <c r="CI3" i="3" s="1"/>
  <c r="CW3" i="3" s="1"/>
  <c r="D3" i="3"/>
  <c r="R3" i="4"/>
  <c r="AF3" i="4" s="1"/>
  <c r="AT3" i="4" s="1"/>
  <c r="BH3" i="4" s="1"/>
  <c r="BV3" i="4" s="1"/>
  <c r="CJ3" i="4" s="1"/>
  <c r="CX3" i="4" s="1"/>
  <c r="E3" i="4"/>
  <c r="F23" i="5" l="1"/>
  <c r="F33" i="5" s="1"/>
  <c r="F43" i="5" s="1"/>
  <c r="F53" i="5" s="1"/>
  <c r="F63" i="5" s="1"/>
  <c r="F73" i="5" s="1"/>
  <c r="F83" i="5" s="1"/>
  <c r="G13" i="5"/>
  <c r="E3" i="3"/>
  <c r="R3" i="3"/>
  <c r="AF3" i="3" s="1"/>
  <c r="AT3" i="3" s="1"/>
  <c r="BH3" i="3" s="1"/>
  <c r="BV3" i="3" s="1"/>
  <c r="CJ3" i="3" s="1"/>
  <c r="CX3" i="3" s="1"/>
  <c r="F3" i="4"/>
  <c r="S3" i="4"/>
  <c r="AG3" i="4" s="1"/>
  <c r="AU3" i="4" s="1"/>
  <c r="BI3" i="4" s="1"/>
  <c r="BW3" i="4" s="1"/>
  <c r="CK3" i="4" s="1"/>
  <c r="CY3" i="4" s="1"/>
  <c r="F3" i="2"/>
  <c r="S3" i="2"/>
  <c r="H13" i="5" l="1"/>
  <c r="G23" i="5"/>
  <c r="G33" i="5" s="1"/>
  <c r="G43" i="5" s="1"/>
  <c r="G53" i="5" s="1"/>
  <c r="G63" i="5" s="1"/>
  <c r="G73" i="5" s="1"/>
  <c r="G83" i="5" s="1"/>
  <c r="G3" i="2"/>
  <c r="T3" i="2"/>
  <c r="G3" i="4"/>
  <c r="T3" i="4"/>
  <c r="AH3" i="4" s="1"/>
  <c r="AV3" i="4" s="1"/>
  <c r="BJ3" i="4" s="1"/>
  <c r="BX3" i="4" s="1"/>
  <c r="CL3" i="4" s="1"/>
  <c r="CZ3" i="4" s="1"/>
  <c r="F3" i="3"/>
  <c r="S3" i="3"/>
  <c r="AG3" i="3" s="1"/>
  <c r="AU3" i="3" s="1"/>
  <c r="BI3" i="3" s="1"/>
  <c r="BW3" i="3" s="1"/>
  <c r="CK3" i="3" s="1"/>
  <c r="CY3" i="3" s="1"/>
  <c r="I13" i="5" l="1"/>
  <c r="H23" i="5"/>
  <c r="H33" i="5" s="1"/>
  <c r="H43" i="5" s="1"/>
  <c r="H53" i="5" s="1"/>
  <c r="H63" i="5" s="1"/>
  <c r="H73" i="5" s="1"/>
  <c r="H83" i="5" s="1"/>
  <c r="T3" i="3"/>
  <c r="AH3" i="3" s="1"/>
  <c r="AV3" i="3" s="1"/>
  <c r="BJ3" i="3" s="1"/>
  <c r="BX3" i="3" s="1"/>
  <c r="CL3" i="3" s="1"/>
  <c r="CZ3" i="3" s="1"/>
  <c r="G3" i="3"/>
  <c r="U3" i="4"/>
  <c r="AI3" i="4" s="1"/>
  <c r="AW3" i="4" s="1"/>
  <c r="BK3" i="4" s="1"/>
  <c r="BY3" i="4" s="1"/>
  <c r="CM3" i="4" s="1"/>
  <c r="DA3" i="4" s="1"/>
  <c r="H3" i="4"/>
  <c r="U3" i="2"/>
  <c r="H3" i="2"/>
  <c r="J13" i="5" l="1"/>
  <c r="I23" i="5"/>
  <c r="I33" i="5" s="1"/>
  <c r="I43" i="5" s="1"/>
  <c r="I53" i="5" s="1"/>
  <c r="I63" i="5" s="1"/>
  <c r="I73" i="5" s="1"/>
  <c r="I83" i="5" s="1"/>
  <c r="V3" i="2"/>
  <c r="I3" i="2"/>
  <c r="U3" i="3"/>
  <c r="AI3" i="3" s="1"/>
  <c r="AW3" i="3" s="1"/>
  <c r="BK3" i="3" s="1"/>
  <c r="BY3" i="3" s="1"/>
  <c r="CM3" i="3" s="1"/>
  <c r="DA3" i="3" s="1"/>
  <c r="H3" i="3"/>
  <c r="V3" i="4"/>
  <c r="AJ3" i="4" s="1"/>
  <c r="AX3" i="4" s="1"/>
  <c r="BL3" i="4" s="1"/>
  <c r="BZ3" i="4" s="1"/>
  <c r="CN3" i="4" s="1"/>
  <c r="DB3" i="4" s="1"/>
  <c r="I3" i="4"/>
  <c r="J23" i="5" l="1"/>
  <c r="J33" i="5" s="1"/>
  <c r="J43" i="5" s="1"/>
  <c r="J53" i="5" s="1"/>
  <c r="J63" i="5" s="1"/>
  <c r="J73" i="5" s="1"/>
  <c r="J83" i="5" s="1"/>
  <c r="K13" i="5"/>
  <c r="I3" i="3"/>
  <c r="V3" i="3"/>
  <c r="AJ3" i="3" s="1"/>
  <c r="AX3" i="3" s="1"/>
  <c r="BL3" i="3" s="1"/>
  <c r="BZ3" i="3" s="1"/>
  <c r="CN3" i="3" s="1"/>
  <c r="DB3" i="3" s="1"/>
  <c r="J3" i="4"/>
  <c r="W3" i="4"/>
  <c r="AK3" i="4" s="1"/>
  <c r="AY3" i="4" s="1"/>
  <c r="BM3" i="4" s="1"/>
  <c r="CA3" i="4" s="1"/>
  <c r="CO3" i="4" s="1"/>
  <c r="DC3" i="4" s="1"/>
  <c r="J3" i="2"/>
  <c r="W3" i="2"/>
  <c r="L13" i="5" l="1"/>
  <c r="K23" i="5"/>
  <c r="K33" i="5" s="1"/>
  <c r="K43" i="5" s="1"/>
  <c r="K53" i="5" s="1"/>
  <c r="K63" i="5" s="1"/>
  <c r="K73" i="5" s="1"/>
  <c r="K83" i="5" s="1"/>
  <c r="K3" i="2"/>
  <c r="X3" i="2"/>
  <c r="K3" i="4"/>
  <c r="X3" i="4"/>
  <c r="AL3" i="4" s="1"/>
  <c r="AZ3" i="4" s="1"/>
  <c r="BN3" i="4" s="1"/>
  <c r="CB3" i="4" s="1"/>
  <c r="CP3" i="4" s="1"/>
  <c r="DD3" i="4" s="1"/>
  <c r="J3" i="3"/>
  <c r="W3" i="3"/>
  <c r="AK3" i="3" s="1"/>
  <c r="AY3" i="3" s="1"/>
  <c r="BM3" i="3" s="1"/>
  <c r="CA3" i="3" s="1"/>
  <c r="CO3" i="3" s="1"/>
  <c r="DC3" i="3" s="1"/>
  <c r="M13" i="5" l="1"/>
  <c r="L23" i="5"/>
  <c r="L33" i="5" s="1"/>
  <c r="L43" i="5" s="1"/>
  <c r="L53" i="5" s="1"/>
  <c r="L63" i="5" s="1"/>
  <c r="L73" i="5" s="1"/>
  <c r="L83" i="5" s="1"/>
  <c r="Y3" i="4"/>
  <c r="AM3" i="4" s="1"/>
  <c r="BA3" i="4" s="1"/>
  <c r="BO3" i="4" s="1"/>
  <c r="CC3" i="4" s="1"/>
  <c r="CQ3" i="4" s="1"/>
  <c r="DE3" i="4" s="1"/>
  <c r="L3" i="4"/>
  <c r="X3" i="3"/>
  <c r="AL3" i="3" s="1"/>
  <c r="AZ3" i="3" s="1"/>
  <c r="BN3" i="3" s="1"/>
  <c r="CB3" i="3" s="1"/>
  <c r="CP3" i="3" s="1"/>
  <c r="DD3" i="3" s="1"/>
  <c r="K3" i="3"/>
  <c r="Y3" i="2"/>
  <c r="L3" i="2"/>
  <c r="N13" i="5" l="1"/>
  <c r="N23" i="5" s="1"/>
  <c r="N33" i="5" s="1"/>
  <c r="N43" i="5" s="1"/>
  <c r="N53" i="5" s="1"/>
  <c r="N63" i="5" s="1"/>
  <c r="N73" i="5" s="1"/>
  <c r="N83" i="5" s="1"/>
  <c r="M23" i="5"/>
  <c r="M33" i="5" s="1"/>
  <c r="M43" i="5" s="1"/>
  <c r="M53" i="5" s="1"/>
  <c r="M63" i="5" s="1"/>
  <c r="M73" i="5" s="1"/>
  <c r="M83" i="5" s="1"/>
  <c r="Y3" i="3"/>
  <c r="AM3" i="3" s="1"/>
  <c r="BA3" i="3" s="1"/>
  <c r="BO3" i="3" s="1"/>
  <c r="CC3" i="3" s="1"/>
  <c r="CQ3" i="3" s="1"/>
  <c r="DE3" i="3" s="1"/>
  <c r="L3" i="3"/>
  <c r="Z3" i="2"/>
  <c r="M3" i="2"/>
  <c r="AA3" i="2" s="1"/>
  <c r="Z3" i="4"/>
  <c r="AN3" i="4" s="1"/>
  <c r="BB3" i="4" s="1"/>
  <c r="BP3" i="4" s="1"/>
  <c r="CD3" i="4" s="1"/>
  <c r="CR3" i="4" s="1"/>
  <c r="DF3" i="4" s="1"/>
  <c r="M3" i="4"/>
  <c r="AA3" i="4" s="1"/>
  <c r="AO3" i="4" s="1"/>
  <c r="BC3" i="4" s="1"/>
  <c r="BQ3" i="4" s="1"/>
  <c r="CE3" i="4" s="1"/>
  <c r="CS3" i="4" s="1"/>
  <c r="DG3" i="4" s="1"/>
  <c r="M3" i="3" l="1"/>
  <c r="AA3" i="3" s="1"/>
  <c r="AO3" i="3" s="1"/>
  <c r="BC3" i="3" s="1"/>
  <c r="BQ3" i="3" s="1"/>
  <c r="CE3" i="3" s="1"/>
  <c r="CS3" i="3" s="1"/>
  <c r="DG3" i="3" s="1"/>
  <c r="Z3" i="3"/>
  <c r="AN3" i="3" s="1"/>
  <c r="BB3" i="3" s="1"/>
  <c r="BP3" i="3" s="1"/>
  <c r="CD3" i="3" s="1"/>
  <c r="CR3" i="3" s="1"/>
  <c r="DF3" i="3" s="1"/>
  <c r="AS32" i="3" l="1"/>
  <c r="CW32" i="3"/>
  <c r="CI32" i="3"/>
  <c r="BG32" i="3"/>
  <c r="AE32" i="3"/>
  <c r="BU32" i="3"/>
  <c r="C32" i="3"/>
  <c r="AT32" i="3" l="1"/>
  <c r="D32" i="3" l="1"/>
  <c r="BH32" i="3"/>
  <c r="CX32" i="3"/>
  <c r="CJ32" i="3"/>
  <c r="BV32" i="3"/>
  <c r="AF32" i="3"/>
  <c r="AG32" i="3" l="1"/>
  <c r="E32" i="3"/>
  <c r="BI32" i="3"/>
  <c r="CK32" i="3"/>
  <c r="AU32" i="3"/>
  <c r="CY32" i="3"/>
  <c r="BW32" i="3"/>
  <c r="AV32" i="3" l="1"/>
  <c r="BJ32" i="3"/>
  <c r="CL32" i="3"/>
  <c r="F32" i="3"/>
  <c r="AH32" i="3"/>
  <c r="CZ32" i="3"/>
  <c r="BX32" i="3"/>
  <c r="AI32" i="3" l="1"/>
  <c r="CM32" i="3"/>
  <c r="G32" i="3"/>
  <c r="DA32" i="3"/>
  <c r="BY32" i="3"/>
  <c r="AW32" i="3"/>
  <c r="BK32" i="3"/>
  <c r="H32" i="3" l="1"/>
  <c r="AX32" i="3"/>
  <c r="DB32" i="3"/>
  <c r="BZ32" i="3"/>
  <c r="CN32" i="3"/>
  <c r="AJ32" i="3"/>
  <c r="BL32" i="3"/>
  <c r="DC32" i="3" l="1"/>
  <c r="CA32" i="3"/>
  <c r="I32" i="3"/>
  <c r="AY32" i="3"/>
  <c r="BM32" i="3"/>
  <c r="CO32" i="3"/>
  <c r="AK32" i="3"/>
  <c r="AL32" i="3" l="1"/>
  <c r="AZ32" i="3"/>
  <c r="J32" i="3"/>
  <c r="CP32" i="3"/>
  <c r="DD32" i="3"/>
  <c r="BN32" i="3"/>
  <c r="CB32" i="3"/>
  <c r="AM32" i="3" l="1"/>
  <c r="DE32" i="3"/>
  <c r="K32" i="3"/>
  <c r="BA32" i="3"/>
  <c r="BO32" i="3"/>
  <c r="CC32" i="3"/>
  <c r="CQ32" i="3"/>
  <c r="BP32" i="3" l="1"/>
  <c r="BB32" i="3"/>
  <c r="CR32" i="3"/>
  <c r="DF32" i="3"/>
  <c r="L32" i="3"/>
  <c r="CD32" i="3"/>
  <c r="AN32" i="3"/>
  <c r="DG32" i="3" l="1"/>
  <c r="AO32" i="3"/>
  <c r="CE32" i="3"/>
  <c r="CS32" i="3"/>
  <c r="BC32" i="3"/>
  <c r="M32" i="3"/>
  <c r="BQ32" i="3"/>
  <c r="Q18" i="2" l="1"/>
  <c r="Q31" i="2" l="1"/>
  <c r="Q19" i="2" l="1"/>
  <c r="Q5" i="2" l="1"/>
  <c r="Q7" i="2" l="1"/>
  <c r="Q27" i="2" l="1"/>
  <c r="Q13" i="2" l="1"/>
  <c r="Q29" i="2" l="1"/>
  <c r="Q24" i="2" l="1"/>
  <c r="Q6" i="2" l="1"/>
  <c r="Q14" i="2" l="1"/>
  <c r="Q4" i="2"/>
  <c r="Q28" i="2" l="1"/>
  <c r="Q23" i="2" l="1"/>
  <c r="Q8" i="2" l="1"/>
  <c r="Q26" i="2" l="1"/>
  <c r="Q16" i="2" l="1"/>
  <c r="Q25" i="2" l="1"/>
  <c r="Q30" i="2" l="1"/>
  <c r="Q22" i="2" l="1"/>
  <c r="Q10" i="2" l="1"/>
  <c r="Q9" i="2" l="1"/>
  <c r="Q17" i="2" l="1"/>
  <c r="Q21" i="2" l="1"/>
  <c r="Q15" i="2" l="1"/>
  <c r="Q11" i="2"/>
  <c r="Q20" i="2" l="1"/>
  <c r="Q32" i="3" l="1"/>
  <c r="Q32" i="4" l="1"/>
  <c r="Q12" i="2" l="1"/>
  <c r="Q32" i="2" s="1"/>
  <c r="C32" i="2"/>
  <c r="R7" i="2"/>
  <c r="R14" i="2" l="1"/>
  <c r="R28" i="2" l="1"/>
  <c r="R22" i="2" l="1"/>
  <c r="R18" i="2" l="1"/>
  <c r="R19" i="2" l="1"/>
  <c r="R20" i="2" l="1"/>
  <c r="R13" i="2" l="1"/>
  <c r="R9" i="2" l="1"/>
  <c r="R6" i="2" l="1"/>
  <c r="R29" i="2" l="1"/>
  <c r="R21" i="2" l="1"/>
  <c r="R24" i="2" l="1"/>
  <c r="R23" i="2" l="1"/>
  <c r="R26" i="2" l="1"/>
  <c r="R4" i="2"/>
  <c r="R30" i="2" l="1"/>
  <c r="R11" i="2" l="1"/>
  <c r="R12" i="2" l="1"/>
  <c r="R10" i="2" l="1"/>
  <c r="R27" i="2" l="1"/>
  <c r="R17" i="2" l="1"/>
  <c r="R5" i="2" l="1"/>
  <c r="R31" i="2" l="1"/>
  <c r="R16" i="2" l="1"/>
  <c r="R15" i="2" l="1"/>
  <c r="R32" i="3" l="1"/>
  <c r="R32" i="4" l="1"/>
  <c r="R8" i="2"/>
  <c r="R25" i="2"/>
  <c r="D32" i="2" l="1"/>
  <c r="R32" i="2"/>
  <c r="S30" i="2" l="1"/>
  <c r="S9" i="2" l="1"/>
  <c r="S27" i="2" l="1"/>
  <c r="S6" i="2" l="1"/>
  <c r="S21" i="2" l="1"/>
  <c r="S16" i="2" l="1"/>
  <c r="S29" i="2" l="1"/>
  <c r="S5" i="2" l="1"/>
  <c r="S8" i="2" l="1"/>
  <c r="S28" i="2" l="1"/>
  <c r="S17" i="2" l="1"/>
  <c r="S31" i="2" l="1"/>
  <c r="S11" i="2" l="1"/>
  <c r="S19" i="2" l="1"/>
  <c r="S22" i="2" l="1"/>
  <c r="S10" i="2" l="1"/>
  <c r="S23" i="2" l="1"/>
  <c r="S25" i="2" l="1"/>
  <c r="S15" i="2" l="1"/>
  <c r="S7" i="2" l="1"/>
  <c r="S24" i="2" l="1"/>
  <c r="S14" i="2" l="1"/>
  <c r="S20" i="2" l="1"/>
  <c r="S4" i="2"/>
  <c r="S26" i="2" l="1"/>
  <c r="S13" i="2" l="1"/>
  <c r="S32" i="3" l="1"/>
  <c r="S12" i="2"/>
  <c r="S32" i="4" l="1"/>
  <c r="S18" i="2" l="1"/>
  <c r="S32" i="2" s="1"/>
  <c r="E32" i="2"/>
  <c r="T18" i="2" l="1"/>
  <c r="T26" i="2" l="1"/>
  <c r="T10" i="2" l="1"/>
  <c r="T20" i="2" l="1"/>
  <c r="T31" i="2" l="1"/>
  <c r="T13" i="2" l="1"/>
  <c r="T23" i="2" l="1"/>
  <c r="T4" i="2" l="1"/>
  <c r="T22" i="2" l="1"/>
  <c r="T6" i="2" l="1"/>
  <c r="T14" i="2" l="1"/>
  <c r="T19" i="2" l="1"/>
  <c r="T8" i="2" l="1"/>
  <c r="T27" i="2" l="1"/>
  <c r="T21" i="2" l="1"/>
  <c r="T29" i="2" l="1"/>
  <c r="T7" i="2" l="1"/>
  <c r="T24" i="2" l="1"/>
  <c r="T17" i="2" l="1"/>
  <c r="T9" i="2" l="1"/>
  <c r="T30" i="2" l="1"/>
  <c r="T5" i="2" l="1"/>
  <c r="T12" i="2"/>
  <c r="T28" i="2" l="1"/>
  <c r="T25" i="2" l="1"/>
  <c r="T11" i="2" l="1"/>
  <c r="T32" i="3" l="1"/>
  <c r="T32" i="4" l="1"/>
  <c r="T16" i="2"/>
  <c r="T15" i="2"/>
  <c r="T32" i="2" l="1"/>
  <c r="F32" i="2"/>
  <c r="U10" i="2"/>
  <c r="U29" i="2" l="1"/>
  <c r="U11" i="2" l="1"/>
  <c r="U24" i="2" l="1"/>
  <c r="U30" i="2" l="1"/>
  <c r="U31" i="2" l="1"/>
  <c r="U27" i="2" l="1"/>
  <c r="U4" i="2" l="1"/>
  <c r="U15" i="2"/>
  <c r="U9" i="2" l="1"/>
  <c r="U26" i="2" l="1"/>
  <c r="U20" i="2" l="1"/>
  <c r="U14" i="2" l="1"/>
  <c r="U16" i="2" l="1"/>
  <c r="U6" i="2" l="1"/>
  <c r="U19" i="2" l="1"/>
  <c r="U17" i="2" l="1"/>
  <c r="U23" i="2" l="1"/>
  <c r="U18" i="2" l="1"/>
  <c r="U7" i="2" l="1"/>
  <c r="U21" i="2" l="1"/>
  <c r="U5" i="2" l="1"/>
  <c r="U22" i="2" l="1"/>
  <c r="U8" i="2" l="1"/>
  <c r="U12" i="2" l="1"/>
  <c r="U28" i="2"/>
  <c r="U25" i="2" l="1"/>
  <c r="U32" i="3" l="1"/>
  <c r="U32" i="4" l="1"/>
  <c r="U13" i="2" l="1"/>
  <c r="U32" i="2" s="1"/>
  <c r="G32" i="2"/>
  <c r="V24" i="2" l="1"/>
  <c r="V26" i="2" l="1"/>
  <c r="V9" i="2" l="1"/>
  <c r="V20" i="2" l="1"/>
  <c r="V17" i="2" l="1"/>
  <c r="V31" i="2" l="1"/>
  <c r="V18" i="2" l="1"/>
  <c r="V14" i="2" l="1"/>
  <c r="V29" i="2" l="1"/>
  <c r="V27" i="2" l="1"/>
  <c r="V6" i="2" l="1"/>
  <c r="V10" i="2" l="1"/>
  <c r="V21" i="2" l="1"/>
  <c r="V12" i="2" l="1"/>
  <c r="V19" i="2" l="1"/>
  <c r="V4" i="2" l="1"/>
  <c r="V23" i="2" l="1"/>
  <c r="V13" i="2" l="1"/>
  <c r="V16" i="2" l="1"/>
  <c r="V22" i="2" l="1"/>
  <c r="V11" i="2" l="1"/>
  <c r="V28" i="2" l="1"/>
  <c r="V7" i="2" l="1"/>
  <c r="V30" i="2" l="1"/>
  <c r="V5" i="2" l="1"/>
  <c r="V15" i="2" l="1"/>
  <c r="V25" i="2" l="1"/>
  <c r="V32" i="3" l="1"/>
  <c r="V32" i="4" l="1"/>
  <c r="V8" i="2" l="1"/>
  <c r="V32" i="2" s="1"/>
  <c r="H32" i="2"/>
  <c r="W14" i="2" l="1"/>
  <c r="W10" i="2" l="1"/>
  <c r="W12" i="2" l="1"/>
  <c r="W24" i="2" l="1"/>
  <c r="W16" i="2" l="1"/>
  <c r="W27" i="2" l="1"/>
  <c r="W6" i="2" l="1"/>
  <c r="W22" i="2" l="1"/>
  <c r="W28" i="2" l="1"/>
  <c r="W19" i="2" l="1"/>
  <c r="W5" i="2" l="1"/>
  <c r="W18" i="2" l="1"/>
  <c r="W20" i="2" l="1"/>
  <c r="W29" i="2" l="1"/>
  <c r="W26" i="2" l="1"/>
  <c r="W30" i="2" l="1"/>
  <c r="W31" i="2" l="1"/>
  <c r="W17" i="2" l="1"/>
  <c r="W25" i="2" l="1"/>
  <c r="W7" i="2" l="1"/>
  <c r="W8" i="2" l="1"/>
  <c r="W11" i="2" l="1"/>
  <c r="W9" i="2" l="1"/>
  <c r="W23" i="2" l="1"/>
  <c r="W13" i="2" l="1"/>
  <c r="W15" i="2" l="1"/>
  <c r="W21" i="2" l="1"/>
  <c r="W32" i="3" l="1"/>
  <c r="W32" i="4" l="1"/>
  <c r="I32" i="2" l="1"/>
  <c r="W4" i="2"/>
  <c r="W32" i="2" s="1"/>
  <c r="X15" i="2"/>
  <c r="X23" i="2" l="1"/>
  <c r="X28" i="2" l="1"/>
  <c r="X31" i="2" l="1"/>
  <c r="X24" i="2" l="1"/>
  <c r="X26" i="2" l="1"/>
  <c r="X9" i="2" l="1"/>
  <c r="X13" i="2" l="1"/>
  <c r="X21" i="2" l="1"/>
  <c r="X11" i="2" l="1"/>
  <c r="X22" i="2" l="1"/>
  <c r="X12" i="2" l="1"/>
  <c r="X4" i="2"/>
  <c r="X17" i="2" l="1"/>
  <c r="X25" i="2" l="1"/>
  <c r="X14" i="2" l="1"/>
  <c r="X8" i="2" l="1"/>
  <c r="X5" i="2" l="1"/>
  <c r="X19" i="2" l="1"/>
  <c r="X10" i="2" l="1"/>
  <c r="X18" i="2" l="1"/>
  <c r="X7" i="2" l="1"/>
  <c r="X6" i="2" l="1"/>
  <c r="X16" i="2" l="1"/>
  <c r="X27" i="2"/>
  <c r="X30" i="2" l="1"/>
  <c r="X20" i="2"/>
  <c r="X32" i="3"/>
  <c r="X32" i="4" l="1"/>
  <c r="Y14" i="2" l="1"/>
  <c r="X29" i="2"/>
  <c r="X32" i="2" s="1"/>
  <c r="J32" i="2"/>
  <c r="Y27" i="2" l="1"/>
  <c r="Y6" i="2" l="1"/>
  <c r="Y17" i="2" l="1"/>
  <c r="Y20" i="2" l="1"/>
  <c r="Y9" i="2" l="1"/>
  <c r="Y5" i="2" l="1"/>
  <c r="Y11" i="2" l="1"/>
  <c r="Y28" i="2" l="1"/>
  <c r="Y12" i="2" l="1"/>
  <c r="Y13" i="2" l="1"/>
  <c r="Y8" i="2" l="1"/>
  <c r="Y4" i="2"/>
  <c r="Y18" i="2" l="1"/>
  <c r="Y10" i="2" l="1"/>
  <c r="Y19" i="2" l="1"/>
  <c r="Y24" i="2" l="1"/>
  <c r="Y29" i="2" l="1"/>
  <c r="Y30" i="2" l="1"/>
  <c r="Y26" i="2" l="1"/>
  <c r="Y16" i="2" l="1"/>
  <c r="Y23" i="2" l="1"/>
  <c r="Y22" i="2" l="1"/>
  <c r="Y31" i="2" l="1"/>
  <c r="Y25" i="2" l="1"/>
  <c r="Y15" i="2" l="1"/>
  <c r="Y32" i="3" l="1"/>
  <c r="Y21" i="2"/>
  <c r="Y32" i="4" l="1"/>
  <c r="Y7" i="2" l="1"/>
  <c r="Y32" i="2" s="1"/>
  <c r="K32" i="2"/>
  <c r="Z8" i="2" l="1"/>
  <c r="Z23" i="2" l="1"/>
  <c r="Z26" i="2" l="1"/>
  <c r="Z13" i="2" l="1"/>
  <c r="Z21" i="2" l="1"/>
  <c r="Z5" i="2" l="1"/>
  <c r="Z7" i="2" l="1"/>
  <c r="Z6" i="2" l="1"/>
  <c r="Z12" i="2" l="1"/>
  <c r="Z4" i="2"/>
  <c r="Z24" i="2" l="1"/>
  <c r="Z31" i="2" l="1"/>
  <c r="Z15" i="2" l="1"/>
  <c r="Z30" i="2" l="1"/>
  <c r="Z25" i="2" l="1"/>
  <c r="Z14" i="2" l="1"/>
  <c r="Z19" i="2" l="1"/>
  <c r="Z17" i="2" l="1"/>
  <c r="Z29" i="2" l="1"/>
  <c r="Z18" i="2" l="1"/>
  <c r="Z28" i="2" l="1"/>
  <c r="Z9" i="2" l="1"/>
  <c r="Z27" i="2"/>
  <c r="Z22" i="2" l="1"/>
  <c r="Z10" i="2" l="1"/>
  <c r="Z20" i="2"/>
  <c r="Z32" i="3" l="1"/>
  <c r="Z11" i="2"/>
  <c r="Z32" i="4" l="1"/>
  <c r="Z16" i="2" l="1"/>
  <c r="Z32" i="2" s="1"/>
  <c r="L32" i="2"/>
  <c r="AA5" i="2" l="1"/>
  <c r="AA25" i="2" l="1"/>
  <c r="AA15" i="2" l="1"/>
  <c r="AA8" i="2" l="1"/>
  <c r="AA13" i="2" l="1"/>
  <c r="AA28" i="2" l="1"/>
  <c r="AA20" i="2" l="1"/>
  <c r="AA11" i="2" l="1"/>
  <c r="AA17" i="2" l="1"/>
  <c r="AA16" i="2" l="1"/>
  <c r="AA29" i="2" l="1"/>
  <c r="AA26" i="2" l="1"/>
  <c r="AA4" i="2" l="1"/>
  <c r="AA12" i="2" l="1"/>
  <c r="AA7" i="2" l="1"/>
  <c r="AA6" i="2" l="1"/>
  <c r="AA30" i="2"/>
  <c r="AA10" i="2" l="1"/>
  <c r="AA22" i="2" l="1"/>
  <c r="AA19" i="2" l="1"/>
  <c r="AA23" i="2" l="1"/>
  <c r="AA31" i="2" l="1"/>
  <c r="AA18" i="2" l="1"/>
  <c r="AA9" i="2" l="1"/>
  <c r="AA21" i="2"/>
  <c r="AA24" i="2" l="1"/>
  <c r="AA14" i="2" l="1"/>
  <c r="AA32" i="3" l="1"/>
  <c r="AA32" i="4" l="1"/>
  <c r="AA27" i="2" l="1"/>
  <c r="AA32" i="2" s="1"/>
  <c r="M32" i="2"/>
</calcChain>
</file>

<file path=xl/sharedStrings.xml><?xml version="1.0" encoding="utf-8"?>
<sst xmlns="http://schemas.openxmlformats.org/spreadsheetml/2006/main" count="1163" uniqueCount="210">
  <si>
    <t>EV numbers ('000)</t>
  </si>
  <si>
    <t>PV capacity (MW)</t>
  </si>
  <si>
    <t>Battery Storage capacity (MW)</t>
  </si>
  <si>
    <r>
      <t>EE Impact (</t>
    </r>
    <r>
      <rPr>
        <b/>
        <u/>
        <sz val="9"/>
        <rFont val="Arial Narrow"/>
        <family val="2"/>
      </rPr>
      <t>MWh/day</t>
    </r>
    <r>
      <rPr>
        <b/>
        <sz val="9"/>
        <rFont val="Arial Narrow"/>
        <family val="2"/>
      </rPr>
      <t>)</t>
    </r>
  </si>
  <si>
    <t>Demand Side (MW)</t>
  </si>
  <si>
    <t>EG Wind (MW)</t>
  </si>
  <si>
    <t>Large-scale Solar (MW)</t>
  </si>
  <si>
    <t>Grid-side Battery (MW)</t>
  </si>
  <si>
    <t>LGA</t>
  </si>
  <si>
    <t>SPARE</t>
  </si>
  <si>
    <t>Cumulative Demand Impacts (MW) - POE 50</t>
  </si>
  <si>
    <t>Incremental Demand Impact per year (MW) - POE 50</t>
  </si>
  <si>
    <t>Terminal Station</t>
  </si>
  <si>
    <t>EV Impact (MW) - POE 50</t>
  </si>
  <si>
    <t>PV Impact (MW) - POE 50</t>
  </si>
  <si>
    <t>Battery Storage Impact (MW) - POE 50</t>
  </si>
  <si>
    <t>EE Impact (MW) - POE 50</t>
  </si>
  <si>
    <t>Demand-side Impact (MW) - POE 50</t>
  </si>
  <si>
    <t>EG Wind Impact (MW) - POE 50</t>
  </si>
  <si>
    <t>EG Large-Scale Solar Impact (MW) - POE 50</t>
  </si>
  <si>
    <t>EG Battery Impact (MW) - POE 50</t>
  </si>
  <si>
    <t>PV Impact (MW Capacity)</t>
  </si>
  <si>
    <t>Objective of Sheet</t>
  </si>
  <si>
    <t>The objective of this sheet is to allow the user to input: a) Statewide forecasts of the take-up of beyond the meter technologies and grid-side technologies affecting minimum demands; and b) nominate allocators for each of those technologies; and c) capacity factors for each technology by POE level.</t>
  </si>
  <si>
    <t>CUSTOMER-SIDE TECHNOLOGIES</t>
  </si>
  <si>
    <t>Solar PV (Capacity)</t>
  </si>
  <si>
    <t>MW</t>
  </si>
  <si>
    <t>Scenario</t>
  </si>
  <si>
    <t>VIC Solar Rebate</t>
  </si>
  <si>
    <t>Comment</t>
  </si>
  <si>
    <t>Driver of forecast</t>
  </si>
  <si>
    <t>Allocator</t>
  </si>
  <si>
    <t>Percentage Split - Starting</t>
  </si>
  <si>
    <t>Percentage Split - Incremental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</si>
  <si>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</si>
  <si>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</si>
  <si>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</si>
  <si>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</si>
  <si>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</si>
  <si>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</si>
  <si>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</si>
  <si>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</si>
  <si>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</si>
  <si>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</si>
  <si>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</si>
  <si>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05:30 - 06:00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</si>
  <si>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</si>
  <si>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</si>
  <si>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</si>
  <si>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</si>
  <si>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</si>
  <si>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</si>
  <si>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</si>
  <si>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09:30 - 10:00</t>
  </si>
  <si>
    <t>10:00 - 10:30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</si>
  <si>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</si>
  <si>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</si>
  <si>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</si>
  <si>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</si>
  <si>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</si>
  <si>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</si>
  <si>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</si>
  <si>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</si>
  <si>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</si>
  <si>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</si>
  <si>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</si>
  <si>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</si>
  <si>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</si>
  <si>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</si>
  <si>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</si>
  <si>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</si>
  <si>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</si>
  <si>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</si>
  <si>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</si>
  <si>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</si>
  <si>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</si>
  <si>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</si>
  <si>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</si>
  <si>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</si>
  <si>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</si>
  <si>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</si>
  <si>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</si>
  <si>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All solar - Neutral POE50</t>
  </si>
  <si>
    <t>AEMO - ESOO (ex 100KW-30MW) plus VIC Government Solar Homes Package plus Election Promise</t>
  </si>
  <si>
    <t>Residential Existing</t>
  </si>
  <si>
    <t>Prop_SolarCap</t>
  </si>
  <si>
    <t>Prop_Exist_Res_Cust</t>
  </si>
  <si>
    <t>Summer - POE 10</t>
  </si>
  <si>
    <t>Residential New</t>
  </si>
  <si>
    <t>Prop_New_Res_Cust</t>
  </si>
  <si>
    <t>Summer - POE 50</t>
  </si>
  <si>
    <t>Commercial - Existing</t>
  </si>
  <si>
    <t>Prop_Exist_Com_Cust</t>
  </si>
  <si>
    <t>Winter - POE 10</t>
  </si>
  <si>
    <t>Commercial - New</t>
  </si>
  <si>
    <t>Prop_New_Com_Cust</t>
  </si>
  <si>
    <t>Winter - POE 50</t>
  </si>
  <si>
    <t>Battery (Capacity)</t>
  </si>
  <si>
    <t>Spare</t>
  </si>
  <si>
    <t>CSIRO - Moderate</t>
  </si>
  <si>
    <t>AEMO - ESOO</t>
  </si>
  <si>
    <t>Residential</t>
  </si>
  <si>
    <t xml:space="preserve">Prop_HH_Income </t>
  </si>
  <si>
    <t>Based on ESOO, and analysis in sheet "Copy of PV and battery storage ESOO 2018"</t>
  </si>
  <si>
    <t>Commercial</t>
  </si>
  <si>
    <t>As above</t>
  </si>
  <si>
    <t>Battery assumed to be fully discharged by then</t>
  </si>
  <si>
    <t>Energy Efficiency Impact</t>
  </si>
  <si>
    <t>MWh/day</t>
  </si>
  <si>
    <t>Medium</t>
  </si>
  <si>
    <t>ESOO - Lance's spreadsheet</t>
  </si>
  <si>
    <t>CLF based on source spreadsheet. Weighted based on percentage allocators used in this model.</t>
  </si>
  <si>
    <t>Electric Vehicle (Number of vehicles)</t>
  </si>
  <si>
    <t>No (thousands)</t>
  </si>
  <si>
    <t>AEMO Neutral</t>
  </si>
  <si>
    <t>VIC - Moderate Numbers - Based on information provided by Powercor (from AEMO)</t>
  </si>
  <si>
    <t>Continued Pricing Structure</t>
  </si>
  <si>
    <t>ESOO Figure 9&gt;</t>
  </si>
  <si>
    <t>Commercial - Fleet</t>
  </si>
  <si>
    <t>Cost Reflective Pricing Structure</t>
  </si>
  <si>
    <t>Grid-side Wind Capacity</t>
  </si>
  <si>
    <t>Unknown wind location</t>
  </si>
  <si>
    <t>Prop_High_Wind_Resource</t>
  </si>
  <si>
    <t>Grid-side Solar Capacity</t>
  </si>
  <si>
    <t>ESOO - 100KW - 30MW</t>
  </si>
  <si>
    <t>Unknown location</t>
  </si>
  <si>
    <t>Prop_High_Solar_Resource</t>
  </si>
  <si>
    <t>Grid-side Battery Capacity (MW)</t>
  </si>
  <si>
    <t>Prop_High_Congest</t>
  </si>
  <si>
    <t>Demand Side Impact (MW)</t>
  </si>
  <si>
    <t>Res DM</t>
  </si>
  <si>
    <t>Com DM</t>
  </si>
  <si>
    <t>ARARAT RURAL CITY COUNCIL</t>
  </si>
  <si>
    <t>BALLARAT CITY COUNCIL</t>
  </si>
  <si>
    <t>BENALLA RURAL CITY COUNCIL</t>
  </si>
  <si>
    <t>BOROONDARA CITY COUNCIL</t>
  </si>
  <si>
    <t>QUEENSCLIFFE BOROUGH COUNCIL</t>
  </si>
  <si>
    <t>BRIMBANK CITY COUNCIL</t>
  </si>
  <si>
    <t>BULOKE SHIRE COUNCIL</t>
  </si>
  <si>
    <t>CAMPASPE SHIRE COUNCIL</t>
  </si>
  <si>
    <t>CENTRAL GOLDFIELDS SHIRE COUNCIL</t>
  </si>
  <si>
    <t>COLAC OTWAY SHIRE COUNCIL</t>
  </si>
  <si>
    <t>CORANGAMITE SHIRE COUNCIL</t>
  </si>
  <si>
    <t>DAREBIN CITY COUNCIL</t>
  </si>
  <si>
    <t>GANNAWARRA SHIRE COUNCIL</t>
  </si>
  <si>
    <t>GLEN EIRA CITY COUNCIL</t>
  </si>
  <si>
    <t>GLENELG SHIRE COUNCIL</t>
  </si>
  <si>
    <t>GOLDEN PLAINS SHIRE COUNCIL</t>
  </si>
  <si>
    <t>GREATER BENDIGO CITY COUNCIL</t>
  </si>
  <si>
    <t>GREATER GEELONG CITY COUNCIL</t>
  </si>
  <si>
    <t>GREATER SHEPPARTON CITY COUNCIL</t>
  </si>
  <si>
    <t>HEPBURN SHIRE COUNCIL</t>
  </si>
  <si>
    <t>HINDMARSH SHIRE COUNCIL</t>
  </si>
  <si>
    <t>HOBSONS BAY CITY COUNCIL</t>
  </si>
  <si>
    <t>HORSHAM RURAL CITY COUNCIL</t>
  </si>
  <si>
    <t>HUME CITY COUNCIL</t>
  </si>
  <si>
    <t>LODDON SHIRE COUNCIL</t>
  </si>
  <si>
    <t>MACEDON RANGES SHIRE COUNCIL</t>
  </si>
  <si>
    <t>MARIBYRNONG CITY COUNCIL</t>
  </si>
  <si>
    <t>MELBOURNE CITY COUNCIL</t>
  </si>
  <si>
    <t>MELTON CITY COUNCIL</t>
  </si>
  <si>
    <t>MILDURA RURAL CITY COUNCIL</t>
  </si>
  <si>
    <t>MITCHELL SHIRE COUNCIL</t>
  </si>
  <si>
    <t>MOIRA SHIRE COUNCIL</t>
  </si>
  <si>
    <t>MOONEE VALLEY CITY COUNCIL</t>
  </si>
  <si>
    <t>MOORABOOL SHIRE COUNCIL</t>
  </si>
  <si>
    <t>MORELAND CITY COUNCIL</t>
  </si>
  <si>
    <t>MOUNT ALEXANDER SHIRE COUNCIL</t>
  </si>
  <si>
    <t>MOYNE SHIRE COUNCIL</t>
  </si>
  <si>
    <t>NORTHERN GRAMPIANS SHIRE COUNCIL</t>
  </si>
  <si>
    <t>PORT PHILLIP CITY COUNCIL</t>
  </si>
  <si>
    <t>PYRENEES SHIRE COUNCIL</t>
  </si>
  <si>
    <t>SOUTHERN GRAMPIANS SHIRE COUNCIL</t>
  </si>
  <si>
    <t>STONNINGTON CITY COUNCIL</t>
  </si>
  <si>
    <t>STRATHBOGIE SHIRE COUNCIL</t>
  </si>
  <si>
    <t>SURF COAST SHIRE COUNCIL</t>
  </si>
  <si>
    <t>SWAN HILL RURAL CITY COUNCIL</t>
  </si>
  <si>
    <t>WARRNAMBOOL CITY COUNCIL</t>
  </si>
  <si>
    <t>WELLINGTON SHIRE COUNCIL</t>
  </si>
  <si>
    <t>WEST WIMMERA SHIRE COUNCIL</t>
  </si>
  <si>
    <t>WHITEHORSE CITY COUNCIL</t>
  </si>
  <si>
    <t>WYNDHAM CITY COUNCIL</t>
  </si>
  <si>
    <t>YARRA CITY COUNCIL</t>
  </si>
  <si>
    <t>YARRIAMBIACK SHIRE COUNCIL</t>
  </si>
  <si>
    <t>RCTS_22kV</t>
  </si>
  <si>
    <t>RCTS_66kV</t>
  </si>
  <si>
    <t>WETS_66kV</t>
  </si>
  <si>
    <t>KGTS_22kV</t>
  </si>
  <si>
    <t>KGTS_66kV</t>
  </si>
  <si>
    <t>HOTS_66kV</t>
  </si>
  <si>
    <t>BETS_22kV</t>
  </si>
  <si>
    <t>BETS_66kV</t>
  </si>
  <si>
    <t>SHTS_GNTS</t>
  </si>
  <si>
    <t>HYTS_TGTS_APD</t>
  </si>
  <si>
    <t>BATS_ELTS</t>
  </si>
  <si>
    <t>MLTS_GTS_PTH</t>
  </si>
  <si>
    <t>ATS_West</t>
  </si>
  <si>
    <t>ATS_BLTS</t>
  </si>
  <si>
    <t>BLTS_22kV</t>
  </si>
  <si>
    <t>KTS_East</t>
  </si>
  <si>
    <t>KTS_West</t>
  </si>
  <si>
    <t>WMTS_66kV</t>
  </si>
  <si>
    <t>WMTS_22kV</t>
  </si>
  <si>
    <t>BTS_22kV</t>
  </si>
  <si>
    <t>FBTS_66kV</t>
  </si>
  <si>
    <t>RTS_66kV_Bus1and4</t>
  </si>
  <si>
    <t>RTS_66kV_Bus2and3</t>
  </si>
  <si>
    <t>RTS_22kV</t>
  </si>
  <si>
    <t>SVTS_66kV</t>
  </si>
  <si>
    <t>TSTS_66kV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</si>
</sst>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00"/>
    <numFmt numFmtId="165" formatCode="_-* #,##0_-;\-* #,##0_-;_-* &quot;-&quot;??_-;_-@_-"/>
    <numFmt numFmtId="166" formatCode="_-* #,##0.000_-;\-* #,##0.000_-;_-* &quot;-&quot;??_-;_-@_-"/>
    <numFmt numFmtId="167" formatCode="_-* #,##0.00000000_-;\-* #,##0.00000000_-;_-* &quot;-&quot;??_-;_-@_-"/>
    <numFmt numFmtId="168" formatCode="_-* #,##0.0000000_-;\-* #,##0.0000000_-;_-* &quot;-&quot;??_-;_-@_-"/>
    <numFmt numFmtId="169" formatCode="0.0%"/>
  </numFmts>
  <fonts count="11" x14ac:knownFonts="1">
    <font>
      <sz val="9"/>
      <name val="Franklin Gothic Book"/>
      <family val="2"/>
    </font>
    <font>
      <sz val="9"/>
      <name val="Franklin Gothic Book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u/>
      <sz val="9"/>
      <name val="Arial Narrow"/>
      <family val="2"/>
    </font>
    <font>
      <b/>
      <sz val="9"/>
      <color rgb="FF68321F"/>
      <name val="Arial Narrow"/>
      <family val="2"/>
    </font>
    <font>
      <sz val="9"/>
      <color rgb="FF68321F"/>
      <name val="Arial Narrow"/>
      <family val="2"/>
    </font>
    <font>
      <sz val="11"/>
      <color theme="0"/>
      <name val="Franklin Gothic Book"/>
      <family val="2"/>
    </font>
    <font>
      <sz val="9"/>
      <color theme="0"/>
      <name val="Franklin Gothic Book"/>
      <family val="2"/>
    </font>
    <font>
      <sz val="8"/>
      <color rgb="FF68321F"/>
      <name val="Arial Narrow"/>
      <family val="2"/>
    </font>
    <font>
      <sz val="9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2" fillId="2" borderId="0" xfId="0" applyFont="1" applyFill="1"/>
    <xf numFmtId="0" fontId="3" fillId="2" borderId="4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3" fillId="2" borderId="3" xfId="0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2" borderId="5" xfId="1" applyNumberFormat="1" applyFont="1" applyFill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165" fontId="2" fillId="2" borderId="6" xfId="1" applyNumberFormat="1" applyFont="1" applyFill="1" applyBorder="1" applyAlignment="1">
      <alignment horizontal="center"/>
    </xf>
    <xf numFmtId="164" fontId="2" fillId="2" borderId="5" xfId="0" applyNumberFormat="1" applyFont="1" applyFill="1" applyBorder="1"/>
    <xf numFmtId="164" fontId="2" fillId="2" borderId="0" xfId="0" applyNumberFormat="1" applyFont="1" applyFill="1" applyBorder="1"/>
    <xf numFmtId="0" fontId="2" fillId="2" borderId="6" xfId="0" applyFont="1" applyFill="1" applyBorder="1"/>
    <xf numFmtId="164" fontId="2" fillId="2" borderId="7" xfId="0" applyNumberFormat="1" applyFont="1" applyFill="1" applyBorder="1"/>
    <xf numFmtId="164" fontId="2" fillId="2" borderId="8" xfId="0" applyNumberFormat="1" applyFont="1" applyFill="1" applyBorder="1"/>
    <xf numFmtId="0" fontId="2" fillId="2" borderId="9" xfId="0" applyFont="1" applyFill="1" applyBorder="1"/>
    <xf numFmtId="164" fontId="3" fillId="2" borderId="7" xfId="0" applyNumberFormat="1" applyFont="1" applyFill="1" applyBorder="1"/>
    <xf numFmtId="164" fontId="3" fillId="2" borderId="8" xfId="0" applyNumberFormat="1" applyFont="1" applyFill="1" applyBorder="1"/>
    <xf numFmtId="164" fontId="3" fillId="2" borderId="9" xfId="0" applyNumberFormat="1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64" fontId="3" fillId="2" borderId="3" xfId="0" applyNumberFormat="1" applyFont="1" applyFill="1" applyBorder="1"/>
    <xf numFmtId="164" fontId="2" fillId="2" borderId="0" xfId="0" applyNumberFormat="1" applyFont="1" applyFill="1"/>
    <xf numFmtId="0" fontId="3" fillId="2" borderId="0" xfId="0" applyFont="1" applyFill="1"/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" fontId="5" fillId="3" borderId="10" xfId="1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43" fontId="2" fillId="2" borderId="5" xfId="1" applyNumberFormat="1" applyFont="1" applyFill="1" applyBorder="1" applyAlignment="1">
      <alignment horizontal="center"/>
    </xf>
    <xf numFmtId="43" fontId="2" fillId="2" borderId="0" xfId="1" applyNumberFormat="1" applyFont="1" applyFill="1" applyBorder="1" applyAlignment="1">
      <alignment horizontal="center"/>
    </xf>
    <xf numFmtId="1" fontId="6" fillId="3" borderId="10" xfId="1" applyNumberFormat="1" applyFont="1" applyFill="1" applyBorder="1" applyAlignment="1">
      <alignment horizontal="center"/>
    </xf>
    <xf numFmtId="43" fontId="2" fillId="2" borderId="11" xfId="1" applyNumberFormat="1" applyFont="1" applyFill="1" applyBorder="1" applyAlignment="1">
      <alignment horizontal="center"/>
    </xf>
    <xf numFmtId="43" fontId="2" fillId="2" borderId="12" xfId="1" applyNumberFormat="1" applyFont="1" applyFill="1" applyBorder="1" applyAlignment="1">
      <alignment horizontal="center"/>
    </xf>
    <xf numFmtId="43" fontId="2" fillId="2" borderId="13" xfId="1" applyNumberFormat="1" applyFont="1" applyFill="1" applyBorder="1" applyAlignment="1">
      <alignment horizontal="center"/>
    </xf>
    <xf numFmtId="43" fontId="2" fillId="2" borderId="6" xfId="1" applyNumberFormat="1" applyFont="1" applyFill="1" applyBorder="1" applyAlignment="1">
      <alignment horizontal="center"/>
    </xf>
    <xf numFmtId="1" fontId="6" fillId="3" borderId="4" xfId="1" applyNumberFormat="1" applyFont="1" applyFill="1" applyBorder="1" applyAlignment="1">
      <alignment horizontal="center"/>
    </xf>
    <xf numFmtId="165" fontId="2" fillId="2" borderId="1" xfId="0" applyNumberFormat="1" applyFont="1" applyFill="1" applyBorder="1"/>
    <xf numFmtId="165" fontId="2" fillId="2" borderId="2" xfId="0" applyNumberFormat="1" applyFont="1" applyFill="1" applyBorder="1"/>
    <xf numFmtId="165" fontId="2" fillId="2" borderId="3" xfId="0" applyNumberFormat="1" applyFont="1" applyFill="1" applyBorder="1"/>
    <xf numFmtId="1" fontId="5" fillId="3" borderId="4" xfId="1" applyNumberFormat="1" applyFont="1" applyFill="1" applyBorder="1" applyAlignment="1">
      <alignment horizontal="center"/>
    </xf>
    <xf numFmtId="43" fontId="2" fillId="2" borderId="1" xfId="0" applyNumberFormat="1" applyFont="1" applyFill="1" applyBorder="1"/>
    <xf numFmtId="43" fontId="2" fillId="2" borderId="2" xfId="0" applyNumberFormat="1" applyFont="1" applyFill="1" applyBorder="1"/>
    <xf numFmtId="43" fontId="2" fillId="2" borderId="3" xfId="0" applyNumberFormat="1" applyFont="1" applyFill="1" applyBorder="1"/>
    <xf numFmtId="166" fontId="2" fillId="2" borderId="1" xfId="0" applyNumberFormat="1" applyFont="1" applyFill="1" applyBorder="1"/>
    <xf numFmtId="166" fontId="2" fillId="2" borderId="2" xfId="0" applyNumberFormat="1" applyFont="1" applyFill="1" applyBorder="1"/>
    <xf numFmtId="0" fontId="0" fillId="2" borderId="0" xfId="0" applyFill="1"/>
    <xf numFmtId="1" fontId="7" fillId="4" borderId="10" xfId="0" applyNumberFormat="1" applyFont="1" applyFill="1" applyBorder="1" applyAlignment="1">
      <alignment horizontal="center"/>
    </xf>
    <xf numFmtId="0" fontId="0" fillId="2" borderId="0" xfId="0" applyFill="1" applyBorder="1"/>
    <xf numFmtId="0" fontId="8" fillId="4" borderId="4" xfId="0" applyFont="1" applyFill="1" applyBorder="1" applyAlignment="1">
      <alignment horizontal="center"/>
    </xf>
    <xf numFmtId="2" fontId="9" fillId="3" borderId="0" xfId="1" applyNumberFormat="1" applyFont="1" applyFill="1" applyBorder="1" applyAlignment="1">
      <alignment horizontal="center"/>
    </xf>
    <xf numFmtId="10" fontId="0" fillId="2" borderId="0" xfId="2" applyNumberFormat="1" applyFont="1" applyFill="1"/>
    <xf numFmtId="0" fontId="8" fillId="4" borderId="4" xfId="0" applyFont="1" applyFill="1" applyBorder="1" applyAlignment="1">
      <alignment horizontal="center" vertical="center"/>
    </xf>
    <xf numFmtId="0" fontId="0" fillId="2" borderId="6" xfId="0" applyFill="1" applyBorder="1"/>
    <xf numFmtId="0" fontId="8" fillId="4" borderId="3" xfId="0" applyFont="1" applyFill="1" applyBorder="1" applyAlignment="1">
      <alignment horizontal="center" vertical="center" wrapText="1"/>
    </xf>
    <xf numFmtId="0" fontId="0" fillId="2" borderId="8" xfId="0" applyFill="1" applyBorder="1"/>
    <xf numFmtId="1" fontId="0" fillId="5" borderId="4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1" fontId="0" fillId="5" borderId="3" xfId="0" applyNumberForma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2" fontId="9" fillId="6" borderId="4" xfId="1" applyNumberFormat="1" applyFont="1" applyFill="1" applyBorder="1" applyAlignment="1">
      <alignment horizontal="center"/>
    </xf>
    <xf numFmtId="2" fontId="8" fillId="4" borderId="4" xfId="0" applyNumberFormat="1" applyFont="1" applyFill="1" applyBorder="1" applyAlignment="1">
      <alignment horizontal="center"/>
    </xf>
    <xf numFmtId="2" fontId="0" fillId="0" borderId="1" xfId="0" applyNumberFormat="1" applyBorder="1"/>
    <xf numFmtId="2" fontId="0" fillId="5" borderId="2" xfId="0" applyNumberFormat="1" applyFill="1" applyBorder="1"/>
    <xf numFmtId="2" fontId="0" fillId="0" borderId="3" xfId="0" applyNumberFormat="1" applyBorder="1"/>
    <xf numFmtId="0" fontId="0" fillId="2" borderId="4" xfId="0" applyFill="1" applyBorder="1"/>
    <xf numFmtId="2" fontId="9" fillId="6" borderId="13" xfId="1" applyNumberFormat="1" applyFont="1" applyFill="1" applyBorder="1" applyAlignment="1">
      <alignment horizontal="center"/>
    </xf>
    <xf numFmtId="2" fontId="10" fillId="4" borderId="10" xfId="0" applyNumberFormat="1" applyFont="1" applyFill="1" applyBorder="1" applyAlignment="1">
      <alignment horizontal="center"/>
    </xf>
    <xf numFmtId="9" fontId="0" fillId="2" borderId="10" xfId="2" applyFont="1" applyFill="1" applyBorder="1" applyAlignment="1">
      <alignment horizontal="center"/>
    </xf>
    <xf numFmtId="10" fontId="0" fillId="2" borderId="0" xfId="0" applyNumberFormat="1" applyFill="1"/>
    <xf numFmtId="2" fontId="9" fillId="6" borderId="10" xfId="1" applyNumberFormat="1" applyFont="1" applyFill="1" applyBorder="1" applyAlignment="1">
      <alignment horizontal="center"/>
    </xf>
    <xf numFmtId="0" fontId="0" fillId="2" borderId="10" xfId="0" applyFill="1" applyBorder="1"/>
    <xf numFmtId="2" fontId="0" fillId="2" borderId="0" xfId="0" applyNumberFormat="1" applyFill="1"/>
    <xf numFmtId="2" fontId="9" fillId="6" borderId="6" xfId="1" applyNumberFormat="1" applyFont="1" applyFill="1" applyBorder="1" applyAlignment="1">
      <alignment horizontal="center"/>
    </xf>
    <xf numFmtId="9" fontId="0" fillId="2" borderId="14" xfId="2" applyFont="1" applyFill="1" applyBorder="1" applyAlignment="1">
      <alignment horizontal="center"/>
    </xf>
    <xf numFmtId="167" fontId="0" fillId="2" borderId="0" xfId="1" applyNumberFormat="1" applyFont="1" applyFill="1"/>
    <xf numFmtId="2" fontId="9" fillId="6" borderId="14" xfId="1" applyNumberFormat="1" applyFont="1" applyFill="1" applyBorder="1" applyAlignment="1">
      <alignment horizontal="center"/>
    </xf>
    <xf numFmtId="0" fontId="0" fillId="2" borderId="14" xfId="0" applyFill="1" applyBorder="1"/>
    <xf numFmtId="2" fontId="9" fillId="6" borderId="9" xfId="1" applyNumberFormat="1" applyFont="1" applyFill="1" applyBorder="1" applyAlignment="1">
      <alignment horizontal="center"/>
    </xf>
    <xf numFmtId="2" fontId="10" fillId="4" borderId="4" xfId="0" applyNumberFormat="1" applyFont="1" applyFill="1" applyBorder="1" applyAlignment="1">
      <alignment horizontal="center"/>
    </xf>
    <xf numFmtId="9" fontId="0" fillId="2" borderId="15" xfId="2" applyFont="1" applyFill="1" applyBorder="1" applyAlignment="1">
      <alignment horizontal="center"/>
    </xf>
    <xf numFmtId="168" fontId="0" fillId="2" borderId="0" xfId="1" applyNumberFormat="1" applyFont="1" applyFill="1"/>
    <xf numFmtId="2" fontId="9" fillId="6" borderId="15" xfId="1" applyNumberFormat="1" applyFont="1" applyFill="1" applyBorder="1" applyAlignment="1">
      <alignment horizontal="center"/>
    </xf>
    <xf numFmtId="0" fontId="0" fillId="2" borderId="15" xfId="0" applyFill="1" applyBorder="1"/>
    <xf numFmtId="9" fontId="0" fillId="2" borderId="15" xfId="0" applyNumberFormat="1" applyFill="1" applyBorder="1" applyAlignment="1">
      <alignment horizontal="center"/>
    </xf>
    <xf numFmtId="0" fontId="8" fillId="4" borderId="3" xfId="0" applyFont="1" applyFill="1" applyBorder="1" applyAlignment="1">
      <alignment horizontal="center" wrapText="1"/>
    </xf>
    <xf numFmtId="0" fontId="0" fillId="0" borderId="1" xfId="0" applyNumberFormat="1" applyBorder="1"/>
    <xf numFmtId="0" fontId="0" fillId="0" borderId="2" xfId="0" applyNumberFormat="1" applyBorder="1"/>
    <xf numFmtId="0" fontId="0" fillId="0" borderId="3" xfId="0" applyNumberFormat="1" applyBorder="1"/>
    <xf numFmtId="169" fontId="0" fillId="2" borderId="10" xfId="2" applyNumberFormat="1" applyFont="1" applyFill="1" applyBorder="1" applyAlignment="1">
      <alignment horizontal="center"/>
    </xf>
    <xf numFmtId="169" fontId="0" fillId="2" borderId="14" xfId="2" applyNumberFormat="1" applyFont="1" applyFill="1" applyBorder="1" applyAlignment="1">
      <alignment horizontal="center"/>
    </xf>
    <xf numFmtId="9" fontId="0" fillId="2" borderId="4" xfId="0" applyNumberFormat="1" applyFill="1" applyBorder="1" applyAlignment="1">
      <alignment horizontal="center"/>
    </xf>
    <xf numFmtId="1" fontId="0" fillId="2" borderId="0" xfId="0" applyNumberFormat="1" applyFill="1"/>
    <xf numFmtId="1" fontId="0" fillId="5" borderId="15" xfId="0" applyNumberForma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2" borderId="10" xfId="1" applyNumberFormat="1" applyFont="1" applyFill="1" applyBorder="1" applyAlignment="1">
      <alignment horizontal="center"/>
    </xf>
    <xf numFmtId="2" fontId="0" fillId="2" borderId="14" xfId="1" applyNumberFormat="1" applyFont="1" applyFill="1" applyBorder="1" applyAlignment="1">
      <alignment horizontal="center"/>
    </xf>
    <xf numFmtId="2" fontId="0" fillId="2" borderId="15" xfId="1" applyNumberFormat="1" applyFont="1" applyFill="1" applyBorder="1" applyAlignment="1">
      <alignment horizontal="center"/>
    </xf>
    <xf numFmtId="0" fontId="0" fillId="2" borderId="0" xfId="0" applyFill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wrapText="1"/>
    </xf>
    <xf numFmtId="2" fontId="0" fillId="0" borderId="2" xfId="0" applyNumberFormat="1" applyBorder="1"/>
    <xf numFmtId="0" fontId="0" fillId="2" borderId="0" xfId="0" applyFill="1" applyBorder="1" applyAlignment="1">
      <alignment horizontal="right"/>
    </xf>
    <xf numFmtId="2" fontId="0" fillId="2" borderId="2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9" fontId="0" fillId="2" borderId="0" xfId="0" applyNumberFormat="1" applyFill="1"/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2" fontId="5" fillId="3" borderId="1" xfId="1" applyNumberFormat="1" applyFont="1" applyFill="1" applyBorder="1" applyAlignment="1">
      <alignment horizontal="center"/>
    </xf>
    <xf numFmtId="2" fontId="5" fillId="3" borderId="2" xfId="1" applyNumberFormat="1" applyFont="1" applyFill="1" applyBorder="1" applyAlignment="1">
      <alignment horizontal="center"/>
    </xf>
    <xf numFmtId="2" fontId="5" fillId="3" borderId="3" xfId="1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72</xdr:col>
      <xdr:colOff>559740</xdr:colOff>
      <xdr:row>37</xdr:row>
      <xdr:rowOff>97443</xdr:rowOff>
    </xdr:from>
    <xdr:to>
      <xdr:col>81</xdr:col>
      <xdr:colOff>531268</xdr:colOff>
      <xdr:row>54</xdr:row>
      <xdr:rowOff>24251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145718DD-414E-42E5-B4DE-AD90CBB76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24050" y="6361083"/>
          <a:ext cx="5457927" cy="29748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73</xdr:col>
      <xdr:colOff>41461</xdr:colOff>
      <xdr:row>15</xdr:row>
      <xdr:rowOff>136408</xdr:rowOff>
    </xdr:from>
    <xdr:to>
      <xdr:col>81</xdr:col>
      <xdr:colOff>152166</xdr:colOff>
      <xdr:row>30</xdr:row>
      <xdr:rowOff>134620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B1E81D7C-6E4A-43A4-80F7-1A6338A88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15371" y="2590048"/>
          <a:ext cx="4987504" cy="24366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han1/Dropbox/Projects_2017-2018/AEMO/Minimum%20Demand%20Forecasting%20Methodology/2_Working_files/Proof%20of%20Concept%20Modelling/Draft%20Proof%20of%20Concept%20Model_V0.1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han1/Dropbox/Projects_2017-2018/CIE/Models/Template_2018_Additional%20Solar_7%20De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han1\Dropbox\Projects_2017-2018\CIE\Models\Template_2018_Additional%20Solar_7%20De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s"/>
      <sheetName val="Tx_Con_Inputs"/>
      <sheetName val="LGA_Info_Inputs"/>
      <sheetName val="State_Techn_Inputs"/>
      <sheetName val="Exist_EG_Inputs at TX"/>
      <sheetName val="Exist_PV_Inputs at TX"/>
      <sheetName val="Adjust to Actual Demands"/>
      <sheetName val="Tx_Load_Profile_Inputs"/>
      <sheetName val="Outputs - Scen 1"/>
      <sheetName val="Lists"/>
      <sheetName val="Outputs - 2018"/>
      <sheetName val="Summary"/>
      <sheetName val="Outputs - 2019"/>
      <sheetName val="Outputs - 2020"/>
      <sheetName val="Outputs - 2021"/>
      <sheetName val="Outputs - 2022"/>
      <sheetName val="Outputs - 2023"/>
      <sheetName val="Outputs - 2024"/>
      <sheetName val="Outputs - 2025"/>
      <sheetName val="Outputs - 2026"/>
      <sheetName val="Outputs - 2027"/>
      <sheetName val="Outputs - 2028"/>
      <sheetName val="Outputs - 2029"/>
    </sheetNames>
    <sheetDataSet>
      <sheetData sheetId="0"/>
      <sheetData sheetId="1"/>
      <sheetData sheetId="2">
        <row r="12">
          <cell r="C12">
            <v>5558</v>
          </cell>
          <cell r="E12">
            <v>-194</v>
          </cell>
          <cell r="G12">
            <v>1448</v>
          </cell>
          <cell r="I12">
            <v>-50.541921554516009</v>
          </cell>
          <cell r="K12">
            <v>0</v>
          </cell>
        </row>
        <row r="13">
          <cell r="C13">
            <v>4629</v>
          </cell>
          <cell r="E13">
            <v>13</v>
          </cell>
          <cell r="G13">
            <v>1030</v>
          </cell>
          <cell r="I13">
            <v>2.8926333981421473</v>
          </cell>
          <cell r="K13">
            <v>0</v>
          </cell>
        </row>
        <row r="14">
          <cell r="C14">
            <v>40614</v>
          </cell>
          <cell r="E14">
            <v>11077</v>
          </cell>
          <cell r="G14">
            <v>8011</v>
          </cell>
          <cell r="I14">
            <v>2184.9078396612003</v>
          </cell>
          <cell r="K14">
            <v>0</v>
          </cell>
        </row>
        <row r="15">
          <cell r="C15">
            <v>46198</v>
          </cell>
          <cell r="E15">
            <v>8786</v>
          </cell>
          <cell r="G15">
            <v>10319</v>
          </cell>
          <cell r="I15">
            <v>1962.4817957487337</v>
          </cell>
          <cell r="K15">
            <v>0</v>
          </cell>
        </row>
        <row r="16">
          <cell r="C16">
            <v>14353</v>
          </cell>
          <cell r="E16">
            <v>4178</v>
          </cell>
          <cell r="G16">
            <v>2840</v>
          </cell>
          <cell r="I16">
            <v>826.69267748902666</v>
          </cell>
          <cell r="K16">
            <v>0</v>
          </cell>
        </row>
        <row r="17">
          <cell r="C17">
            <v>18742</v>
          </cell>
          <cell r="E17">
            <v>6816</v>
          </cell>
          <cell r="G17">
            <v>5098</v>
          </cell>
          <cell r="I17">
            <v>1854.0160068295804</v>
          </cell>
          <cell r="K17">
            <v>0</v>
          </cell>
        </row>
        <row r="18">
          <cell r="C18">
            <v>36776</v>
          </cell>
          <cell r="E18">
            <v>8293</v>
          </cell>
          <cell r="G18">
            <v>13036</v>
          </cell>
          <cell r="I18">
            <v>2939.6222536436808</v>
          </cell>
          <cell r="K18">
            <v>0</v>
          </cell>
        </row>
        <row r="19">
          <cell r="C19">
            <v>6014</v>
          </cell>
          <cell r="E19">
            <v>92</v>
          </cell>
          <cell r="G19">
            <v>1520</v>
          </cell>
          <cell r="I19">
            <v>23.252411040904558</v>
          </cell>
          <cell r="K19">
            <v>0</v>
          </cell>
        </row>
        <row r="20">
          <cell r="C20">
            <v>62793</v>
          </cell>
          <cell r="E20">
            <v>13237</v>
          </cell>
          <cell r="G20">
            <v>24792</v>
          </cell>
          <cell r="I20">
            <v>5226.2466198461607</v>
          </cell>
          <cell r="K20">
            <v>0</v>
          </cell>
        </row>
        <row r="21">
          <cell r="C21">
            <v>64850</v>
          </cell>
          <cell r="E21">
            <v>13780</v>
          </cell>
          <cell r="G21">
            <v>13241</v>
          </cell>
          <cell r="I21">
            <v>2813.5848882035466</v>
          </cell>
          <cell r="K21">
            <v>0</v>
          </cell>
        </row>
        <row r="22">
          <cell r="C22">
            <v>2698</v>
          </cell>
          <cell r="E22">
            <v>-234</v>
          </cell>
          <cell r="G22">
            <v>1012</v>
          </cell>
          <cell r="I22">
            <v>-87.771682727946626</v>
          </cell>
          <cell r="K22">
            <v>0</v>
          </cell>
        </row>
        <row r="23">
          <cell r="C23">
            <v>14815</v>
          </cell>
          <cell r="E23">
            <v>1924</v>
          </cell>
          <cell r="G23">
            <v>4173</v>
          </cell>
          <cell r="I23">
            <v>541.94073574080323</v>
          </cell>
          <cell r="K23">
            <v>0</v>
          </cell>
        </row>
        <row r="24">
          <cell r="C24">
            <v>32658</v>
          </cell>
          <cell r="E24">
            <v>18804</v>
          </cell>
          <cell r="G24">
            <v>7487</v>
          </cell>
          <cell r="I24">
            <v>4310.9053830608118</v>
          </cell>
          <cell r="K24">
            <v>0</v>
          </cell>
        </row>
        <row r="25">
          <cell r="C25">
            <v>96226</v>
          </cell>
          <cell r="E25">
            <v>42242</v>
          </cell>
          <cell r="G25">
            <v>18542</v>
          </cell>
          <cell r="I25">
            <v>8139.7040716646225</v>
          </cell>
          <cell r="K25">
            <v>0</v>
          </cell>
        </row>
        <row r="26">
          <cell r="C26">
            <v>5780</v>
          </cell>
          <cell r="E26">
            <v>439</v>
          </cell>
          <cell r="G26">
            <v>853</v>
          </cell>
          <cell r="I26">
            <v>64.786678200692037</v>
          </cell>
          <cell r="K26">
            <v>0</v>
          </cell>
        </row>
        <row r="27">
          <cell r="C27">
            <v>8662</v>
          </cell>
          <cell r="E27">
            <v>290</v>
          </cell>
          <cell r="G27">
            <v>2267</v>
          </cell>
          <cell r="I27">
            <v>75.89817594089125</v>
          </cell>
          <cell r="K27">
            <v>0</v>
          </cell>
        </row>
        <row r="28">
          <cell r="C28">
            <v>6486</v>
          </cell>
          <cell r="E28">
            <v>37</v>
          </cell>
          <cell r="G28">
            <v>2343</v>
          </cell>
          <cell r="I28">
            <v>13.365864939870491</v>
          </cell>
          <cell r="K28">
            <v>0</v>
          </cell>
        </row>
        <row r="29">
          <cell r="C29">
            <v>58412</v>
          </cell>
          <cell r="E29">
            <v>13907</v>
          </cell>
          <cell r="G29">
            <v>11743</v>
          </cell>
          <cell r="I29">
            <v>2795.8279291926319</v>
          </cell>
          <cell r="K29">
            <v>0</v>
          </cell>
        </row>
        <row r="30">
          <cell r="C30">
            <v>19147</v>
          </cell>
          <cell r="E30">
            <v>3670</v>
          </cell>
          <cell r="G30">
            <v>4285</v>
          </cell>
          <cell r="I30">
            <v>821.32710085130839</v>
          </cell>
          <cell r="K30">
            <v>0</v>
          </cell>
        </row>
        <row r="31">
          <cell r="C31">
            <v>52699</v>
          </cell>
          <cell r="E31">
            <v>8434</v>
          </cell>
          <cell r="G31">
            <v>9792</v>
          </cell>
          <cell r="I31">
            <v>1567.121349551225</v>
          </cell>
          <cell r="K31">
            <v>0</v>
          </cell>
        </row>
        <row r="32">
          <cell r="C32">
            <v>4509</v>
          </cell>
          <cell r="E32">
            <v>-181</v>
          </cell>
          <cell r="G32">
            <v>1367</v>
          </cell>
          <cell r="I32">
            <v>-54.874029718341099</v>
          </cell>
          <cell r="K32">
            <v>0</v>
          </cell>
        </row>
        <row r="33">
          <cell r="C33">
            <v>54732</v>
          </cell>
          <cell r="E33">
            <v>10518</v>
          </cell>
          <cell r="G33">
            <v>15253</v>
          </cell>
          <cell r="I33">
            <v>2931.2112475334357</v>
          </cell>
          <cell r="K33">
            <v>0</v>
          </cell>
        </row>
        <row r="34">
          <cell r="C34">
            <v>8250</v>
          </cell>
          <cell r="E34">
            <v>336</v>
          </cell>
          <cell r="G34">
            <v>1909</v>
          </cell>
          <cell r="I34">
            <v>77.748363636363635</v>
          </cell>
          <cell r="K34">
            <v>0</v>
          </cell>
        </row>
        <row r="35">
          <cell r="C35">
            <v>7557</v>
          </cell>
          <cell r="E35">
            <v>1889</v>
          </cell>
          <cell r="G35">
            <v>1718</v>
          </cell>
          <cell r="I35">
            <v>429.4431652772264</v>
          </cell>
          <cell r="K35">
            <v>0</v>
          </cell>
        </row>
        <row r="36">
          <cell r="C36">
            <v>43971</v>
          </cell>
          <cell r="E36">
            <v>10835</v>
          </cell>
          <cell r="G36">
            <v>7723</v>
          </cell>
          <cell r="I36">
            <v>1903.0430283596008</v>
          </cell>
          <cell r="K36">
            <v>0</v>
          </cell>
        </row>
        <row r="37">
          <cell r="C37">
            <v>51167</v>
          </cell>
          <cell r="E37">
            <v>12062</v>
          </cell>
          <cell r="G37">
            <v>13367</v>
          </cell>
          <cell r="I37">
            <v>3151.1082142787341</v>
          </cell>
          <cell r="K37">
            <v>0</v>
          </cell>
        </row>
        <row r="38">
          <cell r="C38">
            <v>91808</v>
          </cell>
          <cell r="E38">
            <v>21347</v>
          </cell>
          <cell r="G38">
            <v>16625</v>
          </cell>
          <cell r="I38">
            <v>3865.6094784768211</v>
          </cell>
          <cell r="K38">
            <v>0</v>
          </cell>
        </row>
        <row r="39">
          <cell r="C39">
            <v>24406</v>
          </cell>
          <cell r="E39">
            <v>4172</v>
          </cell>
          <cell r="G39">
            <v>6348</v>
          </cell>
          <cell r="I39">
            <v>1085.1370974350571</v>
          </cell>
          <cell r="K39">
            <v>0</v>
          </cell>
        </row>
        <row r="40">
          <cell r="C40">
            <v>6638</v>
          </cell>
          <cell r="E40">
            <v>877</v>
          </cell>
          <cell r="G40">
            <v>1429</v>
          </cell>
          <cell r="I40">
            <v>188.79677613739076</v>
          </cell>
          <cell r="K40">
            <v>0</v>
          </cell>
        </row>
        <row r="41">
          <cell r="C41">
            <v>2452</v>
          </cell>
          <cell r="E41">
            <v>-250</v>
          </cell>
          <cell r="G41">
            <v>762</v>
          </cell>
          <cell r="I41">
            <v>-77.691680261011427</v>
          </cell>
          <cell r="K41">
            <v>0</v>
          </cell>
        </row>
        <row r="42">
          <cell r="C42">
            <v>34199</v>
          </cell>
          <cell r="E42">
            <v>7743</v>
          </cell>
          <cell r="G42">
            <v>6811</v>
          </cell>
          <cell r="I42">
            <v>1542.0793882862072</v>
          </cell>
          <cell r="K42">
            <v>0</v>
          </cell>
        </row>
        <row r="43">
          <cell r="C43">
            <v>8079</v>
          </cell>
          <cell r="E43">
            <v>1050</v>
          </cell>
          <cell r="G43">
            <v>2140</v>
          </cell>
          <cell r="I43">
            <v>278.12848124767913</v>
          </cell>
          <cell r="K43">
            <v>0</v>
          </cell>
        </row>
        <row r="44">
          <cell r="C44">
            <v>63208</v>
          </cell>
          <cell r="E44">
            <v>24820</v>
          </cell>
          <cell r="G44">
            <v>14360</v>
          </cell>
          <cell r="I44">
            <v>5638.7672446525758</v>
          </cell>
          <cell r="K44">
            <v>0</v>
          </cell>
        </row>
        <row r="45">
          <cell r="C45">
            <v>6265</v>
          </cell>
          <cell r="E45">
            <v>624</v>
          </cell>
          <cell r="G45">
            <v>1743</v>
          </cell>
          <cell r="I45">
            <v>173.60446927374301</v>
          </cell>
          <cell r="K45">
            <v>0</v>
          </cell>
        </row>
        <row r="46">
          <cell r="C46">
            <v>58767</v>
          </cell>
          <cell r="E46">
            <v>11889</v>
          </cell>
          <cell r="G46">
            <v>15970</v>
          </cell>
          <cell r="I46">
            <v>3230.8494563275308</v>
          </cell>
          <cell r="K46">
            <v>0</v>
          </cell>
        </row>
        <row r="47">
          <cell r="C47">
            <v>55441</v>
          </cell>
          <cell r="E47">
            <v>11589</v>
          </cell>
          <cell r="G47">
            <v>12980</v>
          </cell>
          <cell r="I47">
            <v>2713.2486787756357</v>
          </cell>
          <cell r="K47">
            <v>0</v>
          </cell>
        </row>
        <row r="48">
          <cell r="C48">
            <v>30282</v>
          </cell>
          <cell r="E48">
            <v>3253</v>
          </cell>
          <cell r="G48">
            <v>4213</v>
          </cell>
          <cell r="I48">
            <v>452.5754243444951</v>
          </cell>
          <cell r="K48">
            <v>0</v>
          </cell>
        </row>
        <row r="49">
          <cell r="C49">
            <v>3321</v>
          </cell>
          <cell r="E49">
            <v>-2</v>
          </cell>
          <cell r="G49">
            <v>1041</v>
          </cell>
          <cell r="I49">
            <v>-0.62691960252935863</v>
          </cell>
          <cell r="K49">
            <v>0</v>
          </cell>
        </row>
        <row r="50">
          <cell r="C50">
            <v>16766</v>
          </cell>
          <cell r="E50">
            <v>4429</v>
          </cell>
          <cell r="G50">
            <v>4601</v>
          </cell>
          <cell r="I50">
            <v>1215.425802218776</v>
          </cell>
          <cell r="K50">
            <v>0</v>
          </cell>
        </row>
        <row r="51">
          <cell r="C51">
            <v>41546</v>
          </cell>
          <cell r="E51">
            <v>8463</v>
          </cell>
          <cell r="G51">
            <v>13029</v>
          </cell>
          <cell r="I51">
            <v>2654.0323256149809</v>
          </cell>
          <cell r="K51">
            <v>0</v>
          </cell>
        </row>
        <row r="52">
          <cell r="C52">
            <v>3538</v>
          </cell>
          <cell r="E52">
            <v>324</v>
          </cell>
          <cell r="G52">
            <v>1156</v>
          </cell>
          <cell r="I52">
            <v>105.86319954776711</v>
          </cell>
          <cell r="K52">
            <v>0</v>
          </cell>
        </row>
        <row r="53">
          <cell r="C53">
            <v>32737</v>
          </cell>
          <cell r="E53">
            <v>14447</v>
          </cell>
          <cell r="G53">
            <v>6569</v>
          </cell>
          <cell r="I53">
            <v>2898.9321868222501</v>
          </cell>
          <cell r="K53">
            <v>0</v>
          </cell>
        </row>
        <row r="54">
          <cell r="C54">
            <v>41360</v>
          </cell>
          <cell r="E54">
            <v>9215</v>
          </cell>
          <cell r="G54">
            <v>8984</v>
          </cell>
          <cell r="I54">
            <v>2001.6334622823986</v>
          </cell>
          <cell r="K54">
            <v>0</v>
          </cell>
        </row>
        <row r="55">
          <cell r="C55">
            <v>65792</v>
          </cell>
          <cell r="E55">
            <v>36287</v>
          </cell>
          <cell r="G55">
            <v>37026</v>
          </cell>
          <cell r="I55">
            <v>20421.365241974709</v>
          </cell>
          <cell r="K55">
            <v>0</v>
          </cell>
        </row>
        <row r="56">
          <cell r="C56">
            <v>43980</v>
          </cell>
          <cell r="E56">
            <v>31227</v>
          </cell>
          <cell r="G56">
            <v>7024</v>
          </cell>
          <cell r="I56">
            <v>4987.231650750341</v>
          </cell>
          <cell r="K56">
            <v>0</v>
          </cell>
        </row>
        <row r="57">
          <cell r="C57">
            <v>21654</v>
          </cell>
          <cell r="E57">
            <v>3208</v>
          </cell>
          <cell r="G57">
            <v>5206</v>
          </cell>
          <cell r="I57">
            <v>771.25925925925924</v>
          </cell>
          <cell r="K57">
            <v>0</v>
          </cell>
        </row>
        <row r="58">
          <cell r="C58">
            <v>14862</v>
          </cell>
          <cell r="E58">
            <v>8603</v>
          </cell>
          <cell r="G58">
            <v>2883</v>
          </cell>
          <cell r="I58">
            <v>1668.8500201857087</v>
          </cell>
          <cell r="K58">
            <v>0</v>
          </cell>
        </row>
        <row r="59">
          <cell r="C59">
            <v>11736</v>
          </cell>
          <cell r="E59">
            <v>2048</v>
          </cell>
          <cell r="G59">
            <v>3099</v>
          </cell>
          <cell r="I59">
            <v>540.79345603271986</v>
          </cell>
          <cell r="K59">
            <v>0</v>
          </cell>
        </row>
        <row r="60">
          <cell r="C60">
            <v>64914</v>
          </cell>
          <cell r="E60">
            <v>11527</v>
          </cell>
          <cell r="G60">
            <v>19509</v>
          </cell>
          <cell r="I60">
            <v>3464.2795544874757</v>
          </cell>
          <cell r="K60">
            <v>0</v>
          </cell>
        </row>
        <row r="61">
          <cell r="C61">
            <v>46012</v>
          </cell>
          <cell r="E61">
            <v>9533</v>
          </cell>
          <cell r="G61">
            <v>10617</v>
          </cell>
          <cell r="I61">
            <v>2199.6840172129009</v>
          </cell>
          <cell r="K61">
            <v>0</v>
          </cell>
        </row>
        <row r="62">
          <cell r="C62">
            <v>11848</v>
          </cell>
          <cell r="E62">
            <v>4641</v>
          </cell>
          <cell r="G62">
            <v>2653</v>
          </cell>
          <cell r="I62">
            <v>1039.2110904794058</v>
          </cell>
          <cell r="K62">
            <v>0</v>
          </cell>
        </row>
        <row r="63">
          <cell r="C63">
            <v>64683</v>
          </cell>
          <cell r="E63">
            <v>16873</v>
          </cell>
          <cell r="G63">
            <v>12292</v>
          </cell>
          <cell r="I63">
            <v>3206.4517106504027</v>
          </cell>
          <cell r="K63">
            <v>0</v>
          </cell>
        </row>
        <row r="64">
          <cell r="C64">
            <v>61106</v>
          </cell>
          <cell r="E64">
            <v>11668</v>
          </cell>
          <cell r="G64">
            <v>14385</v>
          </cell>
          <cell r="I64">
            <v>2746.7708571989656</v>
          </cell>
          <cell r="K64">
            <v>0</v>
          </cell>
        </row>
        <row r="65">
          <cell r="C65">
            <v>7939</v>
          </cell>
          <cell r="E65">
            <v>1102</v>
          </cell>
          <cell r="G65">
            <v>1525</v>
          </cell>
          <cell r="I65">
            <v>211.68283159088045</v>
          </cell>
          <cell r="K65">
            <v>0</v>
          </cell>
        </row>
        <row r="66">
          <cell r="C66">
            <v>6372</v>
          </cell>
          <cell r="E66">
            <v>892</v>
          </cell>
          <cell r="G66">
            <v>2264</v>
          </cell>
          <cell r="I66">
            <v>316.93157564344006</v>
          </cell>
          <cell r="K66">
            <v>0</v>
          </cell>
        </row>
        <row r="67">
          <cell r="C67">
            <v>5753</v>
          </cell>
          <cell r="E67">
            <v>986</v>
          </cell>
          <cell r="G67">
            <v>1701</v>
          </cell>
          <cell r="I67">
            <v>291.53241786893796</v>
          </cell>
          <cell r="K67">
            <v>0</v>
          </cell>
        </row>
        <row r="68">
          <cell r="C68">
            <v>20436</v>
          </cell>
          <cell r="E68">
            <v>3901</v>
          </cell>
          <cell r="G68">
            <v>6351</v>
          </cell>
          <cell r="I68">
            <v>1212.3336758661185</v>
          </cell>
          <cell r="K68">
            <v>0</v>
          </cell>
        </row>
        <row r="69">
          <cell r="C69">
            <v>5105</v>
          </cell>
          <cell r="E69">
            <v>17</v>
          </cell>
          <cell r="G69">
            <v>1198</v>
          </cell>
          <cell r="I69">
            <v>3.9894221351616062</v>
          </cell>
          <cell r="K69">
            <v>0</v>
          </cell>
        </row>
        <row r="70">
          <cell r="C70">
            <v>50603</v>
          </cell>
          <cell r="E70">
            <v>14382</v>
          </cell>
          <cell r="G70">
            <v>19700</v>
          </cell>
          <cell r="I70">
            <v>5598.9842499456563</v>
          </cell>
          <cell r="K70">
            <v>0</v>
          </cell>
        </row>
        <row r="71">
          <cell r="C71">
            <v>2942</v>
          </cell>
          <cell r="E71">
            <v>455</v>
          </cell>
          <cell r="G71">
            <v>788</v>
          </cell>
          <cell r="I71">
            <v>121.86947654656696</v>
          </cell>
          <cell r="K71">
            <v>0</v>
          </cell>
        </row>
        <row r="72">
          <cell r="C72">
            <v>1298</v>
          </cell>
          <cell r="E72">
            <v>172</v>
          </cell>
          <cell r="G72">
            <v>339</v>
          </cell>
          <cell r="I72">
            <v>44.921417565485363</v>
          </cell>
          <cell r="K72">
            <v>0</v>
          </cell>
        </row>
        <row r="73">
          <cell r="C73">
            <v>11719</v>
          </cell>
          <cell r="E73">
            <v>1235</v>
          </cell>
          <cell r="G73">
            <v>3648</v>
          </cell>
          <cell r="I73">
            <v>384.44235856301731</v>
          </cell>
          <cell r="K73">
            <v>0</v>
          </cell>
        </row>
        <row r="74">
          <cell r="C74">
            <v>6670</v>
          </cell>
          <cell r="E74">
            <v>155</v>
          </cell>
          <cell r="G74">
            <v>2020</v>
          </cell>
          <cell r="I74">
            <v>46.941529235382312</v>
          </cell>
          <cell r="K74">
            <v>0</v>
          </cell>
        </row>
        <row r="75">
          <cell r="C75">
            <v>47416</v>
          </cell>
          <cell r="E75">
            <v>12023</v>
          </cell>
          <cell r="G75">
            <v>17305</v>
          </cell>
          <cell r="I75">
            <v>4387.9284418761599</v>
          </cell>
          <cell r="K75">
            <v>0</v>
          </cell>
        </row>
        <row r="76">
          <cell r="C76">
            <v>4532</v>
          </cell>
          <cell r="E76">
            <v>343</v>
          </cell>
          <cell r="G76">
            <v>1363</v>
          </cell>
          <cell r="I76">
            <v>103.15732568402471</v>
          </cell>
          <cell r="K76">
            <v>0</v>
          </cell>
        </row>
        <row r="77">
          <cell r="C77">
            <v>10879</v>
          </cell>
          <cell r="E77">
            <v>3445</v>
          </cell>
          <cell r="G77">
            <v>3235</v>
          </cell>
          <cell r="I77">
            <v>1024.4117106351687</v>
          </cell>
          <cell r="K77">
            <v>0</v>
          </cell>
        </row>
        <row r="78">
          <cell r="C78">
            <v>8231</v>
          </cell>
          <cell r="E78">
            <v>493</v>
          </cell>
          <cell r="G78">
            <v>2495</v>
          </cell>
          <cell r="I78">
            <v>149.43931478556675</v>
          </cell>
          <cell r="K78">
            <v>0</v>
          </cell>
        </row>
        <row r="79">
          <cell r="C79">
            <v>2508</v>
          </cell>
          <cell r="E79">
            <v>43</v>
          </cell>
          <cell r="G79">
            <v>911</v>
          </cell>
          <cell r="I79">
            <v>15.61921850079745</v>
          </cell>
          <cell r="K79">
            <v>0</v>
          </cell>
        </row>
        <row r="80">
          <cell r="C80">
            <v>744</v>
          </cell>
          <cell r="E80">
            <v>-396</v>
          </cell>
          <cell r="G80">
            <v>142</v>
          </cell>
          <cell r="I80">
            <v>-75.58064516129032</v>
          </cell>
          <cell r="K80">
            <v>0</v>
          </cell>
        </row>
        <row r="81">
          <cell r="C81">
            <v>11666</v>
          </cell>
          <cell r="E81">
            <v>558</v>
          </cell>
          <cell r="G81">
            <v>3054</v>
          </cell>
          <cell r="I81">
            <v>146.07680438882221</v>
          </cell>
          <cell r="K81">
            <v>0</v>
          </cell>
        </row>
        <row r="82">
          <cell r="C82">
            <v>13549</v>
          </cell>
          <cell r="E82">
            <v>2285</v>
          </cell>
          <cell r="G82">
            <v>2770</v>
          </cell>
          <cell r="I82">
            <v>467.15255738430881</v>
          </cell>
          <cell r="K82">
            <v>0</v>
          </cell>
        </row>
        <row r="83">
          <cell r="C83">
            <v>17341</v>
          </cell>
          <cell r="E83">
            <v>1638</v>
          </cell>
          <cell r="G83">
            <v>4025</v>
          </cell>
          <cell r="I83">
            <v>380.19433712011994</v>
          </cell>
          <cell r="K83">
            <v>0</v>
          </cell>
        </row>
        <row r="84">
          <cell r="C84">
            <v>1655</v>
          </cell>
          <cell r="E84">
            <v>-136</v>
          </cell>
          <cell r="G84">
            <v>791</v>
          </cell>
          <cell r="I84">
            <v>-65.000604229607262</v>
          </cell>
          <cell r="K84">
            <v>0</v>
          </cell>
        </row>
        <row r="85">
          <cell r="C85">
            <v>60429</v>
          </cell>
          <cell r="E85">
            <v>11433</v>
          </cell>
          <cell r="G85">
            <v>15328</v>
          </cell>
          <cell r="I85">
            <v>2900.0152906716971</v>
          </cell>
          <cell r="K85">
            <v>0</v>
          </cell>
        </row>
        <row r="86">
          <cell r="C86">
            <v>66530</v>
          </cell>
          <cell r="E86">
            <v>29734</v>
          </cell>
          <cell r="G86">
            <v>12624</v>
          </cell>
          <cell r="I86">
            <v>5641.9963324815872</v>
          </cell>
          <cell r="K86">
            <v>0</v>
          </cell>
        </row>
        <row r="87">
          <cell r="C87">
            <v>15132</v>
          </cell>
          <cell r="E87">
            <v>4581</v>
          </cell>
          <cell r="G87">
            <v>2797</v>
          </cell>
          <cell r="I87">
            <v>846.75237906423467</v>
          </cell>
          <cell r="K87">
            <v>0</v>
          </cell>
        </row>
        <row r="88">
          <cell r="C88">
            <v>70302</v>
          </cell>
          <cell r="E88">
            <v>37585</v>
          </cell>
          <cell r="G88">
            <v>13142</v>
          </cell>
          <cell r="I88">
            <v>7026.0031009075137</v>
          </cell>
          <cell r="K88">
            <v>0</v>
          </cell>
        </row>
        <row r="89">
          <cell r="C89">
            <v>39868</v>
          </cell>
          <cell r="E89">
            <v>12033</v>
          </cell>
          <cell r="G89">
            <v>14318</v>
          </cell>
          <cell r="I89">
            <v>4321.4732115982742</v>
          </cell>
          <cell r="K89">
            <v>0</v>
          </cell>
        </row>
        <row r="90">
          <cell r="C90">
            <v>54100</v>
          </cell>
          <cell r="E90">
            <v>10317</v>
          </cell>
          <cell r="G90">
            <v>13049</v>
          </cell>
          <cell r="I90">
            <v>2488.4756561922368</v>
          </cell>
          <cell r="K90">
            <v>0</v>
          </cell>
        </row>
        <row r="91">
          <cell r="C91">
            <v>2869</v>
          </cell>
          <cell r="E91">
            <v>-82</v>
          </cell>
          <cell r="G91">
            <v>1011</v>
          </cell>
          <cell r="I91">
            <v>-28.89578250261415</v>
          </cell>
          <cell r="K91">
            <v>0</v>
          </cell>
        </row>
        <row r="92">
          <cell r="C92">
            <v>0</v>
          </cell>
          <cell r="E92">
            <v>0</v>
          </cell>
          <cell r="G92">
            <v>0</v>
          </cell>
          <cell r="I92" t="str">
            <v/>
          </cell>
          <cell r="K92">
            <v>0</v>
          </cell>
        </row>
        <row r="93">
          <cell r="C93">
            <v>0</v>
          </cell>
          <cell r="E93">
            <v>0</v>
          </cell>
          <cell r="G93">
            <v>0</v>
          </cell>
          <cell r="I93" t="str">
            <v/>
          </cell>
          <cell r="K93">
            <v>0</v>
          </cell>
        </row>
        <row r="94">
          <cell r="C94">
            <v>0</v>
          </cell>
          <cell r="E94">
            <v>0</v>
          </cell>
          <cell r="G94">
            <v>0</v>
          </cell>
          <cell r="I94" t="str">
            <v/>
          </cell>
          <cell r="K94">
            <v>0</v>
          </cell>
        </row>
        <row r="95">
          <cell r="C95">
            <v>0</v>
          </cell>
          <cell r="E95">
            <v>0</v>
          </cell>
          <cell r="G95">
            <v>0</v>
          </cell>
          <cell r="I95" t="str">
            <v/>
          </cell>
          <cell r="K95">
            <v>0</v>
          </cell>
        </row>
        <row r="96">
          <cell r="C96">
            <v>0</v>
          </cell>
          <cell r="E96">
            <v>0</v>
          </cell>
          <cell r="G96">
            <v>0</v>
          </cell>
          <cell r="I96" t="str">
            <v/>
          </cell>
          <cell r="K96">
            <v>0</v>
          </cell>
        </row>
        <row r="97">
          <cell r="C97">
            <v>0</v>
          </cell>
          <cell r="E97">
            <v>0</v>
          </cell>
          <cell r="G97">
            <v>0</v>
          </cell>
          <cell r="I97" t="str">
            <v/>
          </cell>
          <cell r="K97">
            <v>0</v>
          </cell>
        </row>
        <row r="98">
          <cell r="C98">
            <v>0</v>
          </cell>
          <cell r="E98">
            <v>0</v>
          </cell>
          <cell r="G98">
            <v>0</v>
          </cell>
          <cell r="I98" t="str">
            <v/>
          </cell>
          <cell r="K98">
            <v>0</v>
          </cell>
        </row>
        <row r="99">
          <cell r="C99">
            <v>0</v>
          </cell>
          <cell r="E99">
            <v>0</v>
          </cell>
          <cell r="G99">
            <v>0</v>
          </cell>
          <cell r="I99" t="str">
            <v/>
          </cell>
          <cell r="K99">
            <v>0</v>
          </cell>
        </row>
        <row r="100">
          <cell r="C100">
            <v>0</v>
          </cell>
          <cell r="E100">
            <v>0</v>
          </cell>
          <cell r="G100">
            <v>0</v>
          </cell>
          <cell r="I100" t="str">
            <v/>
          </cell>
          <cell r="K100">
            <v>0</v>
          </cell>
        </row>
        <row r="101">
          <cell r="C101">
            <v>0</v>
          </cell>
          <cell r="E101">
            <v>0</v>
          </cell>
          <cell r="G101">
            <v>0</v>
          </cell>
          <cell r="I101" t="str">
            <v/>
          </cell>
          <cell r="K101">
            <v>0</v>
          </cell>
        </row>
      </sheetData>
      <sheetData sheetId="3"/>
      <sheetData sheetId="4"/>
      <sheetData sheetId="5"/>
      <sheetData sheetId="6"/>
      <sheetData sheetId="7">
        <row r="9">
          <cell r="A9">
            <v>1</v>
          </cell>
          <cell r="B9" t="str">
            <v>Daytime - Mild Boxing Day</v>
          </cell>
          <cell r="C9" t="str">
            <v>Summer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1">
          <cell r="B11" t="str">
            <v>Year</v>
          </cell>
          <cell r="C11">
            <v>2018</v>
          </cell>
        </row>
        <row r="13">
          <cell r="B13" t="str">
            <v>Actual / Est</v>
          </cell>
          <cell r="C13" t="str">
            <v>Comments</v>
          </cell>
          <cell r="D13" t="str">
            <v>00:00 - 00:30</v>
          </cell>
          <cell r="E13" t="str">
            <v>00:30 - 01:00</v>
          </cell>
          <cell r="F13" t="str">
            <v>01:00 - 01:30</v>
          </cell>
          <cell r="G13" t="str">
            <v>01:30 - 02:00</v>
          </cell>
          <cell r="H13" t="str">
            <v>02:00 - 02:30</v>
          </cell>
          <cell r="I13" t="str">
            <v>02:30 - 03:00</v>
          </cell>
          <cell r="J13" t="str">
            <v>03:00 - 03:30</v>
          </cell>
          <cell r="K13" t="str">
            <v>03:30 - 04:00</v>
          </cell>
          <cell r="L13" t="str">
            <v>04:00 - 04:30</v>
          </cell>
          <cell r="M13" t="str">
            <v>04:30 - 05:00</v>
          </cell>
          <cell r="N13" t="str">
            <v>05:00 - 05:30</v>
          </cell>
          <cell r="O13" t="str">
            <v>05:30 - 06:00</v>
          </cell>
          <cell r="P13" t="str">
            <v>06:00 - 06:30</v>
          </cell>
          <cell r="Q13" t="str">
            <v>06:30 - 07:00</v>
          </cell>
          <cell r="R13" t="str">
            <v>07:00 - 07:30</v>
          </cell>
          <cell r="S13" t="str">
            <v>07:30 - 08:00</v>
          </cell>
          <cell r="T13" t="str">
            <v>08:00 - 08:30</v>
          </cell>
          <cell r="U13" t="str">
            <v>08:30 - 09:00</v>
          </cell>
          <cell r="V13" t="str">
            <v>09:00 - 09:30</v>
          </cell>
          <cell r="W13" t="str">
            <v>09:30 - 10:00</v>
          </cell>
          <cell r="X13" t="str">
            <v>10:00 - 10:30</v>
          </cell>
          <cell r="Y13" t="str">
            <v>10:30 - 11:00</v>
          </cell>
          <cell r="Z13" t="str">
            <v>11:00 - 11:30</v>
          </cell>
          <cell r="AA13" t="str">
            <v>11:30 - 12:00</v>
          </cell>
          <cell r="AB13" t="str">
            <v>12:00 - 12:30</v>
          </cell>
          <cell r="AC13" t="str">
            <v>12:30 - 13:00</v>
          </cell>
          <cell r="AD13" t="str">
            <v>13:00 - 13:30</v>
          </cell>
          <cell r="AE13" t="str">
            <v>13:30 - 14:00</v>
          </cell>
          <cell r="AF13" t="str">
            <v>14:00 - 14:30</v>
          </cell>
          <cell r="AG13" t="str">
            <v>14:30 - 15:00</v>
          </cell>
          <cell r="AH13" t="str">
            <v>15:00 - 15:30</v>
          </cell>
          <cell r="AI13" t="str">
            <v>15:30 - 16:00</v>
          </cell>
          <cell r="AJ13" t="str">
            <v>16:00 - 16:30</v>
          </cell>
          <cell r="AK13" t="str">
            <v>16:30 - 17:00</v>
          </cell>
          <cell r="AL13" t="str">
            <v>17:00 - 17:30</v>
          </cell>
          <cell r="AM13" t="str">
            <v>17:30 - 18:00</v>
          </cell>
          <cell r="AN13" t="str">
            <v>18:00 - 18:30</v>
          </cell>
          <cell r="AO13" t="str">
            <v>18:30 - 19:00</v>
          </cell>
          <cell r="AP13" t="str">
            <v>19:00 - 19:30</v>
          </cell>
          <cell r="AQ13" t="str">
            <v>19:30 - 20:00</v>
          </cell>
          <cell r="AR13" t="str">
            <v>20:00 - 20:30</v>
          </cell>
          <cell r="AS13" t="str">
            <v>20:30 - 21:00</v>
          </cell>
          <cell r="AT13" t="str">
            <v>21:00 - 21:30</v>
          </cell>
          <cell r="AU13" t="str">
            <v>21:30 - 22:00</v>
          </cell>
          <cell r="AV13" t="str">
            <v>22:00 - 22:30</v>
          </cell>
          <cell r="AW13" t="str">
            <v>22:30 - 23:00</v>
          </cell>
          <cell r="AX13" t="str">
            <v>23:00 - 23:30</v>
          </cell>
          <cell r="AY13" t="str">
            <v>23:30 - 00:00</v>
          </cell>
          <cell r="AZ13" t="str">
            <v>TOTAL</v>
          </cell>
          <cell r="BA13" t="str">
            <v>MIN</v>
          </cell>
        </row>
        <row r="14">
          <cell r="B14" t="str">
            <v>Load Profiles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</row>
        <row r="15">
          <cell r="A15">
            <v>0</v>
          </cell>
          <cell r="B15" t="str">
            <v>Total Outturn Actual Demands</v>
          </cell>
          <cell r="C15" t="str">
            <v>Actual Load Trace</v>
          </cell>
          <cell r="D15">
            <v>50</v>
          </cell>
          <cell r="E15">
            <v>60</v>
          </cell>
          <cell r="F15">
            <v>70</v>
          </cell>
          <cell r="G15">
            <v>50</v>
          </cell>
          <cell r="H15">
            <v>50</v>
          </cell>
          <cell r="I15">
            <v>50</v>
          </cell>
          <cell r="J15">
            <v>50</v>
          </cell>
          <cell r="K15">
            <v>50</v>
          </cell>
          <cell r="L15">
            <v>50</v>
          </cell>
          <cell r="M15">
            <v>50</v>
          </cell>
          <cell r="N15">
            <v>50</v>
          </cell>
          <cell r="O15">
            <v>50</v>
          </cell>
          <cell r="P15">
            <v>50</v>
          </cell>
          <cell r="Q15">
            <v>50</v>
          </cell>
          <cell r="R15">
            <v>50</v>
          </cell>
          <cell r="S15">
            <v>50</v>
          </cell>
          <cell r="T15">
            <v>50</v>
          </cell>
          <cell r="U15">
            <v>50</v>
          </cell>
          <cell r="V15">
            <v>50</v>
          </cell>
          <cell r="W15">
            <v>50</v>
          </cell>
          <cell r="X15">
            <v>50</v>
          </cell>
          <cell r="Y15">
            <v>50</v>
          </cell>
          <cell r="Z15">
            <v>50</v>
          </cell>
          <cell r="AA15">
            <v>50</v>
          </cell>
          <cell r="AB15">
            <v>50</v>
          </cell>
          <cell r="AC15">
            <v>50</v>
          </cell>
          <cell r="AD15">
            <v>50</v>
          </cell>
          <cell r="AE15">
            <v>50</v>
          </cell>
          <cell r="AF15">
            <v>50</v>
          </cell>
          <cell r="AG15">
            <v>50</v>
          </cell>
          <cell r="AH15">
            <v>50</v>
          </cell>
          <cell r="AI15">
            <v>50</v>
          </cell>
          <cell r="AJ15">
            <v>50</v>
          </cell>
          <cell r="AK15">
            <v>50</v>
          </cell>
          <cell r="AL15">
            <v>50</v>
          </cell>
          <cell r="AM15">
            <v>50</v>
          </cell>
          <cell r="AN15">
            <v>50</v>
          </cell>
          <cell r="AO15">
            <v>50</v>
          </cell>
          <cell r="AP15">
            <v>50</v>
          </cell>
          <cell r="AQ15">
            <v>50</v>
          </cell>
          <cell r="AR15">
            <v>50</v>
          </cell>
          <cell r="AS15">
            <v>50</v>
          </cell>
          <cell r="AT15">
            <v>50</v>
          </cell>
          <cell r="AU15">
            <v>50</v>
          </cell>
          <cell r="AV15">
            <v>50</v>
          </cell>
          <cell r="AW15">
            <v>50</v>
          </cell>
          <cell r="AX15">
            <v>50</v>
          </cell>
          <cell r="AY15">
            <v>50</v>
          </cell>
          <cell r="AZ15">
            <v>0</v>
          </cell>
          <cell r="BA15">
            <v>0</v>
          </cell>
        </row>
        <row r="16">
          <cell r="A16">
            <v>0</v>
          </cell>
          <cell r="B16" t="str">
            <v>Outturn Embedded Generation</v>
          </cell>
          <cell r="C16" t="str">
            <v>From Adjustments</v>
          </cell>
          <cell r="D16">
            <v>3.8499999999999996</v>
          </cell>
          <cell r="E16">
            <v>4</v>
          </cell>
          <cell r="F16">
            <v>4</v>
          </cell>
          <cell r="G16">
            <v>4</v>
          </cell>
          <cell r="H16">
            <v>4</v>
          </cell>
          <cell r="I16">
            <v>4</v>
          </cell>
          <cell r="J16">
            <v>4</v>
          </cell>
          <cell r="K16">
            <v>4</v>
          </cell>
          <cell r="L16">
            <v>4</v>
          </cell>
          <cell r="M16">
            <v>4</v>
          </cell>
          <cell r="N16">
            <v>4</v>
          </cell>
          <cell r="O16">
            <v>4</v>
          </cell>
          <cell r="P16">
            <v>4</v>
          </cell>
          <cell r="Q16">
            <v>4</v>
          </cell>
          <cell r="R16">
            <v>4</v>
          </cell>
          <cell r="S16">
            <v>4</v>
          </cell>
          <cell r="T16">
            <v>4</v>
          </cell>
          <cell r="U16">
            <v>4</v>
          </cell>
          <cell r="V16">
            <v>4</v>
          </cell>
          <cell r="W16">
            <v>4</v>
          </cell>
          <cell r="X16">
            <v>4</v>
          </cell>
          <cell r="Y16">
            <v>4</v>
          </cell>
          <cell r="Z16">
            <v>4</v>
          </cell>
          <cell r="AA16">
            <v>4</v>
          </cell>
          <cell r="AB16">
            <v>4</v>
          </cell>
          <cell r="AC16">
            <v>4</v>
          </cell>
          <cell r="AD16">
            <v>4</v>
          </cell>
          <cell r="AE16">
            <v>4</v>
          </cell>
          <cell r="AF16">
            <v>4</v>
          </cell>
          <cell r="AG16">
            <v>4</v>
          </cell>
          <cell r="AH16">
            <v>4</v>
          </cell>
          <cell r="AI16">
            <v>4</v>
          </cell>
          <cell r="AJ16">
            <v>4</v>
          </cell>
          <cell r="AK16">
            <v>4</v>
          </cell>
          <cell r="AL16">
            <v>4</v>
          </cell>
          <cell r="AM16">
            <v>4</v>
          </cell>
          <cell r="AN16">
            <v>4</v>
          </cell>
          <cell r="AO16">
            <v>4</v>
          </cell>
          <cell r="AP16">
            <v>4</v>
          </cell>
          <cell r="AQ16">
            <v>4</v>
          </cell>
          <cell r="AR16">
            <v>4</v>
          </cell>
          <cell r="AS16">
            <v>4</v>
          </cell>
          <cell r="AT16">
            <v>4</v>
          </cell>
          <cell r="AU16">
            <v>4</v>
          </cell>
          <cell r="AV16">
            <v>4</v>
          </cell>
          <cell r="AW16">
            <v>4</v>
          </cell>
          <cell r="AX16">
            <v>4</v>
          </cell>
          <cell r="AY16">
            <v>4</v>
          </cell>
          <cell r="AZ16">
            <v>0</v>
          </cell>
          <cell r="BA16">
            <v>0</v>
          </cell>
        </row>
        <row r="17">
          <cell r="A17">
            <v>0</v>
          </cell>
          <cell r="B17" t="str">
            <v xml:space="preserve">Native Demand at Tx </v>
          </cell>
          <cell r="C17">
            <v>0</v>
          </cell>
          <cell r="D17">
            <v>53.85</v>
          </cell>
          <cell r="E17">
            <v>64</v>
          </cell>
          <cell r="F17">
            <v>74</v>
          </cell>
          <cell r="G17">
            <v>54</v>
          </cell>
          <cell r="H17">
            <v>54</v>
          </cell>
          <cell r="I17">
            <v>54</v>
          </cell>
          <cell r="J17">
            <v>54</v>
          </cell>
          <cell r="K17">
            <v>54</v>
          </cell>
          <cell r="L17">
            <v>54</v>
          </cell>
          <cell r="M17">
            <v>54</v>
          </cell>
          <cell r="N17">
            <v>54</v>
          </cell>
          <cell r="O17">
            <v>54</v>
          </cell>
          <cell r="P17">
            <v>54</v>
          </cell>
          <cell r="Q17">
            <v>54</v>
          </cell>
          <cell r="R17">
            <v>54</v>
          </cell>
          <cell r="S17">
            <v>54</v>
          </cell>
          <cell r="T17">
            <v>54</v>
          </cell>
          <cell r="U17">
            <v>54</v>
          </cell>
          <cell r="V17">
            <v>54</v>
          </cell>
          <cell r="W17">
            <v>54</v>
          </cell>
          <cell r="X17">
            <v>54</v>
          </cell>
          <cell r="Y17">
            <v>54</v>
          </cell>
          <cell r="Z17">
            <v>54</v>
          </cell>
          <cell r="AA17">
            <v>54</v>
          </cell>
          <cell r="AB17">
            <v>54</v>
          </cell>
          <cell r="AC17">
            <v>54</v>
          </cell>
          <cell r="AD17">
            <v>54</v>
          </cell>
          <cell r="AE17">
            <v>54</v>
          </cell>
          <cell r="AF17">
            <v>54</v>
          </cell>
          <cell r="AG17">
            <v>54</v>
          </cell>
          <cell r="AH17">
            <v>54</v>
          </cell>
          <cell r="AI17">
            <v>54</v>
          </cell>
          <cell r="AJ17">
            <v>54</v>
          </cell>
          <cell r="AK17">
            <v>54</v>
          </cell>
          <cell r="AL17">
            <v>54</v>
          </cell>
          <cell r="AM17">
            <v>54</v>
          </cell>
          <cell r="AN17">
            <v>54</v>
          </cell>
          <cell r="AO17">
            <v>54</v>
          </cell>
          <cell r="AP17">
            <v>54</v>
          </cell>
          <cell r="AQ17">
            <v>54</v>
          </cell>
          <cell r="AR17">
            <v>54</v>
          </cell>
          <cell r="AS17">
            <v>54</v>
          </cell>
          <cell r="AT17">
            <v>54</v>
          </cell>
          <cell r="AU17">
            <v>54</v>
          </cell>
          <cell r="AV17">
            <v>54</v>
          </cell>
          <cell r="AW17">
            <v>54</v>
          </cell>
          <cell r="AX17">
            <v>54</v>
          </cell>
          <cell r="AY17">
            <v>54</v>
          </cell>
          <cell r="AZ17">
            <v>0</v>
          </cell>
          <cell r="BA17">
            <v>0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</row>
        <row r="19">
          <cell r="A19">
            <v>0</v>
          </cell>
          <cell r="B19" t="str">
            <v>Proportion of load - Residential</v>
          </cell>
          <cell r="C19" t="str">
            <v>Estimated % of customer metered load</v>
          </cell>
          <cell r="D19">
            <v>0.8</v>
          </cell>
          <cell r="E19">
            <v>0.8</v>
          </cell>
          <cell r="F19">
            <v>0.8</v>
          </cell>
          <cell r="G19">
            <v>0.8</v>
          </cell>
          <cell r="H19">
            <v>0.8</v>
          </cell>
          <cell r="I19">
            <v>0.8</v>
          </cell>
          <cell r="J19">
            <v>0.8</v>
          </cell>
          <cell r="K19">
            <v>0.8</v>
          </cell>
          <cell r="L19">
            <v>0.8</v>
          </cell>
          <cell r="M19">
            <v>0.8</v>
          </cell>
          <cell r="N19">
            <v>0.8</v>
          </cell>
          <cell r="O19">
            <v>0.8</v>
          </cell>
          <cell r="P19">
            <v>0.8</v>
          </cell>
          <cell r="Q19">
            <v>0.8</v>
          </cell>
          <cell r="R19">
            <v>0.8</v>
          </cell>
          <cell r="S19">
            <v>0.8</v>
          </cell>
          <cell r="T19">
            <v>0.8</v>
          </cell>
          <cell r="U19">
            <v>0.8</v>
          </cell>
          <cell r="V19">
            <v>0.8</v>
          </cell>
          <cell r="W19">
            <v>0.8</v>
          </cell>
          <cell r="X19">
            <v>0.8</v>
          </cell>
          <cell r="Y19">
            <v>0.8</v>
          </cell>
          <cell r="Z19">
            <v>0.8</v>
          </cell>
          <cell r="AA19">
            <v>0.8</v>
          </cell>
          <cell r="AB19">
            <v>0.8</v>
          </cell>
          <cell r="AC19">
            <v>0.8</v>
          </cell>
          <cell r="AD19">
            <v>0.8</v>
          </cell>
          <cell r="AE19">
            <v>0.8</v>
          </cell>
          <cell r="AF19">
            <v>0.8</v>
          </cell>
          <cell r="AG19">
            <v>0.8</v>
          </cell>
          <cell r="AH19">
            <v>0.8</v>
          </cell>
          <cell r="AI19">
            <v>0.8</v>
          </cell>
          <cell r="AJ19">
            <v>0.8</v>
          </cell>
          <cell r="AK19">
            <v>0.8</v>
          </cell>
          <cell r="AL19">
            <v>0.8</v>
          </cell>
          <cell r="AM19">
            <v>0.8</v>
          </cell>
          <cell r="AN19">
            <v>0.8</v>
          </cell>
          <cell r="AO19">
            <v>0.8</v>
          </cell>
          <cell r="AP19">
            <v>0.8</v>
          </cell>
          <cell r="AQ19">
            <v>0.8</v>
          </cell>
          <cell r="AR19">
            <v>0.8</v>
          </cell>
          <cell r="AS19">
            <v>0.8</v>
          </cell>
          <cell r="AT19">
            <v>0.8</v>
          </cell>
          <cell r="AU19">
            <v>0.8</v>
          </cell>
          <cell r="AV19">
            <v>0.8</v>
          </cell>
          <cell r="AW19">
            <v>0.8</v>
          </cell>
          <cell r="AX19">
            <v>0.8</v>
          </cell>
          <cell r="AY19">
            <v>0.8</v>
          </cell>
          <cell r="AZ19">
            <v>0</v>
          </cell>
          <cell r="BA19">
            <v>0</v>
          </cell>
        </row>
        <row r="20">
          <cell r="A20">
            <v>0</v>
          </cell>
          <cell r="B20" t="str">
            <v>Proportion of load - Commercial</v>
          </cell>
          <cell r="C20" t="str">
            <v>Estimated % of customer metered load</v>
          </cell>
          <cell r="D20">
            <v>0.1</v>
          </cell>
          <cell r="E20">
            <v>0.1</v>
          </cell>
          <cell r="F20">
            <v>0.1</v>
          </cell>
          <cell r="G20">
            <v>0.1</v>
          </cell>
          <cell r="H20">
            <v>0.1</v>
          </cell>
          <cell r="I20">
            <v>0.1</v>
          </cell>
          <cell r="J20">
            <v>0.1</v>
          </cell>
          <cell r="K20">
            <v>0.1</v>
          </cell>
          <cell r="L20">
            <v>0.1</v>
          </cell>
          <cell r="M20">
            <v>0.1</v>
          </cell>
          <cell r="N20">
            <v>0.1</v>
          </cell>
          <cell r="O20">
            <v>0.1</v>
          </cell>
          <cell r="P20">
            <v>0.1</v>
          </cell>
          <cell r="Q20">
            <v>0.1</v>
          </cell>
          <cell r="R20">
            <v>0.1</v>
          </cell>
          <cell r="S20">
            <v>0.1</v>
          </cell>
          <cell r="T20">
            <v>0.1</v>
          </cell>
          <cell r="U20">
            <v>0.1</v>
          </cell>
          <cell r="V20">
            <v>0.1</v>
          </cell>
          <cell r="W20">
            <v>0.1</v>
          </cell>
          <cell r="X20">
            <v>0.1</v>
          </cell>
          <cell r="Y20">
            <v>0.1</v>
          </cell>
          <cell r="Z20">
            <v>0.1</v>
          </cell>
          <cell r="AA20">
            <v>0.1</v>
          </cell>
          <cell r="AB20">
            <v>0.1</v>
          </cell>
          <cell r="AC20">
            <v>0.1</v>
          </cell>
          <cell r="AD20">
            <v>0.1</v>
          </cell>
          <cell r="AE20">
            <v>0.1</v>
          </cell>
          <cell r="AF20">
            <v>0.1</v>
          </cell>
          <cell r="AG20">
            <v>0.1</v>
          </cell>
          <cell r="AH20">
            <v>0.1</v>
          </cell>
          <cell r="AI20">
            <v>0.1</v>
          </cell>
          <cell r="AJ20">
            <v>0.1</v>
          </cell>
          <cell r="AK20">
            <v>0.1</v>
          </cell>
          <cell r="AL20">
            <v>0.1</v>
          </cell>
          <cell r="AM20">
            <v>0.1</v>
          </cell>
          <cell r="AN20">
            <v>0.1</v>
          </cell>
          <cell r="AO20">
            <v>0.1</v>
          </cell>
          <cell r="AP20">
            <v>0.1</v>
          </cell>
          <cell r="AQ20">
            <v>0.1</v>
          </cell>
          <cell r="AR20">
            <v>0.1</v>
          </cell>
          <cell r="AS20">
            <v>0.1</v>
          </cell>
          <cell r="AT20">
            <v>0.1</v>
          </cell>
          <cell r="AU20">
            <v>0.1</v>
          </cell>
          <cell r="AV20">
            <v>0.1</v>
          </cell>
          <cell r="AW20">
            <v>0.1</v>
          </cell>
          <cell r="AX20">
            <v>0.1</v>
          </cell>
          <cell r="AY20">
            <v>0.1</v>
          </cell>
          <cell r="AZ20">
            <v>0</v>
          </cell>
          <cell r="BA20">
            <v>0</v>
          </cell>
        </row>
        <row r="21">
          <cell r="A21">
            <v>0</v>
          </cell>
          <cell r="B21" t="str">
            <v>Proportion of load - Industrial</v>
          </cell>
          <cell r="C21" t="str">
            <v>Estimated % of customer metered load</v>
          </cell>
          <cell r="D21">
            <v>0.1</v>
          </cell>
          <cell r="E21">
            <v>0.1</v>
          </cell>
          <cell r="F21">
            <v>0.1</v>
          </cell>
          <cell r="G21">
            <v>0.1</v>
          </cell>
          <cell r="H21">
            <v>0.1</v>
          </cell>
          <cell r="I21">
            <v>0.1</v>
          </cell>
          <cell r="J21">
            <v>0.1</v>
          </cell>
          <cell r="K21">
            <v>0.1</v>
          </cell>
          <cell r="L21">
            <v>0.1</v>
          </cell>
          <cell r="M21">
            <v>0.1</v>
          </cell>
          <cell r="N21">
            <v>0.1</v>
          </cell>
          <cell r="O21">
            <v>0.1</v>
          </cell>
          <cell r="P21">
            <v>0.1</v>
          </cell>
          <cell r="Q21">
            <v>0.1</v>
          </cell>
          <cell r="R21">
            <v>0.1</v>
          </cell>
          <cell r="S21">
            <v>0.1</v>
          </cell>
          <cell r="T21">
            <v>0.1</v>
          </cell>
          <cell r="U21">
            <v>0.1</v>
          </cell>
          <cell r="V21">
            <v>0.1</v>
          </cell>
          <cell r="W21">
            <v>0.1</v>
          </cell>
          <cell r="X21">
            <v>0.1</v>
          </cell>
          <cell r="Y21">
            <v>0.1</v>
          </cell>
          <cell r="Z21">
            <v>0.1</v>
          </cell>
          <cell r="AA21">
            <v>0.1</v>
          </cell>
          <cell r="AB21">
            <v>0.1</v>
          </cell>
          <cell r="AC21">
            <v>0.1</v>
          </cell>
          <cell r="AD21">
            <v>0.1</v>
          </cell>
          <cell r="AE21">
            <v>0.1</v>
          </cell>
          <cell r="AF21">
            <v>0.1</v>
          </cell>
          <cell r="AG21">
            <v>0.1</v>
          </cell>
          <cell r="AH21">
            <v>0.1</v>
          </cell>
          <cell r="AI21">
            <v>0.1</v>
          </cell>
          <cell r="AJ21">
            <v>0.1</v>
          </cell>
          <cell r="AK21">
            <v>0.1</v>
          </cell>
          <cell r="AL21">
            <v>0.1</v>
          </cell>
          <cell r="AM21">
            <v>0.1</v>
          </cell>
          <cell r="AN21">
            <v>0.1</v>
          </cell>
          <cell r="AO21">
            <v>0.1</v>
          </cell>
          <cell r="AP21">
            <v>0.1</v>
          </cell>
          <cell r="AQ21">
            <v>0.1</v>
          </cell>
          <cell r="AR21">
            <v>0.1</v>
          </cell>
          <cell r="AS21">
            <v>0.1</v>
          </cell>
          <cell r="AT21">
            <v>0.1</v>
          </cell>
          <cell r="AU21">
            <v>0.1</v>
          </cell>
          <cell r="AV21">
            <v>0.1</v>
          </cell>
          <cell r="AW21">
            <v>0.1</v>
          </cell>
          <cell r="AX21">
            <v>0.1</v>
          </cell>
          <cell r="AY21">
            <v>0.1</v>
          </cell>
          <cell r="AZ21">
            <v>0</v>
          </cell>
          <cell r="BA21">
            <v>0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</row>
        <row r="23">
          <cell r="A23">
            <v>0</v>
          </cell>
          <cell r="B23" t="str">
            <v>Estimated Actual Metered Demands - Residential</v>
          </cell>
          <cell r="C23">
            <v>0</v>
          </cell>
          <cell r="D23">
            <v>43.080000000000005</v>
          </cell>
          <cell r="E23">
            <v>51.2</v>
          </cell>
          <cell r="F23">
            <v>59.2</v>
          </cell>
          <cell r="G23">
            <v>43.2</v>
          </cell>
          <cell r="H23">
            <v>43.2</v>
          </cell>
          <cell r="I23">
            <v>43.2</v>
          </cell>
          <cell r="J23">
            <v>43.2</v>
          </cell>
          <cell r="K23">
            <v>43.2</v>
          </cell>
          <cell r="L23">
            <v>43.2</v>
          </cell>
          <cell r="M23">
            <v>43.2</v>
          </cell>
          <cell r="N23">
            <v>43.2</v>
          </cell>
          <cell r="O23">
            <v>43.2</v>
          </cell>
          <cell r="P23">
            <v>43.2</v>
          </cell>
          <cell r="Q23">
            <v>43.2</v>
          </cell>
          <cell r="R23">
            <v>43.2</v>
          </cell>
          <cell r="S23">
            <v>43.2</v>
          </cell>
          <cell r="T23">
            <v>43.2</v>
          </cell>
          <cell r="U23">
            <v>43.2</v>
          </cell>
          <cell r="V23">
            <v>43.2</v>
          </cell>
          <cell r="W23">
            <v>43.2</v>
          </cell>
          <cell r="X23">
            <v>43.2</v>
          </cell>
          <cell r="Y23">
            <v>43.2</v>
          </cell>
          <cell r="Z23">
            <v>43.2</v>
          </cell>
          <cell r="AA23">
            <v>43.2</v>
          </cell>
          <cell r="AB23">
            <v>43.2</v>
          </cell>
          <cell r="AC23">
            <v>43.2</v>
          </cell>
          <cell r="AD23">
            <v>43.2</v>
          </cell>
          <cell r="AE23">
            <v>43.2</v>
          </cell>
          <cell r="AF23">
            <v>43.2</v>
          </cell>
          <cell r="AG23">
            <v>43.2</v>
          </cell>
          <cell r="AH23">
            <v>43.2</v>
          </cell>
          <cell r="AI23">
            <v>43.2</v>
          </cell>
          <cell r="AJ23">
            <v>43.2</v>
          </cell>
          <cell r="AK23">
            <v>43.2</v>
          </cell>
          <cell r="AL23">
            <v>43.2</v>
          </cell>
          <cell r="AM23">
            <v>43.2</v>
          </cell>
          <cell r="AN23">
            <v>43.2</v>
          </cell>
          <cell r="AO23">
            <v>43.2</v>
          </cell>
          <cell r="AP23">
            <v>43.2</v>
          </cell>
          <cell r="AQ23">
            <v>43.2</v>
          </cell>
          <cell r="AR23">
            <v>43.2</v>
          </cell>
          <cell r="AS23">
            <v>43.2</v>
          </cell>
          <cell r="AT23">
            <v>43.2</v>
          </cell>
          <cell r="AU23">
            <v>43.2</v>
          </cell>
          <cell r="AV23">
            <v>43.2</v>
          </cell>
          <cell r="AW23">
            <v>43.2</v>
          </cell>
          <cell r="AX23">
            <v>43.2</v>
          </cell>
          <cell r="AY23">
            <v>43.2</v>
          </cell>
          <cell r="AZ23">
            <v>0</v>
          </cell>
          <cell r="BA23">
            <v>0</v>
          </cell>
        </row>
        <row r="24">
          <cell r="A24">
            <v>0</v>
          </cell>
          <cell r="B24" t="str">
            <v>Estimated Actual Metered Demands - Commercial</v>
          </cell>
          <cell r="C24">
            <v>0</v>
          </cell>
          <cell r="D24">
            <v>5.3850000000000007</v>
          </cell>
          <cell r="E24">
            <v>6.4</v>
          </cell>
          <cell r="F24">
            <v>7.4</v>
          </cell>
          <cell r="G24">
            <v>5.4</v>
          </cell>
          <cell r="H24">
            <v>5.4</v>
          </cell>
          <cell r="I24">
            <v>5.4</v>
          </cell>
          <cell r="J24">
            <v>5.4</v>
          </cell>
          <cell r="K24">
            <v>5.4</v>
          </cell>
          <cell r="L24">
            <v>5.4</v>
          </cell>
          <cell r="M24">
            <v>5.4</v>
          </cell>
          <cell r="N24">
            <v>5.4</v>
          </cell>
          <cell r="O24">
            <v>5.4</v>
          </cell>
          <cell r="P24">
            <v>5.4</v>
          </cell>
          <cell r="Q24">
            <v>5.4</v>
          </cell>
          <cell r="R24">
            <v>5.4</v>
          </cell>
          <cell r="S24">
            <v>5.4</v>
          </cell>
          <cell r="T24">
            <v>5.4</v>
          </cell>
          <cell r="U24">
            <v>5.4</v>
          </cell>
          <cell r="V24">
            <v>5.4</v>
          </cell>
          <cell r="W24">
            <v>5.4</v>
          </cell>
          <cell r="X24">
            <v>5.4</v>
          </cell>
          <cell r="Y24">
            <v>5.4</v>
          </cell>
          <cell r="Z24">
            <v>5.4</v>
          </cell>
          <cell r="AA24">
            <v>5.4</v>
          </cell>
          <cell r="AB24">
            <v>5.4</v>
          </cell>
          <cell r="AC24">
            <v>5.4</v>
          </cell>
          <cell r="AD24">
            <v>5.4</v>
          </cell>
          <cell r="AE24">
            <v>5.4</v>
          </cell>
          <cell r="AF24">
            <v>5.4</v>
          </cell>
          <cell r="AG24">
            <v>5.4</v>
          </cell>
          <cell r="AH24">
            <v>5.4</v>
          </cell>
          <cell r="AI24">
            <v>5.4</v>
          </cell>
          <cell r="AJ24">
            <v>5.4</v>
          </cell>
          <cell r="AK24">
            <v>5.4</v>
          </cell>
          <cell r="AL24">
            <v>5.4</v>
          </cell>
          <cell r="AM24">
            <v>5.4</v>
          </cell>
          <cell r="AN24">
            <v>5.4</v>
          </cell>
          <cell r="AO24">
            <v>5.4</v>
          </cell>
          <cell r="AP24">
            <v>5.4</v>
          </cell>
          <cell r="AQ24">
            <v>5.4</v>
          </cell>
          <cell r="AR24">
            <v>5.4</v>
          </cell>
          <cell r="AS24">
            <v>5.4</v>
          </cell>
          <cell r="AT24">
            <v>5.4</v>
          </cell>
          <cell r="AU24">
            <v>5.4</v>
          </cell>
          <cell r="AV24">
            <v>5.4</v>
          </cell>
          <cell r="AW24">
            <v>5.4</v>
          </cell>
          <cell r="AX24">
            <v>5.4</v>
          </cell>
          <cell r="AY24">
            <v>5.4</v>
          </cell>
          <cell r="AZ24">
            <v>0</v>
          </cell>
          <cell r="BA24">
            <v>0</v>
          </cell>
        </row>
        <row r="25">
          <cell r="A25">
            <v>0</v>
          </cell>
          <cell r="B25" t="str">
            <v>Estimated Actual Metered Demands - Industrial</v>
          </cell>
          <cell r="C25">
            <v>0</v>
          </cell>
          <cell r="D25">
            <v>5.3850000000000007</v>
          </cell>
          <cell r="E25">
            <v>6.4</v>
          </cell>
          <cell r="F25">
            <v>7.4</v>
          </cell>
          <cell r="G25">
            <v>5.4</v>
          </cell>
          <cell r="H25">
            <v>5.4</v>
          </cell>
          <cell r="I25">
            <v>5.4</v>
          </cell>
          <cell r="J25">
            <v>5.4</v>
          </cell>
          <cell r="K25">
            <v>5.4</v>
          </cell>
          <cell r="L25">
            <v>5.4</v>
          </cell>
          <cell r="M25">
            <v>5.4</v>
          </cell>
          <cell r="N25">
            <v>5.4</v>
          </cell>
          <cell r="O25">
            <v>5.4</v>
          </cell>
          <cell r="P25">
            <v>5.4</v>
          </cell>
          <cell r="Q25">
            <v>5.4</v>
          </cell>
          <cell r="R25">
            <v>5.4</v>
          </cell>
          <cell r="S25">
            <v>5.4</v>
          </cell>
          <cell r="T25">
            <v>5.4</v>
          </cell>
          <cell r="U25">
            <v>5.4</v>
          </cell>
          <cell r="V25">
            <v>5.4</v>
          </cell>
          <cell r="W25">
            <v>5.4</v>
          </cell>
          <cell r="X25">
            <v>5.4</v>
          </cell>
          <cell r="Y25">
            <v>5.4</v>
          </cell>
          <cell r="Z25">
            <v>5.4</v>
          </cell>
          <cell r="AA25">
            <v>5.4</v>
          </cell>
          <cell r="AB25">
            <v>5.4</v>
          </cell>
          <cell r="AC25">
            <v>5.4</v>
          </cell>
          <cell r="AD25">
            <v>5.4</v>
          </cell>
          <cell r="AE25">
            <v>5.4</v>
          </cell>
          <cell r="AF25">
            <v>5.4</v>
          </cell>
          <cell r="AG25">
            <v>5.4</v>
          </cell>
          <cell r="AH25">
            <v>5.4</v>
          </cell>
          <cell r="AI25">
            <v>5.4</v>
          </cell>
          <cell r="AJ25">
            <v>5.4</v>
          </cell>
          <cell r="AK25">
            <v>5.4</v>
          </cell>
          <cell r="AL25">
            <v>5.4</v>
          </cell>
          <cell r="AM25">
            <v>5.4</v>
          </cell>
          <cell r="AN25">
            <v>5.4</v>
          </cell>
          <cell r="AO25">
            <v>5.4</v>
          </cell>
          <cell r="AP25">
            <v>5.4</v>
          </cell>
          <cell r="AQ25">
            <v>5.4</v>
          </cell>
          <cell r="AR25">
            <v>5.4</v>
          </cell>
          <cell r="AS25">
            <v>5.4</v>
          </cell>
          <cell r="AT25">
            <v>5.4</v>
          </cell>
          <cell r="AU25">
            <v>5.4</v>
          </cell>
          <cell r="AV25">
            <v>5.4</v>
          </cell>
          <cell r="AW25">
            <v>5.4</v>
          </cell>
          <cell r="AX25">
            <v>5.4</v>
          </cell>
          <cell r="AY25">
            <v>5.4</v>
          </cell>
          <cell r="AZ25">
            <v>0</v>
          </cell>
          <cell r="BA25">
            <v>0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</row>
        <row r="27">
          <cell r="A27">
            <v>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</row>
        <row r="28">
          <cell r="A28">
            <v>0</v>
          </cell>
          <cell r="B28">
            <v>0</v>
          </cell>
          <cell r="C28">
            <v>0</v>
          </cell>
        </row>
        <row r="29">
          <cell r="C29" t="str">
            <v>Check Sum</v>
          </cell>
          <cell r="D29" t="str">
            <v>OK</v>
          </cell>
          <cell r="E29" t="str">
            <v>OK</v>
          </cell>
          <cell r="F29" t="str">
            <v>OK</v>
          </cell>
          <cell r="G29" t="str">
            <v>OK</v>
          </cell>
          <cell r="H29" t="str">
            <v>OK</v>
          </cell>
          <cell r="I29" t="str">
            <v>OK</v>
          </cell>
          <cell r="J29" t="str">
            <v>OK</v>
          </cell>
          <cell r="K29" t="str">
            <v>OK</v>
          </cell>
          <cell r="L29" t="str">
            <v>OK</v>
          </cell>
          <cell r="M29" t="str">
            <v>OK</v>
          </cell>
          <cell r="N29" t="str">
            <v>OK</v>
          </cell>
          <cell r="O29" t="str">
            <v>OK</v>
          </cell>
          <cell r="P29" t="str">
            <v>OK</v>
          </cell>
          <cell r="Q29" t="str">
            <v>OK</v>
          </cell>
          <cell r="R29" t="str">
            <v>OK</v>
          </cell>
          <cell r="S29" t="str">
            <v>OK</v>
          </cell>
          <cell r="T29" t="str">
            <v>OK</v>
          </cell>
          <cell r="U29" t="str">
            <v>OK</v>
          </cell>
          <cell r="V29" t="str">
            <v>OK</v>
          </cell>
          <cell r="W29" t="str">
            <v>OK</v>
          </cell>
          <cell r="X29" t="str">
            <v>OK</v>
          </cell>
          <cell r="Y29" t="str">
            <v>OK</v>
          </cell>
          <cell r="Z29" t="str">
            <v>OK</v>
          </cell>
          <cell r="AA29" t="str">
            <v>OK</v>
          </cell>
          <cell r="AB29" t="str">
            <v>OK</v>
          </cell>
          <cell r="AC29" t="str">
            <v>OK</v>
          </cell>
          <cell r="AD29" t="str">
            <v>OK</v>
          </cell>
          <cell r="AE29" t="str">
            <v>OK</v>
          </cell>
          <cell r="AF29" t="str">
            <v>OK</v>
          </cell>
          <cell r="AG29" t="str">
            <v>OK</v>
          </cell>
          <cell r="AH29" t="str">
            <v>OK</v>
          </cell>
          <cell r="AI29" t="str">
            <v>OK</v>
          </cell>
          <cell r="AJ29" t="str">
            <v>OK</v>
          </cell>
          <cell r="AK29" t="str">
            <v>OK</v>
          </cell>
          <cell r="AL29" t="str">
            <v>OK</v>
          </cell>
          <cell r="AM29" t="str">
            <v>OK</v>
          </cell>
          <cell r="AN29" t="str">
            <v>OK</v>
          </cell>
          <cell r="AO29" t="str">
            <v>OK</v>
          </cell>
          <cell r="AP29" t="str">
            <v>OK</v>
          </cell>
          <cell r="AQ29" t="str">
            <v>OK</v>
          </cell>
          <cell r="AR29" t="str">
            <v>OK</v>
          </cell>
          <cell r="AS29" t="str">
            <v>OK</v>
          </cell>
          <cell r="AT29" t="str">
            <v>OK</v>
          </cell>
          <cell r="AU29" t="str">
            <v>OK</v>
          </cell>
          <cell r="AV29" t="str">
            <v>OK</v>
          </cell>
          <cell r="AW29" t="str">
            <v>OK</v>
          </cell>
          <cell r="AX29" t="str">
            <v>OK</v>
          </cell>
          <cell r="AY29" t="str">
            <v>OK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s"/>
      <sheetName val="Summary - POE 10"/>
      <sheetName val="LGA_Info_Allocators"/>
      <sheetName val="State_Techn_Inputs"/>
      <sheetName val="Committed EGs"/>
      <sheetName val="Summary - Capacity"/>
      <sheetName val="Summary - POE 50"/>
      <sheetName val="Summary - POE 50 - By Tech"/>
      <sheetName val="Summary - PV Cap by TCP"/>
      <sheetName val="Outputs - 2019"/>
      <sheetName val="Outputs - 2020"/>
      <sheetName val="Outputs - 2021"/>
      <sheetName val="Outputs - 2022"/>
      <sheetName val="Outputs - 2023"/>
      <sheetName val="Outputs - 2024"/>
      <sheetName val="Outputs - 2025"/>
      <sheetName val="Outputs - 2026"/>
      <sheetName val="Outputs - 2027"/>
      <sheetName val="Outputs - 2028"/>
      <sheetName val="Outputs - 2029"/>
      <sheetName val="Outputs - 2030"/>
      <sheetName val="SGU-Solar"/>
      <sheetName val="Mapping Tx to LGA"/>
      <sheetName val="Lists"/>
      <sheetName val="LGAs"/>
      <sheetName val="Place_Names_Electronic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GA_Info_Allocator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T88"/>
  <sheetViews>
    <sheetView tabSelected="1" zoomScale="81" workbookViewId="0">
      <selection activeCell="G7" sqref="G7"/>
    </sheetView>
  </sheetViews>
  <sheetFormatPr defaultColWidth="8.85546875" defaultRowHeight="12.75" x14ac:dyDescent="0.25"/>
  <cols>
    <col min="1" max="1" width="3.7109375" style="47" customWidth="1"/>
    <col min="2" max="2" width="24.28515625" style="47" bestFit="1" customWidth="1"/>
    <col min="3" max="3" width="12.5703125" style="47" bestFit="1" customWidth="1"/>
    <col min="4" max="14" width="8.42578125" style="47" customWidth="1"/>
    <col min="15" max="15" width="84.28515625" style="47" bestFit="1" customWidth="1"/>
    <col min="16" max="16" width="17.7109375" style="47" customWidth="1"/>
    <col min="17" max="17" width="24.85546875" style="47" customWidth="1"/>
    <col min="18" max="18" width="23.28515625" style="47" customWidth="1"/>
    <col min="19" max="19" width="19.28515625" style="47" bestFit="1" customWidth="1"/>
    <col min="20" max="20" width="22.28515625" style="47" bestFit="1" customWidth="1"/>
    <col min="21" max="21" width="22.28515625" style="47" customWidth="1"/>
    <col min="22" max="22" width="14.5703125" style="47" customWidth="1"/>
    <col min="23" max="23" width="36.140625" style="47" bestFit="1" customWidth="1"/>
    <col min="24" max="54" width="11" style="47" bestFit="1" customWidth="1"/>
    <col min="55" max="55" width="12.42578125" style="47" bestFit="1" customWidth="1"/>
    <col min="56" max="71" width="11" style="47" bestFit="1" customWidth="1"/>
    <col min="72" max="72" width="35.140625" style="47" bestFit="1" customWidth="1"/>
    <col min="73" max="16384" width="8.85546875" style="47"/>
  </cols>
  <sheetData>
    <row r="2" spans="1:72" ht="15.75" x14ac:dyDescent="0.3">
      <c r="B2" s="48" t="s">
        <v>22</v>
      </c>
    </row>
    <row r="3" spans="1:72" ht="12" customHeight="1" x14ac:dyDescent="0.25">
      <c r="B3" s="110" t="s">
        <v>23</v>
      </c>
      <c r="C3" s="111"/>
      <c r="D3" s="111"/>
      <c r="E3" s="111"/>
      <c r="F3" s="112"/>
    </row>
    <row r="4" spans="1:72" x14ac:dyDescent="0.25">
      <c r="B4" s="113"/>
      <c r="C4" s="114"/>
      <c r="D4" s="114"/>
      <c r="E4" s="114"/>
      <c r="F4" s="115"/>
    </row>
    <row r="5" spans="1:72" x14ac:dyDescent="0.25">
      <c r="B5" s="113"/>
      <c r="C5" s="114"/>
      <c r="D5" s="114"/>
      <c r="E5" s="114"/>
      <c r="F5" s="115"/>
    </row>
    <row r="6" spans="1:72" x14ac:dyDescent="0.25">
      <c r="B6" s="116"/>
      <c r="C6" s="117"/>
      <c r="D6" s="117"/>
      <c r="E6" s="117"/>
      <c r="F6" s="118"/>
    </row>
    <row r="7" spans="1:72" x14ac:dyDescent="0.25">
      <c r="O7" s="49"/>
      <c r="P7" s="49"/>
    </row>
    <row r="8" spans="1:72" x14ac:dyDescent="0.25">
      <c r="O8" s="49"/>
      <c r="P8" s="49"/>
    </row>
    <row r="9" spans="1:72" ht="11.1" customHeight="1" x14ac:dyDescent="0.25">
      <c r="B9" s="50" t="s">
        <v>24</v>
      </c>
      <c r="C9" s="51"/>
      <c r="D9" s="51"/>
      <c r="E9" s="51"/>
      <c r="F9" s="51"/>
      <c r="G9" s="51"/>
      <c r="H9" s="51"/>
      <c r="I9" s="51"/>
      <c r="J9" s="51"/>
      <c r="K9" s="51"/>
      <c r="O9" s="49"/>
      <c r="P9" s="49"/>
      <c r="S9" s="52"/>
      <c r="T9" s="52"/>
      <c r="U9" s="52"/>
    </row>
    <row r="10" spans="1:72" x14ac:dyDescent="0.25">
      <c r="O10" s="49"/>
      <c r="P10" s="49"/>
    </row>
    <row r="11" spans="1:72" ht="38.25" x14ac:dyDescent="0.25">
      <c r="A11" s="47">
        <v>1</v>
      </c>
      <c r="B11" s="53" t="s">
        <v>25</v>
      </c>
      <c r="C11" s="53" t="s">
        <v>26</v>
      </c>
      <c r="N11" s="49"/>
      <c r="O11" s="49"/>
      <c r="P11" s="54"/>
      <c r="Q11" s="55" t="str">
        <f>"Proportion of "&amp;B11&amp;" to different customer types"</f>
        <v>Proportion of Solar PV (Capacity) to different customer types</v>
      </c>
      <c r="W11" s="50" t="str">
        <f>"Capacity Factor Profile - "&amp;B11</f>
        <v>Capacity Factor Profile - Solar PV (Capacity)</v>
      </c>
    </row>
    <row r="12" spans="1:72" x14ac:dyDescent="0.25">
      <c r="N12" s="56"/>
      <c r="O12" s="49"/>
      <c r="P12" s="54"/>
    </row>
    <row r="13" spans="1:72" x14ac:dyDescent="0.25">
      <c r="B13" s="57" t="s">
        <v>27</v>
      </c>
      <c r="C13" s="57" t="s">
        <v>28</v>
      </c>
      <c r="D13" s="57">
        <v>2019</v>
      </c>
      <c r="E13" s="57">
        <f t="shared" ref="E13:N13" si="0">D13+1</f>
        <v>2020</v>
      </c>
      <c r="F13" s="57">
        <f t="shared" si="0"/>
        <v>2021</v>
      </c>
      <c r="G13" s="57">
        <f t="shared" si="0"/>
        <v>2022</v>
      </c>
      <c r="H13" s="57">
        <f t="shared" si="0"/>
        <v>2023</v>
      </c>
      <c r="I13" s="57">
        <f t="shared" si="0"/>
        <v>2024</v>
      </c>
      <c r="J13" s="57">
        <f t="shared" si="0"/>
        <v>2025</v>
      </c>
      <c r="K13" s="57">
        <f t="shared" si="0"/>
        <v>2026</v>
      </c>
      <c r="L13" s="57">
        <f t="shared" si="0"/>
        <v>2027</v>
      </c>
      <c r="M13" s="57">
        <f t="shared" si="0"/>
        <v>2028</v>
      </c>
      <c r="N13" s="58">
        <f t="shared" si="0"/>
        <v>2029</v>
      </c>
      <c r="O13" s="57" t="s">
        <v>29</v>
      </c>
      <c r="P13" s="54"/>
      <c r="Q13" s="59" t="s">
        <v>30</v>
      </c>
      <c r="R13" s="60" t="s">
        <v>31</v>
      </c>
      <c r="S13" s="59" t="s">
        <v>32</v>
      </c>
      <c r="T13" s="60" t="s">
        <v>31</v>
      </c>
      <c r="U13" s="59" t="s">
        <v>33</v>
      </c>
      <c r="W13" s="57" t="s">
        <v>27</v>
      </c>
      <c r="X13" s="57" t="s">
        <v>34</v>
      </c>
      <c r="Y13" s="57" t="s">
        <v>35</v>
      </c>
      <c r="Z13" s="57" t="s">
        <v>36</v>
      </c>
      <c r="AA13" s="57" t="s">
        <v>37</v>
      </c>
      <c r="AB13" s="57" t="s">
        <v>38</v>
      </c>
      <c r="AC13" s="57" t="s">
        <v>39</v>
      </c>
      <c r="AD13" s="57" t="s">
        <v>40</v>
      </c>
      <c r="AE13" s="57" t="s">
        <v>41</v>
      </c>
      <c r="AF13" s="57" t="s">
        <v>42</v>
      </c>
      <c r="AG13" s="57" t="s">
        <v>43</v>
      </c>
      <c r="AH13" s="57" t="s">
        <v>44</v>
      </c>
      <c r="AI13" s="57" t="s">
        <v>45</v>
      </c>
      <c r="AJ13" s="57" t="s">
        <v>46</v>
      </c>
      <c r="AK13" s="57" t="s">
        <v>47</v>
      </c>
      <c r="AL13" s="57" t="s">
        <v>48</v>
      </c>
      <c r="AM13" s="57" t="s">
        <v>49</v>
      </c>
      <c r="AN13" s="57" t="s">
        <v>50</v>
      </c>
      <c r="AO13" s="57" t="s">
        <v>51</v>
      </c>
      <c r="AP13" s="57" t="s">
        <v>52</v>
      </c>
      <c r="AQ13" s="57" t="s">
        <v>53</v>
      </c>
      <c r="AR13" s="57" t="s">
        <v>54</v>
      </c>
      <c r="AS13" s="57" t="s">
        <v>55</v>
      </c>
      <c r="AT13" s="57" t="s">
        <v>56</v>
      </c>
      <c r="AU13" s="57" t="s">
        <v>57</v>
      </c>
      <c r="AV13" s="57" t="s">
        <v>58</v>
      </c>
      <c r="AW13" s="57" t="s">
        <v>59</v>
      </c>
      <c r="AX13" s="57" t="s">
        <v>60</v>
      </c>
      <c r="AY13" s="57" t="s">
        <v>61</v>
      </c>
      <c r="AZ13" s="57" t="s">
        <v>62</v>
      </c>
      <c r="BA13" s="57" t="s">
        <v>63</v>
      </c>
      <c r="BB13" s="57" t="s">
        <v>64</v>
      </c>
      <c r="BC13" s="57" t="s">
        <v>65</v>
      </c>
      <c r="BD13" s="57" t="s">
        <v>66</v>
      </c>
      <c r="BE13" s="57" t="s">
        <v>67</v>
      </c>
      <c r="BF13" s="57" t="s">
        <v>68</v>
      </c>
      <c r="BG13" s="57" t="s">
        <v>69</v>
      </c>
      <c r="BH13" s="57" t="s">
        <v>70</v>
      </c>
      <c r="BI13" s="57" t="s">
        <v>71</v>
      </c>
      <c r="BJ13" s="57" t="s">
        <v>72</v>
      </c>
      <c r="BK13" s="57" t="s">
        <v>73</v>
      </c>
      <c r="BL13" s="57" t="s">
        <v>74</v>
      </c>
      <c r="BM13" s="57" t="s">
        <v>75</v>
      </c>
      <c r="BN13" s="57" t="s">
        <v>76</v>
      </c>
      <c r="BO13" s="57" t="s">
        <v>77</v>
      </c>
      <c r="BP13" s="57" t="s">
        <v>78</v>
      </c>
      <c r="BQ13" s="57" t="s">
        <v>79</v>
      </c>
      <c r="BR13" s="57" t="s">
        <v>80</v>
      </c>
      <c r="BS13" s="57" t="s">
        <v>81</v>
      </c>
      <c r="BT13" s="57" t="s">
        <v>29</v>
      </c>
    </row>
    <row r="14" spans="1:72" ht="13.5" x14ac:dyDescent="0.25">
      <c r="B14" s="61" t="s">
        <v>82</v>
      </c>
      <c r="C14" s="62">
        <f>24000*0.5*4/1000</f>
        <v>48</v>
      </c>
      <c r="D14" s="63">
        <v>2547.13</v>
      </c>
      <c r="E14" s="64">
        <v>3244.7939176240648</v>
      </c>
      <c r="F14" s="64">
        <v>3345.6699723506699</v>
      </c>
      <c r="G14" s="64">
        <v>3449.3752209562858</v>
      </c>
      <c r="H14" s="64">
        <v>3556.0243604900606</v>
      </c>
      <c r="I14" s="64">
        <v>3665.8085527005769</v>
      </c>
      <c r="J14" s="64">
        <v>3778.7277975878346</v>
      </c>
      <c r="K14" s="64">
        <v>4081.5853558659483</v>
      </c>
      <c r="L14" s="64">
        <v>4326.5017881489248</v>
      </c>
      <c r="M14" s="64">
        <v>4584.9907045812079</v>
      </c>
      <c r="N14" s="65">
        <v>4953.13</v>
      </c>
      <c r="O14" s="66" t="s">
        <v>83</v>
      </c>
      <c r="P14" s="54"/>
      <c r="Q14" s="67" t="s">
        <v>84</v>
      </c>
      <c r="R14" s="68" t="s">
        <v>85</v>
      </c>
      <c r="S14" s="69">
        <v>1</v>
      </c>
      <c r="T14" s="68" t="s">
        <v>86</v>
      </c>
      <c r="U14" s="69">
        <v>0.35</v>
      </c>
      <c r="V14" s="70"/>
      <c r="W14" s="71" t="s">
        <v>87</v>
      </c>
      <c r="X14" s="69">
        <v>0</v>
      </c>
      <c r="Y14" s="69">
        <v>0</v>
      </c>
      <c r="Z14" s="69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69">
        <v>0</v>
      </c>
      <c r="AH14" s="69">
        <v>5.7000000000000002E-3</v>
      </c>
      <c r="AI14" s="69">
        <v>1.43E-2</v>
      </c>
      <c r="AJ14" s="69">
        <v>4.1399999999999999E-2</v>
      </c>
      <c r="AK14" s="69">
        <v>8.3599999999999994E-2</v>
      </c>
      <c r="AL14" s="69">
        <v>0.1353</v>
      </c>
      <c r="AM14" s="69">
        <v>0.1913</v>
      </c>
      <c r="AN14" s="69">
        <v>0.25619999999999998</v>
      </c>
      <c r="AO14" s="69">
        <v>0.32950000000000002</v>
      </c>
      <c r="AP14" s="69">
        <v>0.4037</v>
      </c>
      <c r="AQ14" s="69">
        <v>0.45379999999999998</v>
      </c>
      <c r="AR14" s="69">
        <v>0.5131</v>
      </c>
      <c r="AS14" s="69">
        <v>0.56520000000000004</v>
      </c>
      <c r="AT14" s="69">
        <v>0.58420000000000005</v>
      </c>
      <c r="AU14" s="69">
        <v>0.59089999999999998</v>
      </c>
      <c r="AV14" s="69">
        <v>0.60289999999999999</v>
      </c>
      <c r="AW14" s="69">
        <v>0.63439999999999996</v>
      </c>
      <c r="AX14" s="69">
        <v>0.65780000000000005</v>
      </c>
      <c r="AY14" s="69">
        <v>0.65410000000000001</v>
      </c>
      <c r="AZ14" s="69">
        <v>0.60750000000000004</v>
      </c>
      <c r="BA14" s="69">
        <v>0.54769999999999996</v>
      </c>
      <c r="BB14" s="69">
        <v>0.51259999999999994</v>
      </c>
      <c r="BC14" s="69">
        <v>0.45119999999999999</v>
      </c>
      <c r="BD14" s="69">
        <v>0.36849999999999999</v>
      </c>
      <c r="BE14" s="69">
        <v>0.28570000000000001</v>
      </c>
      <c r="BF14" s="69">
        <v>0.1946</v>
      </c>
      <c r="BG14" s="69">
        <v>0.1037</v>
      </c>
      <c r="BH14" s="69">
        <v>6.3700000000000007E-2</v>
      </c>
      <c r="BI14" s="69">
        <v>4.1799999999999997E-2</v>
      </c>
      <c r="BJ14" s="69">
        <v>1.72E-2</v>
      </c>
      <c r="BK14" s="69">
        <v>1.47E-2</v>
      </c>
      <c r="BL14" s="69">
        <v>1.5100000000000001E-2</v>
      </c>
      <c r="BM14" s="69">
        <v>0</v>
      </c>
      <c r="BN14" s="69">
        <v>0</v>
      </c>
      <c r="BO14" s="69">
        <v>0</v>
      </c>
      <c r="BP14" s="69">
        <v>0</v>
      </c>
      <c r="BQ14" s="69">
        <v>0</v>
      </c>
      <c r="BR14" s="69">
        <v>0</v>
      </c>
      <c r="BS14" s="69">
        <v>0</v>
      </c>
      <c r="BT14" s="72"/>
    </row>
    <row r="15" spans="1:72" ht="13.5" x14ac:dyDescent="0.25">
      <c r="D15" s="73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49"/>
      <c r="P15" s="54"/>
      <c r="Q15" s="74" t="s">
        <v>88</v>
      </c>
      <c r="R15" s="68" t="s">
        <v>89</v>
      </c>
      <c r="S15" s="75">
        <v>0</v>
      </c>
      <c r="T15" s="68" t="s">
        <v>89</v>
      </c>
      <c r="U15" s="75">
        <v>0.43</v>
      </c>
      <c r="V15" s="76"/>
      <c r="W15" s="77" t="s">
        <v>90</v>
      </c>
      <c r="X15" s="75">
        <v>0</v>
      </c>
      <c r="Y15" s="75">
        <v>0</v>
      </c>
      <c r="Z15" s="75">
        <v>0</v>
      </c>
      <c r="AA15" s="75">
        <v>0</v>
      </c>
      <c r="AB15" s="75">
        <v>0</v>
      </c>
      <c r="AC15" s="75">
        <v>0</v>
      </c>
      <c r="AD15" s="75">
        <v>0</v>
      </c>
      <c r="AE15" s="75">
        <v>0</v>
      </c>
      <c r="AF15" s="75">
        <v>0</v>
      </c>
      <c r="AG15" s="75">
        <v>0</v>
      </c>
      <c r="AH15" s="75">
        <v>5.7000000000000002E-3</v>
      </c>
      <c r="AI15" s="75">
        <v>1.43E-2</v>
      </c>
      <c r="AJ15" s="75">
        <v>4.1399999999999999E-2</v>
      </c>
      <c r="AK15" s="75">
        <v>8.3599999999999994E-2</v>
      </c>
      <c r="AL15" s="75">
        <v>0.1353</v>
      </c>
      <c r="AM15" s="75">
        <v>0.1913</v>
      </c>
      <c r="AN15" s="75">
        <v>0.25619999999999998</v>
      </c>
      <c r="AO15" s="75">
        <v>0.32950000000000002</v>
      </c>
      <c r="AP15" s="75">
        <v>0.4037</v>
      </c>
      <c r="AQ15" s="75">
        <v>0.45379999999999998</v>
      </c>
      <c r="AR15" s="75">
        <v>0.5131</v>
      </c>
      <c r="AS15" s="75">
        <v>0.56520000000000004</v>
      </c>
      <c r="AT15" s="75">
        <v>0.58420000000000005</v>
      </c>
      <c r="AU15" s="75">
        <v>0.59089999999999998</v>
      </c>
      <c r="AV15" s="75">
        <v>0.60289999999999999</v>
      </c>
      <c r="AW15" s="75">
        <v>0.63439999999999996</v>
      </c>
      <c r="AX15" s="75">
        <v>0.65780000000000005</v>
      </c>
      <c r="AY15" s="75">
        <v>0.65410000000000001</v>
      </c>
      <c r="AZ15" s="75">
        <v>0.60750000000000004</v>
      </c>
      <c r="BA15" s="75">
        <v>0.54769999999999996</v>
      </c>
      <c r="BB15" s="75">
        <v>0.51259999999999994</v>
      </c>
      <c r="BC15" s="75">
        <v>0.45119999999999999</v>
      </c>
      <c r="BD15" s="75">
        <v>0.36849999999999999</v>
      </c>
      <c r="BE15" s="75">
        <v>0.28570000000000001</v>
      </c>
      <c r="BF15" s="75">
        <v>0.1946</v>
      </c>
      <c r="BG15" s="75">
        <v>0.1037</v>
      </c>
      <c r="BH15" s="75">
        <v>6.3700000000000007E-2</v>
      </c>
      <c r="BI15" s="75">
        <v>4.1799999999999997E-2</v>
      </c>
      <c r="BJ15" s="75">
        <v>1.72E-2</v>
      </c>
      <c r="BK15" s="75">
        <v>1.47E-2</v>
      </c>
      <c r="BL15" s="75">
        <v>1.5100000000000001E-2</v>
      </c>
      <c r="BM15" s="75">
        <v>0</v>
      </c>
      <c r="BN15" s="75">
        <v>0</v>
      </c>
      <c r="BO15" s="75">
        <v>0</v>
      </c>
      <c r="BP15" s="75">
        <v>0</v>
      </c>
      <c r="BQ15" s="75">
        <v>0</v>
      </c>
      <c r="BR15" s="75">
        <v>0</v>
      </c>
      <c r="BS15" s="75">
        <v>0</v>
      </c>
      <c r="BT15" s="78"/>
    </row>
    <row r="16" spans="1:72" ht="13.5" x14ac:dyDescent="0.25">
      <c r="N16" s="49"/>
      <c r="O16" s="49"/>
      <c r="P16" s="54"/>
      <c r="Q16" s="74" t="s">
        <v>91</v>
      </c>
      <c r="R16" s="68" t="s">
        <v>92</v>
      </c>
      <c r="S16" s="75">
        <v>0</v>
      </c>
      <c r="T16" s="68" t="s">
        <v>92</v>
      </c>
      <c r="U16" s="75">
        <v>0.11</v>
      </c>
      <c r="V16" s="70"/>
      <c r="W16" s="77" t="s">
        <v>93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0</v>
      </c>
      <c r="AJ16" s="75">
        <v>0</v>
      </c>
      <c r="AK16" s="75">
        <v>6.3E-3</v>
      </c>
      <c r="AL16" s="75">
        <v>5.3E-3</v>
      </c>
      <c r="AM16" s="75">
        <v>3.1199999999999999E-2</v>
      </c>
      <c r="AN16" s="75">
        <v>9.9099999999999994E-2</v>
      </c>
      <c r="AO16" s="75">
        <v>0.16789999999999999</v>
      </c>
      <c r="AP16" s="75">
        <v>0.25309999999999999</v>
      </c>
      <c r="AQ16" s="75">
        <v>0.3009</v>
      </c>
      <c r="AR16" s="75">
        <v>0.3644</v>
      </c>
      <c r="AS16" s="75">
        <v>0.43189999999999995</v>
      </c>
      <c r="AT16" s="75">
        <v>0.48420000000000002</v>
      </c>
      <c r="AU16" s="75">
        <v>0.50270000000000004</v>
      </c>
      <c r="AV16" s="75">
        <v>0.52190000000000003</v>
      </c>
      <c r="AW16" s="75">
        <v>0.53520000000000001</v>
      </c>
      <c r="AX16" s="75">
        <v>0.50740000000000007</v>
      </c>
      <c r="AY16" s="75">
        <v>0.46460000000000001</v>
      </c>
      <c r="AZ16" s="75">
        <v>0.4289</v>
      </c>
      <c r="BA16" s="75">
        <v>0.34239999999999998</v>
      </c>
      <c r="BB16" s="75">
        <v>0.2641</v>
      </c>
      <c r="BC16" s="75">
        <v>0.19020000000000001</v>
      </c>
      <c r="BD16" s="75">
        <v>0.113</v>
      </c>
      <c r="BE16" s="75">
        <v>4.5100000000000001E-2</v>
      </c>
      <c r="BF16" s="75">
        <v>1.14E-2</v>
      </c>
      <c r="BG16" s="75">
        <v>1.38E-2</v>
      </c>
      <c r="BH16" s="75">
        <v>2.2700000000000001E-2</v>
      </c>
      <c r="BI16" s="75">
        <v>7.9000000000000008E-3</v>
      </c>
      <c r="BJ16" s="75">
        <v>8.0999999999999996E-3</v>
      </c>
      <c r="BK16" s="75">
        <v>0</v>
      </c>
      <c r="BL16" s="75">
        <v>0</v>
      </c>
      <c r="BM16" s="75">
        <v>0</v>
      </c>
      <c r="BN16" s="75">
        <v>0</v>
      </c>
      <c r="BO16" s="75">
        <v>0</v>
      </c>
      <c r="BP16" s="75">
        <v>0</v>
      </c>
      <c r="BQ16" s="75">
        <v>0</v>
      </c>
      <c r="BR16" s="75">
        <v>0</v>
      </c>
      <c r="BS16" s="75">
        <v>0</v>
      </c>
      <c r="BT16" s="78"/>
    </row>
    <row r="17" spans="1:72" ht="13.5" x14ac:dyDescent="0.25">
      <c r="N17" s="49"/>
      <c r="O17" s="49"/>
      <c r="P17" s="54"/>
      <c r="Q17" s="79" t="s">
        <v>94</v>
      </c>
      <c r="R17" s="80" t="s">
        <v>95</v>
      </c>
      <c r="S17" s="81">
        <v>0</v>
      </c>
      <c r="T17" s="80" t="s">
        <v>95</v>
      </c>
      <c r="U17" s="81">
        <v>0.11</v>
      </c>
      <c r="V17" s="82"/>
      <c r="W17" s="83" t="s">
        <v>96</v>
      </c>
      <c r="X17" s="81">
        <v>0</v>
      </c>
      <c r="Y17" s="81">
        <v>0</v>
      </c>
      <c r="Z17" s="81">
        <v>0</v>
      </c>
      <c r="AA17" s="81">
        <v>0</v>
      </c>
      <c r="AB17" s="81">
        <v>0</v>
      </c>
      <c r="AC17" s="81">
        <v>0</v>
      </c>
      <c r="AD17" s="81">
        <v>0</v>
      </c>
      <c r="AE17" s="81">
        <v>0</v>
      </c>
      <c r="AF17" s="81">
        <v>0</v>
      </c>
      <c r="AG17" s="81">
        <v>0</v>
      </c>
      <c r="AH17" s="81">
        <v>0</v>
      </c>
      <c r="AI17" s="81">
        <v>0</v>
      </c>
      <c r="AJ17" s="81">
        <v>0</v>
      </c>
      <c r="AK17" s="81">
        <v>6.3E-3</v>
      </c>
      <c r="AL17" s="81">
        <v>5.3E-3</v>
      </c>
      <c r="AM17" s="81">
        <v>3.1199999999999999E-2</v>
      </c>
      <c r="AN17" s="81">
        <v>9.9099999999999994E-2</v>
      </c>
      <c r="AO17" s="81">
        <v>0.16789999999999999</v>
      </c>
      <c r="AP17" s="81">
        <v>0.25309999999999999</v>
      </c>
      <c r="AQ17" s="81">
        <v>0.3009</v>
      </c>
      <c r="AR17" s="81">
        <v>0.3644</v>
      </c>
      <c r="AS17" s="81">
        <v>0.43189999999999995</v>
      </c>
      <c r="AT17" s="81">
        <v>0.48420000000000002</v>
      </c>
      <c r="AU17" s="81">
        <v>0.50270000000000004</v>
      </c>
      <c r="AV17" s="81">
        <v>0.52190000000000003</v>
      </c>
      <c r="AW17" s="81">
        <v>0.53520000000000001</v>
      </c>
      <c r="AX17" s="81">
        <v>0.50740000000000007</v>
      </c>
      <c r="AY17" s="81">
        <v>0.46460000000000001</v>
      </c>
      <c r="AZ17" s="81">
        <v>0.4289</v>
      </c>
      <c r="BA17" s="81">
        <v>0.34239999999999998</v>
      </c>
      <c r="BB17" s="81">
        <v>0.2641</v>
      </c>
      <c r="BC17" s="81">
        <v>0.19020000000000001</v>
      </c>
      <c r="BD17" s="81">
        <v>0.113</v>
      </c>
      <c r="BE17" s="81">
        <v>4.5100000000000001E-2</v>
      </c>
      <c r="BF17" s="81">
        <v>1.14E-2</v>
      </c>
      <c r="BG17" s="81">
        <v>1.38E-2</v>
      </c>
      <c r="BH17" s="81">
        <v>2.2700000000000001E-2</v>
      </c>
      <c r="BI17" s="81">
        <v>7.9000000000000008E-3</v>
      </c>
      <c r="BJ17" s="81">
        <v>8.0999999999999996E-3</v>
      </c>
      <c r="BK17" s="81">
        <v>0</v>
      </c>
      <c r="BL17" s="81">
        <v>0</v>
      </c>
      <c r="BM17" s="81">
        <v>0</v>
      </c>
      <c r="BN17" s="81">
        <v>0</v>
      </c>
      <c r="BO17" s="81">
        <v>0</v>
      </c>
      <c r="BP17" s="81">
        <v>0</v>
      </c>
      <c r="BQ17" s="81">
        <v>0</v>
      </c>
      <c r="BR17" s="81">
        <v>0</v>
      </c>
      <c r="BS17" s="81">
        <v>0</v>
      </c>
      <c r="BT17" s="84"/>
    </row>
    <row r="18" spans="1:72" x14ac:dyDescent="0.25">
      <c r="N18" s="49"/>
      <c r="O18" s="49"/>
      <c r="P18" s="54"/>
      <c r="S18" s="85">
        <f>SUM(S14:S17)</f>
        <v>1</v>
      </c>
      <c r="U18" s="85">
        <f>SUM(U14:U17)</f>
        <v>1</v>
      </c>
    </row>
    <row r="19" spans="1:72" x14ac:dyDescent="0.25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49"/>
      <c r="P19" s="54"/>
    </row>
    <row r="20" spans="1:72" x14ac:dyDescent="0.25">
      <c r="N20" s="49"/>
      <c r="O20" s="49"/>
      <c r="P20" s="54"/>
    </row>
    <row r="21" spans="1:72" ht="25.5" x14ac:dyDescent="0.25">
      <c r="A21" s="47">
        <v>2</v>
      </c>
      <c r="B21" s="53" t="s">
        <v>97</v>
      </c>
      <c r="C21" s="53" t="s">
        <v>26</v>
      </c>
      <c r="N21" s="49"/>
      <c r="O21" s="49"/>
      <c r="P21" s="54"/>
      <c r="Q21" s="86" t="str">
        <f>"Proportion of "&amp;B21&amp;" to different customer types"</f>
        <v>Proportion of Battery (Capacity) to different customer types</v>
      </c>
      <c r="W21" s="50" t="str">
        <f>"Capacity Factor Profile - "&amp;B21</f>
        <v>Capacity Factor Profile - Battery (Capacity)</v>
      </c>
    </row>
    <row r="22" spans="1:72" x14ac:dyDescent="0.25">
      <c r="N22" s="56"/>
      <c r="O22" s="49"/>
      <c r="P22" s="54"/>
    </row>
    <row r="23" spans="1:72" x14ac:dyDescent="0.25">
      <c r="B23" s="57" t="s">
        <v>27</v>
      </c>
      <c r="C23" s="57" t="s">
        <v>98</v>
      </c>
      <c r="D23" s="57">
        <f>D13</f>
        <v>2019</v>
      </c>
      <c r="E23" s="57">
        <f t="shared" ref="E23:N23" si="1">E13</f>
        <v>2020</v>
      </c>
      <c r="F23" s="57">
        <f t="shared" si="1"/>
        <v>2021</v>
      </c>
      <c r="G23" s="57">
        <f t="shared" si="1"/>
        <v>2022</v>
      </c>
      <c r="H23" s="57">
        <f t="shared" si="1"/>
        <v>2023</v>
      </c>
      <c r="I23" s="57">
        <f t="shared" si="1"/>
        <v>2024</v>
      </c>
      <c r="J23" s="57">
        <f t="shared" si="1"/>
        <v>2025</v>
      </c>
      <c r="K23" s="57">
        <f t="shared" si="1"/>
        <v>2026</v>
      </c>
      <c r="L23" s="57">
        <f t="shared" si="1"/>
        <v>2027</v>
      </c>
      <c r="M23" s="57">
        <f t="shared" si="1"/>
        <v>2028</v>
      </c>
      <c r="N23" s="57">
        <f t="shared" si="1"/>
        <v>2029</v>
      </c>
      <c r="O23" s="57" t="s">
        <v>29</v>
      </c>
      <c r="P23" s="54"/>
      <c r="Q23" s="59" t="str">
        <f>Q13</f>
        <v>Driver of forecast</v>
      </c>
      <c r="R23" s="60" t="s">
        <v>31</v>
      </c>
      <c r="S23" s="59" t="str">
        <f>S13</f>
        <v>Percentage Split - Starting</v>
      </c>
      <c r="T23" s="60" t="s">
        <v>31</v>
      </c>
      <c r="U23" s="59" t="str">
        <f>U13</f>
        <v>Percentage Split - Incremental</v>
      </c>
      <c r="W23" s="57" t="s">
        <v>27</v>
      </c>
      <c r="X23" s="57" t="s">
        <v>34</v>
      </c>
      <c r="Y23" s="57" t="s">
        <v>35</v>
      </c>
      <c r="Z23" s="57" t="s">
        <v>36</v>
      </c>
      <c r="AA23" s="57" t="s">
        <v>37</v>
      </c>
      <c r="AB23" s="57" t="s">
        <v>38</v>
      </c>
      <c r="AC23" s="57" t="s">
        <v>39</v>
      </c>
      <c r="AD23" s="57" t="s">
        <v>40</v>
      </c>
      <c r="AE23" s="57" t="s">
        <v>41</v>
      </c>
      <c r="AF23" s="57" t="s">
        <v>42</v>
      </c>
      <c r="AG23" s="57" t="s">
        <v>43</v>
      </c>
      <c r="AH23" s="57" t="s">
        <v>44</v>
      </c>
      <c r="AI23" s="57" t="s">
        <v>45</v>
      </c>
      <c r="AJ23" s="57" t="s">
        <v>46</v>
      </c>
      <c r="AK23" s="57" t="s">
        <v>47</v>
      </c>
      <c r="AL23" s="57" t="s">
        <v>48</v>
      </c>
      <c r="AM23" s="57" t="s">
        <v>49</v>
      </c>
      <c r="AN23" s="57" t="s">
        <v>50</v>
      </c>
      <c r="AO23" s="57" t="s">
        <v>51</v>
      </c>
      <c r="AP23" s="57" t="s">
        <v>52</v>
      </c>
      <c r="AQ23" s="57" t="s">
        <v>53</v>
      </c>
      <c r="AR23" s="57" t="s">
        <v>54</v>
      </c>
      <c r="AS23" s="57" t="s">
        <v>55</v>
      </c>
      <c r="AT23" s="57" t="s">
        <v>56</v>
      </c>
      <c r="AU23" s="57" t="s">
        <v>57</v>
      </c>
      <c r="AV23" s="57" t="s">
        <v>58</v>
      </c>
      <c r="AW23" s="57" t="s">
        <v>59</v>
      </c>
      <c r="AX23" s="57" t="s">
        <v>60</v>
      </c>
      <c r="AY23" s="57" t="s">
        <v>61</v>
      </c>
      <c r="AZ23" s="57" t="s">
        <v>62</v>
      </c>
      <c r="BA23" s="57" t="s">
        <v>63</v>
      </c>
      <c r="BB23" s="57" t="s">
        <v>64</v>
      </c>
      <c r="BC23" s="57" t="s">
        <v>65</v>
      </c>
      <c r="BD23" s="57" t="s">
        <v>66</v>
      </c>
      <c r="BE23" s="57" t="s">
        <v>67</v>
      </c>
      <c r="BF23" s="57" t="s">
        <v>68</v>
      </c>
      <c r="BG23" s="57" t="s">
        <v>69</v>
      </c>
      <c r="BH23" s="57" t="s">
        <v>70</v>
      </c>
      <c r="BI23" s="57" t="s">
        <v>71</v>
      </c>
      <c r="BJ23" s="57" t="s">
        <v>72</v>
      </c>
      <c r="BK23" s="57" t="s">
        <v>73</v>
      </c>
      <c r="BL23" s="57" t="s">
        <v>74</v>
      </c>
      <c r="BM23" s="57" t="s">
        <v>75</v>
      </c>
      <c r="BN23" s="57" t="s">
        <v>76</v>
      </c>
      <c r="BO23" s="57" t="s">
        <v>77</v>
      </c>
      <c r="BP23" s="57" t="s">
        <v>78</v>
      </c>
      <c r="BQ23" s="57" t="s">
        <v>79</v>
      </c>
      <c r="BR23" s="57" t="s">
        <v>80</v>
      </c>
      <c r="BS23" s="57" t="s">
        <v>81</v>
      </c>
      <c r="BT23" s="57" t="s">
        <v>29</v>
      </c>
    </row>
    <row r="24" spans="1:72" ht="13.5" x14ac:dyDescent="0.25">
      <c r="B24" s="61" t="s">
        <v>99</v>
      </c>
      <c r="C24" s="62"/>
      <c r="D24" s="87">
        <v>44.5</v>
      </c>
      <c r="E24" s="88">
        <v>73.84</v>
      </c>
      <c r="F24" s="88">
        <v>82.96</v>
      </c>
      <c r="G24" s="88">
        <v>90.25</v>
      </c>
      <c r="H24" s="88">
        <v>103.36</v>
      </c>
      <c r="I24" s="88">
        <v>125.77</v>
      </c>
      <c r="J24" s="88">
        <v>155.02000000000001</v>
      </c>
      <c r="K24" s="88">
        <v>172.19</v>
      </c>
      <c r="L24" s="88">
        <v>185.72</v>
      </c>
      <c r="M24" s="88">
        <v>214.04</v>
      </c>
      <c r="N24" s="89">
        <v>244.17000000000002</v>
      </c>
      <c r="O24" s="66" t="s">
        <v>100</v>
      </c>
      <c r="P24" s="54"/>
      <c r="Q24" s="67" t="s">
        <v>101</v>
      </c>
      <c r="R24" s="68" t="s">
        <v>102</v>
      </c>
      <c r="S24" s="69">
        <v>0.95</v>
      </c>
      <c r="T24" s="68" t="s">
        <v>102</v>
      </c>
      <c r="U24" s="69">
        <v>0.94</v>
      </c>
      <c r="W24" s="71" t="str">
        <f>IF(W14="","",W14)</f>
        <v>Summer - POE 10</v>
      </c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90">
        <v>0.01</v>
      </c>
      <c r="BD24" s="90">
        <v>0.01</v>
      </c>
      <c r="BE24" s="90">
        <v>0.01</v>
      </c>
      <c r="BF24" s="90">
        <v>0.01</v>
      </c>
      <c r="BG24" s="90">
        <v>0.01</v>
      </c>
      <c r="BH24" s="90">
        <v>0.04</v>
      </c>
      <c r="BI24" s="90">
        <v>0.04</v>
      </c>
      <c r="BJ24" s="69">
        <v>0.05</v>
      </c>
      <c r="BK24" s="69">
        <v>0.1</v>
      </c>
      <c r="BL24" s="69"/>
      <c r="BM24" s="69"/>
      <c r="BN24" s="69"/>
      <c r="BO24" s="69"/>
      <c r="BP24" s="69"/>
      <c r="BQ24" s="69"/>
      <c r="BR24" s="69"/>
      <c r="BS24" s="69"/>
      <c r="BT24" s="78" t="s">
        <v>103</v>
      </c>
    </row>
    <row r="25" spans="1:72" ht="13.5" x14ac:dyDescent="0.25">
      <c r="N25" s="49"/>
      <c r="O25" s="49"/>
      <c r="P25" s="54"/>
      <c r="Q25" s="74" t="s">
        <v>104</v>
      </c>
      <c r="R25" s="68" t="s">
        <v>92</v>
      </c>
      <c r="S25" s="75">
        <v>0.05</v>
      </c>
      <c r="T25" s="68" t="s">
        <v>92</v>
      </c>
      <c r="U25" s="75">
        <v>0.06</v>
      </c>
      <c r="W25" s="77" t="str">
        <f>IF(W15="","",W15)</f>
        <v>Summer - POE 50</v>
      </c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91">
        <v>0.01</v>
      </c>
      <c r="BD25" s="91">
        <v>0.01</v>
      </c>
      <c r="BE25" s="91">
        <v>0.01</v>
      </c>
      <c r="BF25" s="91">
        <v>0.01</v>
      </c>
      <c r="BG25" s="91">
        <v>0.01</v>
      </c>
      <c r="BH25" s="91">
        <v>0.04</v>
      </c>
      <c r="BI25" s="91">
        <v>0.04</v>
      </c>
      <c r="BJ25" s="75">
        <v>0.05</v>
      </c>
      <c r="BK25" s="75">
        <v>0.1</v>
      </c>
      <c r="BL25" s="75"/>
      <c r="BM25" s="75"/>
      <c r="BN25" s="75"/>
      <c r="BO25" s="75"/>
      <c r="BP25" s="75"/>
      <c r="BQ25" s="75"/>
      <c r="BR25" s="75"/>
      <c r="BS25" s="75"/>
      <c r="BT25" s="78" t="s">
        <v>105</v>
      </c>
    </row>
    <row r="26" spans="1:72" ht="13.5" x14ac:dyDescent="0.25">
      <c r="N26" s="49"/>
      <c r="O26" s="49"/>
      <c r="P26" s="54"/>
      <c r="Q26" s="74"/>
      <c r="R26" s="68" t="s">
        <v>102</v>
      </c>
      <c r="S26" s="75">
        <v>0</v>
      </c>
      <c r="T26" s="68" t="s">
        <v>102</v>
      </c>
      <c r="U26" s="75">
        <v>0</v>
      </c>
      <c r="W26" s="77" t="str">
        <f>IF(W16="","",W16)</f>
        <v>Winter - POE 10</v>
      </c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>
        <v>0</v>
      </c>
      <c r="BD26" s="75">
        <v>0</v>
      </c>
      <c r="BE26" s="75">
        <v>0</v>
      </c>
      <c r="BF26" s="75">
        <v>0</v>
      </c>
      <c r="BG26" s="75">
        <v>0</v>
      </c>
      <c r="BH26" s="75">
        <v>0</v>
      </c>
      <c r="BI26" s="75">
        <v>0</v>
      </c>
      <c r="BJ26" s="75">
        <v>0</v>
      </c>
      <c r="BK26" s="75">
        <v>0</v>
      </c>
      <c r="BL26" s="75">
        <v>0</v>
      </c>
      <c r="BM26" s="75"/>
      <c r="BN26" s="75"/>
      <c r="BO26" s="75"/>
      <c r="BP26" s="75"/>
      <c r="BQ26" s="75"/>
      <c r="BR26" s="75"/>
      <c r="BS26" s="75"/>
      <c r="BT26" s="78" t="s">
        <v>106</v>
      </c>
    </row>
    <row r="27" spans="1:72" ht="13.5" x14ac:dyDescent="0.25">
      <c r="N27" s="49"/>
      <c r="O27" s="49"/>
      <c r="P27" s="54"/>
      <c r="Q27" s="79"/>
      <c r="R27" s="68" t="s">
        <v>102</v>
      </c>
      <c r="S27" s="75">
        <v>0</v>
      </c>
      <c r="T27" s="68" t="s">
        <v>102</v>
      </c>
      <c r="U27" s="75">
        <v>0</v>
      </c>
      <c r="W27" s="83" t="str">
        <f>IF(W17="","",W17)</f>
        <v>Winter - POE 50</v>
      </c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>
        <v>0</v>
      </c>
      <c r="BD27" s="81">
        <v>0</v>
      </c>
      <c r="BE27" s="81">
        <v>0</v>
      </c>
      <c r="BF27" s="81">
        <v>0</v>
      </c>
      <c r="BG27" s="81">
        <v>0</v>
      </c>
      <c r="BH27" s="81">
        <v>0</v>
      </c>
      <c r="BI27" s="81">
        <v>0</v>
      </c>
      <c r="BJ27" s="81">
        <v>0</v>
      </c>
      <c r="BK27" s="81">
        <v>0</v>
      </c>
      <c r="BL27" s="81">
        <v>0</v>
      </c>
      <c r="BM27" s="81"/>
      <c r="BN27" s="81"/>
      <c r="BO27" s="81"/>
      <c r="BP27" s="81"/>
      <c r="BQ27" s="81"/>
      <c r="BR27" s="81"/>
      <c r="BS27" s="81"/>
      <c r="BT27" s="84" t="s">
        <v>105</v>
      </c>
    </row>
    <row r="28" spans="1:72" x14ac:dyDescent="0.25">
      <c r="N28" s="49"/>
      <c r="O28" s="49"/>
      <c r="P28" s="54"/>
      <c r="S28" s="92">
        <f>SUM(S24:S27)</f>
        <v>1</v>
      </c>
      <c r="U28" s="92">
        <f>SUM(U24:U27)</f>
        <v>1</v>
      </c>
    </row>
    <row r="29" spans="1:72" x14ac:dyDescent="0.25">
      <c r="N29" s="49"/>
      <c r="O29" s="49"/>
      <c r="P29" s="54"/>
    </row>
    <row r="30" spans="1:72" x14ac:dyDescent="0.25">
      <c r="N30" s="49"/>
      <c r="O30" s="49"/>
      <c r="P30" s="54"/>
    </row>
    <row r="31" spans="1:72" ht="38.25" x14ac:dyDescent="0.25">
      <c r="A31" s="47">
        <v>3</v>
      </c>
      <c r="B31" s="53" t="s">
        <v>107</v>
      </c>
      <c r="C31" s="53" t="s">
        <v>108</v>
      </c>
      <c r="N31" s="49"/>
      <c r="O31" s="49"/>
      <c r="P31" s="54"/>
      <c r="Q31" s="86" t="str">
        <f>"Proportion of "&amp;B31&amp;" to different customer types"</f>
        <v>Proportion of Energy Efficiency Impact to different customer types</v>
      </c>
      <c r="W31" s="50" t="str">
        <f>"Capacity Factor Profile - "&amp;B31</f>
        <v>Capacity Factor Profile - Energy Efficiency Impact</v>
      </c>
    </row>
    <row r="32" spans="1:72" x14ac:dyDescent="0.25">
      <c r="N32" s="49"/>
      <c r="O32" s="56"/>
      <c r="P32" s="54"/>
      <c r="Q32" s="93"/>
    </row>
    <row r="33" spans="1:72" x14ac:dyDescent="0.25">
      <c r="B33" s="57" t="s">
        <v>27</v>
      </c>
      <c r="C33" s="57" t="s">
        <v>98</v>
      </c>
      <c r="D33" s="57">
        <f>D23</f>
        <v>2019</v>
      </c>
      <c r="E33" s="57">
        <f t="shared" ref="E33:N33" si="2">E23</f>
        <v>2020</v>
      </c>
      <c r="F33" s="57">
        <f t="shared" si="2"/>
        <v>2021</v>
      </c>
      <c r="G33" s="57">
        <f t="shared" si="2"/>
        <v>2022</v>
      </c>
      <c r="H33" s="57">
        <f t="shared" si="2"/>
        <v>2023</v>
      </c>
      <c r="I33" s="57">
        <f t="shared" si="2"/>
        <v>2024</v>
      </c>
      <c r="J33" s="57">
        <f t="shared" si="2"/>
        <v>2025</v>
      </c>
      <c r="K33" s="57">
        <f t="shared" si="2"/>
        <v>2026</v>
      </c>
      <c r="L33" s="57">
        <f t="shared" si="2"/>
        <v>2027</v>
      </c>
      <c r="M33" s="57">
        <f t="shared" si="2"/>
        <v>2028</v>
      </c>
      <c r="N33" s="57">
        <f t="shared" si="2"/>
        <v>2029</v>
      </c>
      <c r="O33" s="94" t="s">
        <v>29</v>
      </c>
      <c r="Q33" s="57" t="str">
        <f>Q23</f>
        <v>Driver of forecast</v>
      </c>
      <c r="R33" s="60" t="s">
        <v>31</v>
      </c>
      <c r="S33" s="59" t="str">
        <f>S23</f>
        <v>Percentage Split - Starting</v>
      </c>
      <c r="T33" s="60" t="s">
        <v>31</v>
      </c>
      <c r="U33" s="59" t="str">
        <f>U23</f>
        <v>Percentage Split - Incremental</v>
      </c>
      <c r="W33" s="57" t="s">
        <v>27</v>
      </c>
      <c r="X33" s="57" t="s">
        <v>34</v>
      </c>
      <c r="Y33" s="57" t="s">
        <v>35</v>
      </c>
      <c r="Z33" s="57" t="s">
        <v>36</v>
      </c>
      <c r="AA33" s="57" t="s">
        <v>37</v>
      </c>
      <c r="AB33" s="57" t="s">
        <v>38</v>
      </c>
      <c r="AC33" s="57" t="s">
        <v>39</v>
      </c>
      <c r="AD33" s="57" t="s">
        <v>40</v>
      </c>
      <c r="AE33" s="57" t="s">
        <v>41</v>
      </c>
      <c r="AF33" s="57" t="s">
        <v>42</v>
      </c>
      <c r="AG33" s="57" t="s">
        <v>43</v>
      </c>
      <c r="AH33" s="57" t="s">
        <v>44</v>
      </c>
      <c r="AI33" s="57" t="s">
        <v>45</v>
      </c>
      <c r="AJ33" s="57" t="s">
        <v>46</v>
      </c>
      <c r="AK33" s="57" t="s">
        <v>47</v>
      </c>
      <c r="AL33" s="57" t="s">
        <v>48</v>
      </c>
      <c r="AM33" s="57" t="s">
        <v>49</v>
      </c>
      <c r="AN33" s="57" t="s">
        <v>50</v>
      </c>
      <c r="AO33" s="57" t="s">
        <v>51</v>
      </c>
      <c r="AP33" s="57" t="s">
        <v>52</v>
      </c>
      <c r="AQ33" s="57" t="s">
        <v>53</v>
      </c>
      <c r="AR33" s="57" t="s">
        <v>54</v>
      </c>
      <c r="AS33" s="57" t="s">
        <v>55</v>
      </c>
      <c r="AT33" s="57" t="s">
        <v>56</v>
      </c>
      <c r="AU33" s="57" t="s">
        <v>57</v>
      </c>
      <c r="AV33" s="57" t="s">
        <v>58</v>
      </c>
      <c r="AW33" s="57" t="s">
        <v>59</v>
      </c>
      <c r="AX33" s="57" t="s">
        <v>60</v>
      </c>
      <c r="AY33" s="57" t="s">
        <v>61</v>
      </c>
      <c r="AZ33" s="57" t="s">
        <v>62</v>
      </c>
      <c r="BA33" s="57" t="s">
        <v>63</v>
      </c>
      <c r="BB33" s="57" t="s">
        <v>64</v>
      </c>
      <c r="BC33" s="57" t="s">
        <v>65</v>
      </c>
      <c r="BD33" s="57" t="s">
        <v>66</v>
      </c>
      <c r="BE33" s="57" t="s">
        <v>67</v>
      </c>
      <c r="BF33" s="57" t="s">
        <v>68</v>
      </c>
      <c r="BG33" s="57" t="s">
        <v>69</v>
      </c>
      <c r="BH33" s="57" t="s">
        <v>70</v>
      </c>
      <c r="BI33" s="57" t="s">
        <v>71</v>
      </c>
      <c r="BJ33" s="57" t="s">
        <v>72</v>
      </c>
      <c r="BK33" s="57" t="s">
        <v>73</v>
      </c>
      <c r="BL33" s="57" t="s">
        <v>74</v>
      </c>
      <c r="BM33" s="57" t="s">
        <v>75</v>
      </c>
      <c r="BN33" s="57" t="s">
        <v>76</v>
      </c>
      <c r="BO33" s="57" t="s">
        <v>77</v>
      </c>
      <c r="BP33" s="57" t="s">
        <v>78</v>
      </c>
      <c r="BQ33" s="57" t="s">
        <v>79</v>
      </c>
      <c r="BR33" s="57" t="s">
        <v>80</v>
      </c>
      <c r="BS33" s="57" t="s">
        <v>81</v>
      </c>
      <c r="BT33" s="57" t="s">
        <v>29</v>
      </c>
    </row>
    <row r="34" spans="1:72" ht="13.5" x14ac:dyDescent="0.25">
      <c r="B34" s="61" t="s">
        <v>109</v>
      </c>
      <c r="C34" s="62"/>
      <c r="D34" s="95">
        <f>150.488527627*1000/8760</f>
        <v>17.179055665182648</v>
      </c>
      <c r="E34" s="96">
        <f>380.411688685*1000/8760</f>
        <v>43.425991859018268</v>
      </c>
      <c r="F34" s="96">
        <f>703.175375107*1000/8760</f>
        <v>80.271161541894983</v>
      </c>
      <c r="G34" s="96">
        <f>1056.438410008*1000/8760</f>
        <v>120.59799201004566</v>
      </c>
      <c r="H34" s="96">
        <f>1278.596234851*1000/8760</f>
        <v>145.95847429805934</v>
      </c>
      <c r="I34" s="96">
        <f>1552.363024538*1000/8760</f>
        <v>177.21039092899542</v>
      </c>
      <c r="J34" s="96">
        <f>1830.197476873*1000/8760</f>
        <v>208.92665261107305</v>
      </c>
      <c r="K34" s="96">
        <f>2082.384812937*1000/8760</f>
        <v>237.71516129417807</v>
      </c>
      <c r="L34" s="96">
        <f>2333.336713803*1000/8760</f>
        <v>266.36263856198627</v>
      </c>
      <c r="M34" s="96">
        <f>2591.072032859*1000/8760</f>
        <v>295.78447863687211</v>
      </c>
      <c r="N34" s="97">
        <f>2854.779855231*1000/8760</f>
        <v>325.88811132773975</v>
      </c>
      <c r="O34" s="66" t="s">
        <v>110</v>
      </c>
      <c r="Q34" s="71" t="s">
        <v>84</v>
      </c>
      <c r="R34" s="68" t="s">
        <v>86</v>
      </c>
      <c r="S34" s="69">
        <v>0.37</v>
      </c>
      <c r="T34" s="68" t="s">
        <v>86</v>
      </c>
      <c r="U34" s="69">
        <v>0.37</v>
      </c>
      <c r="W34" s="71" t="s">
        <v>87</v>
      </c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98">
        <v>1.36</v>
      </c>
      <c r="BD34" s="98">
        <v>1.36</v>
      </c>
      <c r="BE34" s="98">
        <v>1.36</v>
      </c>
      <c r="BF34" s="98">
        <v>1.36</v>
      </c>
      <c r="BG34" s="98">
        <v>1.36</v>
      </c>
      <c r="BH34" s="98">
        <v>1.36</v>
      </c>
      <c r="BI34" s="98">
        <v>1.36</v>
      </c>
      <c r="BJ34" s="98">
        <v>1.36</v>
      </c>
      <c r="BK34" s="98">
        <v>1.36</v>
      </c>
      <c r="BL34" s="98">
        <v>1.36</v>
      </c>
      <c r="BM34" s="69"/>
      <c r="BN34" s="69"/>
      <c r="BO34" s="69"/>
      <c r="BP34" s="69"/>
      <c r="BQ34" s="69"/>
      <c r="BR34" s="69"/>
      <c r="BS34" s="69"/>
      <c r="BT34" s="72" t="s">
        <v>111</v>
      </c>
    </row>
    <row r="35" spans="1:72" ht="13.5" x14ac:dyDescent="0.25">
      <c r="Q35" s="77" t="s">
        <v>91</v>
      </c>
      <c r="R35" s="68" t="s">
        <v>86</v>
      </c>
      <c r="S35" s="75">
        <v>0.63</v>
      </c>
      <c r="T35" s="68" t="s">
        <v>92</v>
      </c>
      <c r="U35" s="75">
        <v>0.63</v>
      </c>
      <c r="W35" s="77" t="s">
        <v>90</v>
      </c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99">
        <v>1.36</v>
      </c>
      <c r="BD35" s="99">
        <v>1.36</v>
      </c>
      <c r="BE35" s="99">
        <v>1.36</v>
      </c>
      <c r="BF35" s="99">
        <v>1.36</v>
      </c>
      <c r="BG35" s="99">
        <v>1.36</v>
      </c>
      <c r="BH35" s="99">
        <v>1.36</v>
      </c>
      <c r="BI35" s="99">
        <v>1.36</v>
      </c>
      <c r="BJ35" s="99">
        <v>1.36</v>
      </c>
      <c r="BK35" s="99">
        <v>1.36</v>
      </c>
      <c r="BL35" s="99">
        <v>1.36</v>
      </c>
      <c r="BM35" s="75"/>
      <c r="BN35" s="75"/>
      <c r="BO35" s="75"/>
      <c r="BP35" s="75"/>
      <c r="BQ35" s="75"/>
      <c r="BR35" s="75"/>
      <c r="BS35" s="75"/>
      <c r="BT35" s="78"/>
    </row>
    <row r="36" spans="1:72" ht="13.5" x14ac:dyDescent="0.25">
      <c r="Q36" s="77"/>
      <c r="R36" s="68" t="s">
        <v>86</v>
      </c>
      <c r="S36" s="75">
        <v>0</v>
      </c>
      <c r="T36" s="68" t="s">
        <v>102</v>
      </c>
      <c r="U36" s="75">
        <v>0</v>
      </c>
      <c r="W36" s="77" t="s">
        <v>93</v>
      </c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99">
        <v>1.36</v>
      </c>
      <c r="BD36" s="99">
        <v>1.36</v>
      </c>
      <c r="BE36" s="99">
        <v>1.36</v>
      </c>
      <c r="BF36" s="99">
        <v>1.36</v>
      </c>
      <c r="BG36" s="99">
        <v>1.36</v>
      </c>
      <c r="BH36" s="99">
        <v>1.36</v>
      </c>
      <c r="BI36" s="99">
        <v>1.36</v>
      </c>
      <c r="BJ36" s="99">
        <v>1.36</v>
      </c>
      <c r="BK36" s="99">
        <v>1.36</v>
      </c>
      <c r="BL36" s="99">
        <v>1.36</v>
      </c>
      <c r="BM36" s="75"/>
      <c r="BN36" s="75"/>
      <c r="BO36" s="75"/>
      <c r="BP36" s="75"/>
      <c r="BQ36" s="75"/>
      <c r="BR36" s="75"/>
      <c r="BS36" s="75"/>
      <c r="BT36" s="78"/>
    </row>
    <row r="37" spans="1:72" ht="13.5" x14ac:dyDescent="0.25">
      <c r="Q37" s="83"/>
      <c r="R37" s="68" t="s">
        <v>95</v>
      </c>
      <c r="S37" s="81">
        <v>0</v>
      </c>
      <c r="T37" s="68" t="s">
        <v>102</v>
      </c>
      <c r="U37" s="75">
        <v>0</v>
      </c>
      <c r="W37" s="83" t="s">
        <v>96</v>
      </c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100">
        <v>1.36</v>
      </c>
      <c r="BD37" s="100">
        <v>1.36</v>
      </c>
      <c r="BE37" s="100">
        <v>1.36</v>
      </c>
      <c r="BF37" s="100">
        <v>1.36</v>
      </c>
      <c r="BG37" s="100">
        <v>1.36</v>
      </c>
      <c r="BH37" s="100">
        <v>1.36</v>
      </c>
      <c r="BI37" s="100">
        <v>1.36</v>
      </c>
      <c r="BJ37" s="100">
        <v>1.36</v>
      </c>
      <c r="BK37" s="100">
        <v>1.36</v>
      </c>
      <c r="BL37" s="100">
        <v>1.36</v>
      </c>
      <c r="BM37" s="81"/>
      <c r="BN37" s="81"/>
      <c r="BO37" s="81"/>
      <c r="BP37" s="81"/>
      <c r="BQ37" s="81"/>
      <c r="BR37" s="81"/>
      <c r="BS37" s="81"/>
      <c r="BT37" s="84"/>
    </row>
    <row r="38" spans="1:72" x14ac:dyDescent="0.25">
      <c r="S38" s="85">
        <f>SUM(S34:S37)</f>
        <v>1</v>
      </c>
      <c r="U38" s="92">
        <f>SUM(U34:U37)</f>
        <v>1</v>
      </c>
    </row>
    <row r="39" spans="1:72" x14ac:dyDescent="0.25">
      <c r="B39" s="101"/>
    </row>
    <row r="41" spans="1:72" ht="38.25" x14ac:dyDescent="0.25">
      <c r="A41" s="47">
        <v>4</v>
      </c>
      <c r="B41" s="102" t="s">
        <v>112</v>
      </c>
      <c r="C41" s="102" t="s">
        <v>113</v>
      </c>
      <c r="Q41" s="103" t="str">
        <f>"Proportion of "&amp;B41&amp;" to different customer types"</f>
        <v>Proportion of Electric Vehicle (Number of vehicles) to different customer types</v>
      </c>
      <c r="W41" s="103" t="str">
        <f>"Capacity Factor Profile - "&amp;B41</f>
        <v>Capacity Factor Profile - Electric Vehicle (Number of vehicles)</v>
      </c>
    </row>
    <row r="43" spans="1:72" x14ac:dyDescent="0.25">
      <c r="B43" s="57" t="s">
        <v>27</v>
      </c>
      <c r="C43" s="57" t="s">
        <v>98</v>
      </c>
      <c r="D43" s="57">
        <f>D33</f>
        <v>2019</v>
      </c>
      <c r="E43" s="57">
        <f t="shared" ref="E43:N43" si="3">E33</f>
        <v>2020</v>
      </c>
      <c r="F43" s="57">
        <f t="shared" si="3"/>
        <v>2021</v>
      </c>
      <c r="G43" s="57">
        <f t="shared" si="3"/>
        <v>2022</v>
      </c>
      <c r="H43" s="57">
        <f t="shared" si="3"/>
        <v>2023</v>
      </c>
      <c r="I43" s="57">
        <f t="shared" si="3"/>
        <v>2024</v>
      </c>
      <c r="J43" s="57">
        <f t="shared" si="3"/>
        <v>2025</v>
      </c>
      <c r="K43" s="57">
        <f t="shared" si="3"/>
        <v>2026</v>
      </c>
      <c r="L43" s="57">
        <f t="shared" si="3"/>
        <v>2027</v>
      </c>
      <c r="M43" s="57">
        <f t="shared" si="3"/>
        <v>2028</v>
      </c>
      <c r="N43" s="57">
        <f t="shared" si="3"/>
        <v>2029</v>
      </c>
      <c r="O43" s="57" t="s">
        <v>29</v>
      </c>
      <c r="Q43" s="57" t="str">
        <f>Q33</f>
        <v>Driver of forecast</v>
      </c>
      <c r="R43" s="60" t="s">
        <v>31</v>
      </c>
      <c r="S43" s="59" t="str">
        <f>S33</f>
        <v>Percentage Split - Starting</v>
      </c>
      <c r="T43" s="60" t="s">
        <v>31</v>
      </c>
      <c r="U43" s="59" t="str">
        <f>U33</f>
        <v>Percentage Split - Incremental</v>
      </c>
      <c r="W43" s="57" t="s">
        <v>27</v>
      </c>
      <c r="X43" s="57" t="s">
        <v>34</v>
      </c>
      <c r="Y43" s="57" t="s">
        <v>35</v>
      </c>
      <c r="Z43" s="57" t="s">
        <v>36</v>
      </c>
      <c r="AA43" s="57" t="s">
        <v>37</v>
      </c>
      <c r="AB43" s="57" t="s">
        <v>38</v>
      </c>
      <c r="AC43" s="57" t="s">
        <v>39</v>
      </c>
      <c r="AD43" s="57" t="s">
        <v>40</v>
      </c>
      <c r="AE43" s="57" t="s">
        <v>41</v>
      </c>
      <c r="AF43" s="57" t="s">
        <v>42</v>
      </c>
      <c r="AG43" s="57" t="s">
        <v>43</v>
      </c>
      <c r="AH43" s="57" t="s">
        <v>44</v>
      </c>
      <c r="AI43" s="57" t="s">
        <v>45</v>
      </c>
      <c r="AJ43" s="57" t="s">
        <v>46</v>
      </c>
      <c r="AK43" s="57" t="s">
        <v>47</v>
      </c>
      <c r="AL43" s="57" t="s">
        <v>48</v>
      </c>
      <c r="AM43" s="57" t="s">
        <v>49</v>
      </c>
      <c r="AN43" s="57" t="s">
        <v>50</v>
      </c>
      <c r="AO43" s="57" t="s">
        <v>51</v>
      </c>
      <c r="AP43" s="57" t="s">
        <v>52</v>
      </c>
      <c r="AQ43" s="57" t="s">
        <v>53</v>
      </c>
      <c r="AR43" s="57" t="s">
        <v>54</v>
      </c>
      <c r="AS43" s="57" t="s">
        <v>55</v>
      </c>
      <c r="AT43" s="57" t="s">
        <v>56</v>
      </c>
      <c r="AU43" s="57" t="s">
        <v>57</v>
      </c>
      <c r="AV43" s="57" t="s">
        <v>58</v>
      </c>
      <c r="AW43" s="57" t="s">
        <v>59</v>
      </c>
      <c r="AX43" s="57" t="s">
        <v>60</v>
      </c>
      <c r="AY43" s="57" t="s">
        <v>61</v>
      </c>
      <c r="AZ43" s="57" t="s">
        <v>62</v>
      </c>
      <c r="BA43" s="57" t="s">
        <v>63</v>
      </c>
      <c r="BB43" s="57" t="s">
        <v>64</v>
      </c>
      <c r="BC43" s="57" t="s">
        <v>65</v>
      </c>
      <c r="BD43" s="57" t="s">
        <v>66</v>
      </c>
      <c r="BE43" s="57" t="s">
        <v>67</v>
      </c>
      <c r="BF43" s="57" t="s">
        <v>68</v>
      </c>
      <c r="BG43" s="57" t="s">
        <v>69</v>
      </c>
      <c r="BH43" s="57" t="s">
        <v>70</v>
      </c>
      <c r="BI43" s="57" t="s">
        <v>71</v>
      </c>
      <c r="BJ43" s="57" t="s">
        <v>72</v>
      </c>
      <c r="BK43" s="57" t="s">
        <v>73</v>
      </c>
      <c r="BL43" s="57" t="s">
        <v>74</v>
      </c>
      <c r="BM43" s="57" t="s">
        <v>75</v>
      </c>
      <c r="BN43" s="57" t="s">
        <v>76</v>
      </c>
      <c r="BO43" s="57" t="s">
        <v>77</v>
      </c>
      <c r="BP43" s="57" t="s">
        <v>78</v>
      </c>
      <c r="BQ43" s="57" t="s">
        <v>79</v>
      </c>
      <c r="BR43" s="57" t="s">
        <v>80</v>
      </c>
      <c r="BS43" s="57" t="s">
        <v>81</v>
      </c>
      <c r="BT43" s="57" t="s">
        <v>29</v>
      </c>
    </row>
    <row r="44" spans="1:72" ht="13.5" x14ac:dyDescent="0.25">
      <c r="B44" s="61" t="s">
        <v>114</v>
      </c>
      <c r="C44" s="62"/>
      <c r="D44" s="63">
        <v>2.855</v>
      </c>
      <c r="E44" s="104">
        <v>4.1669999999999998</v>
      </c>
      <c r="F44" s="104">
        <v>7.7080000000000002</v>
      </c>
      <c r="G44" s="104">
        <v>13.805999999999999</v>
      </c>
      <c r="H44" s="104">
        <v>24.122</v>
      </c>
      <c r="I44" s="104">
        <v>41.209000000000003</v>
      </c>
      <c r="J44" s="104">
        <v>66.751999999999995</v>
      </c>
      <c r="K44" s="96">
        <v>104.961</v>
      </c>
      <c r="L44" s="96">
        <v>162.14400000000001</v>
      </c>
      <c r="M44" s="96">
        <v>245.608</v>
      </c>
      <c r="N44" s="97">
        <v>365.08699999999999</v>
      </c>
      <c r="O44" s="66" t="s">
        <v>115</v>
      </c>
      <c r="Q44" s="71" t="s">
        <v>101</v>
      </c>
      <c r="R44" s="68" t="s">
        <v>102</v>
      </c>
      <c r="S44" s="69">
        <v>0.34</v>
      </c>
      <c r="T44" s="68" t="s">
        <v>102</v>
      </c>
      <c r="U44" s="69">
        <v>0.7</v>
      </c>
      <c r="W44" s="71" t="s">
        <v>116</v>
      </c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98">
        <v>0.5</v>
      </c>
      <c r="BD44" s="98">
        <v>0.55000000000000004</v>
      </c>
      <c r="BE44" s="98">
        <v>0.6</v>
      </c>
      <c r="BF44" s="98">
        <v>0.7</v>
      </c>
      <c r="BG44" s="98">
        <v>0.8</v>
      </c>
      <c r="BH44" s="98">
        <v>0.9</v>
      </c>
      <c r="BI44" s="98">
        <v>1</v>
      </c>
      <c r="BJ44" s="98">
        <v>1.2</v>
      </c>
      <c r="BK44" s="98">
        <v>1.35</v>
      </c>
      <c r="BL44" s="98">
        <v>1.42</v>
      </c>
      <c r="BM44" s="98">
        <v>1.4</v>
      </c>
      <c r="BN44" s="98">
        <v>1.2</v>
      </c>
      <c r="BO44" s="98"/>
      <c r="BP44" s="69"/>
      <c r="BQ44" s="69"/>
      <c r="BR44" s="69"/>
      <c r="BS44" s="69"/>
      <c r="BT44" s="72" t="s">
        <v>117</v>
      </c>
    </row>
    <row r="45" spans="1:72" ht="13.5" x14ac:dyDescent="0.25">
      <c r="Q45" s="77" t="s">
        <v>118</v>
      </c>
      <c r="R45" s="68" t="s">
        <v>92</v>
      </c>
      <c r="S45" s="75">
        <v>0.66</v>
      </c>
      <c r="T45" s="68" t="s">
        <v>92</v>
      </c>
      <c r="U45" s="75">
        <v>0.3</v>
      </c>
      <c r="W45" s="77" t="s">
        <v>119</v>
      </c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99">
        <v>0.5</v>
      </c>
      <c r="BD45" s="99">
        <v>0.2</v>
      </c>
      <c r="BE45" s="99">
        <v>0.2</v>
      </c>
      <c r="BF45" s="99">
        <v>0.2</v>
      </c>
      <c r="BG45" s="99">
        <v>0.2</v>
      </c>
      <c r="BH45" s="99">
        <v>0.2</v>
      </c>
      <c r="BI45" s="99">
        <v>0.2</v>
      </c>
      <c r="BJ45" s="99">
        <v>0.2</v>
      </c>
      <c r="BK45" s="99">
        <v>0.2</v>
      </c>
      <c r="BL45" s="99">
        <v>0.2</v>
      </c>
      <c r="BM45" s="99">
        <v>0.2</v>
      </c>
      <c r="BN45" s="99">
        <v>0.2</v>
      </c>
      <c r="BO45" s="99"/>
      <c r="BP45" s="75"/>
      <c r="BQ45" s="75"/>
      <c r="BR45" s="75"/>
      <c r="BS45" s="75"/>
      <c r="BT45" s="72" t="s">
        <v>117</v>
      </c>
    </row>
    <row r="46" spans="1:72" ht="13.5" x14ac:dyDescent="0.25">
      <c r="Q46" s="77"/>
      <c r="R46" s="68" t="s">
        <v>86</v>
      </c>
      <c r="S46" s="75">
        <v>0</v>
      </c>
      <c r="T46" s="68" t="s">
        <v>102</v>
      </c>
      <c r="U46" s="75">
        <v>0</v>
      </c>
      <c r="W46" s="77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8"/>
    </row>
    <row r="47" spans="1:72" ht="13.5" x14ac:dyDescent="0.25">
      <c r="Q47" s="83"/>
      <c r="R47" s="68" t="s">
        <v>95</v>
      </c>
      <c r="S47" s="81">
        <v>0</v>
      </c>
      <c r="T47" s="68" t="s">
        <v>102</v>
      </c>
      <c r="U47" s="75">
        <v>0</v>
      </c>
      <c r="W47" s="83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4"/>
    </row>
    <row r="48" spans="1:72" x14ac:dyDescent="0.25">
      <c r="S48" s="85">
        <f>SUM(S44:S47)</f>
        <v>1</v>
      </c>
      <c r="U48" s="92">
        <f>SUM(U44:U47)</f>
        <v>1</v>
      </c>
    </row>
    <row r="50" spans="1:72" x14ac:dyDescent="0.25">
      <c r="R50" s="105"/>
      <c r="S50" s="49"/>
      <c r="T50" s="49"/>
      <c r="U50" s="49"/>
    </row>
    <row r="51" spans="1:72" ht="25.5" x14ac:dyDescent="0.25">
      <c r="A51" s="47">
        <v>5</v>
      </c>
      <c r="B51" s="53" t="s">
        <v>120</v>
      </c>
      <c r="C51" s="53" t="s">
        <v>26</v>
      </c>
      <c r="Q51" s="103" t="str">
        <f>"Proportion of "&amp;B51&amp;" to different LGAs"</f>
        <v>Proportion of Grid-side Wind Capacity to different LGAs</v>
      </c>
      <c r="W51" s="50" t="str">
        <f>"Capacity Factor Profile - "&amp;B51</f>
        <v>Capacity Factor Profile - Grid-side Wind Capacity</v>
      </c>
    </row>
    <row r="53" spans="1:72" x14ac:dyDescent="0.25">
      <c r="B53" s="57" t="s">
        <v>27</v>
      </c>
      <c r="C53" s="57" t="s">
        <v>98</v>
      </c>
      <c r="D53" s="57">
        <f>D43</f>
        <v>2019</v>
      </c>
      <c r="E53" s="57">
        <f t="shared" ref="E53:N53" si="4">E43</f>
        <v>2020</v>
      </c>
      <c r="F53" s="57">
        <f t="shared" si="4"/>
        <v>2021</v>
      </c>
      <c r="G53" s="57">
        <f t="shared" si="4"/>
        <v>2022</v>
      </c>
      <c r="H53" s="57">
        <f t="shared" si="4"/>
        <v>2023</v>
      </c>
      <c r="I53" s="57">
        <f t="shared" si="4"/>
        <v>2024</v>
      </c>
      <c r="J53" s="57">
        <f t="shared" si="4"/>
        <v>2025</v>
      </c>
      <c r="K53" s="57">
        <f t="shared" si="4"/>
        <v>2026</v>
      </c>
      <c r="L53" s="57">
        <f t="shared" si="4"/>
        <v>2027</v>
      </c>
      <c r="M53" s="57">
        <f t="shared" si="4"/>
        <v>2028</v>
      </c>
      <c r="N53" s="57">
        <f t="shared" si="4"/>
        <v>2029</v>
      </c>
      <c r="O53" s="57" t="s">
        <v>29</v>
      </c>
      <c r="Q53" s="57" t="str">
        <f>Q43</f>
        <v>Driver of forecast</v>
      </c>
      <c r="R53" s="60" t="s">
        <v>31</v>
      </c>
      <c r="S53" s="59" t="str">
        <f>S43</f>
        <v>Percentage Split - Starting</v>
      </c>
      <c r="T53" s="60" t="s">
        <v>31</v>
      </c>
      <c r="U53" s="59" t="str">
        <f>U43</f>
        <v>Percentage Split - Incremental</v>
      </c>
      <c r="W53" s="57" t="s">
        <v>27</v>
      </c>
      <c r="X53" s="57" t="s">
        <v>34</v>
      </c>
      <c r="Y53" s="57" t="s">
        <v>35</v>
      </c>
      <c r="Z53" s="57" t="s">
        <v>36</v>
      </c>
      <c r="AA53" s="57" t="s">
        <v>37</v>
      </c>
      <c r="AB53" s="57" t="s">
        <v>38</v>
      </c>
      <c r="AC53" s="57" t="s">
        <v>39</v>
      </c>
      <c r="AD53" s="57" t="s">
        <v>40</v>
      </c>
      <c r="AE53" s="57" t="s">
        <v>41</v>
      </c>
      <c r="AF53" s="57" t="s">
        <v>42</v>
      </c>
      <c r="AG53" s="57" t="s">
        <v>43</v>
      </c>
      <c r="AH53" s="57" t="s">
        <v>44</v>
      </c>
      <c r="AI53" s="57" t="s">
        <v>45</v>
      </c>
      <c r="AJ53" s="57" t="s">
        <v>46</v>
      </c>
      <c r="AK53" s="57" t="s">
        <v>47</v>
      </c>
      <c r="AL53" s="57" t="s">
        <v>48</v>
      </c>
      <c r="AM53" s="57" t="s">
        <v>49</v>
      </c>
      <c r="AN53" s="57" t="s">
        <v>50</v>
      </c>
      <c r="AO53" s="57" t="s">
        <v>51</v>
      </c>
      <c r="AP53" s="57" t="s">
        <v>52</v>
      </c>
      <c r="AQ53" s="57" t="s">
        <v>53</v>
      </c>
      <c r="AR53" s="57" t="s">
        <v>54</v>
      </c>
      <c r="AS53" s="57" t="s">
        <v>55</v>
      </c>
      <c r="AT53" s="57" t="s">
        <v>56</v>
      </c>
      <c r="AU53" s="57" t="s">
        <v>57</v>
      </c>
      <c r="AV53" s="57" t="s">
        <v>58</v>
      </c>
      <c r="AW53" s="57" t="s">
        <v>59</v>
      </c>
      <c r="AX53" s="57" t="s">
        <v>60</v>
      </c>
      <c r="AY53" s="57" t="s">
        <v>61</v>
      </c>
      <c r="AZ53" s="57" t="s">
        <v>62</v>
      </c>
      <c r="BA53" s="57" t="s">
        <v>63</v>
      </c>
      <c r="BB53" s="57" t="s">
        <v>64</v>
      </c>
      <c r="BC53" s="57" t="s">
        <v>65</v>
      </c>
      <c r="BD53" s="57" t="s">
        <v>66</v>
      </c>
      <c r="BE53" s="57" t="s">
        <v>67</v>
      </c>
      <c r="BF53" s="57" t="s">
        <v>68</v>
      </c>
      <c r="BG53" s="57" t="s">
        <v>69</v>
      </c>
      <c r="BH53" s="57" t="s">
        <v>70</v>
      </c>
      <c r="BI53" s="57" t="s">
        <v>71</v>
      </c>
      <c r="BJ53" s="57" t="s">
        <v>72</v>
      </c>
      <c r="BK53" s="57" t="s">
        <v>73</v>
      </c>
      <c r="BL53" s="57" t="s">
        <v>74</v>
      </c>
      <c r="BM53" s="57" t="s">
        <v>75</v>
      </c>
      <c r="BN53" s="57" t="s">
        <v>76</v>
      </c>
      <c r="BO53" s="57" t="s">
        <v>77</v>
      </c>
      <c r="BP53" s="57" t="s">
        <v>78</v>
      </c>
      <c r="BQ53" s="57" t="s">
        <v>79</v>
      </c>
      <c r="BR53" s="57" t="s">
        <v>80</v>
      </c>
      <c r="BS53" s="57" t="s">
        <v>81</v>
      </c>
      <c r="BT53" s="57" t="s">
        <v>29</v>
      </c>
    </row>
    <row r="54" spans="1:72" ht="13.5" x14ac:dyDescent="0.25">
      <c r="B54" s="61" t="s">
        <v>109</v>
      </c>
      <c r="C54" s="62"/>
      <c r="D54" s="106"/>
      <c r="E54" s="106"/>
      <c r="F54" s="106"/>
      <c r="G54" s="106"/>
      <c r="H54" s="107"/>
      <c r="I54" s="106"/>
      <c r="J54" s="106"/>
      <c r="K54" s="106"/>
      <c r="L54" s="106"/>
      <c r="M54" s="106"/>
      <c r="N54" s="108"/>
      <c r="O54" s="66"/>
      <c r="Q54" s="71" t="s">
        <v>121</v>
      </c>
      <c r="R54" s="68" t="s">
        <v>122</v>
      </c>
      <c r="S54" s="69">
        <v>1</v>
      </c>
      <c r="T54" s="68" t="s">
        <v>122</v>
      </c>
      <c r="U54" s="69">
        <v>1</v>
      </c>
      <c r="W54" s="71" t="s">
        <v>87</v>
      </c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  <c r="BJ54" s="69"/>
      <c r="BK54" s="69"/>
      <c r="BL54" s="69"/>
      <c r="BM54" s="69"/>
      <c r="BN54" s="69"/>
      <c r="BO54" s="69"/>
      <c r="BP54" s="69"/>
      <c r="BQ54" s="69"/>
      <c r="BR54" s="69"/>
      <c r="BS54" s="69"/>
      <c r="BT54" s="72"/>
    </row>
    <row r="55" spans="1:72" ht="13.5" x14ac:dyDescent="0.25">
      <c r="Q55" s="77"/>
      <c r="R55" s="68" t="s">
        <v>102</v>
      </c>
      <c r="S55" s="75">
        <v>0</v>
      </c>
      <c r="T55" s="68" t="s">
        <v>102</v>
      </c>
      <c r="U55" s="75">
        <v>0</v>
      </c>
      <c r="W55" s="77" t="s">
        <v>90</v>
      </c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8"/>
    </row>
    <row r="56" spans="1:72" ht="13.5" x14ac:dyDescent="0.25">
      <c r="Q56" s="77"/>
      <c r="R56" s="68" t="s">
        <v>86</v>
      </c>
      <c r="S56" s="75">
        <v>0</v>
      </c>
      <c r="T56" s="68" t="s">
        <v>102</v>
      </c>
      <c r="U56" s="75">
        <v>0</v>
      </c>
      <c r="W56" s="77" t="s">
        <v>93</v>
      </c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8"/>
    </row>
    <row r="57" spans="1:72" ht="13.5" x14ac:dyDescent="0.25">
      <c r="Q57" s="83"/>
      <c r="R57" s="68" t="s">
        <v>95</v>
      </c>
      <c r="S57" s="81">
        <v>0</v>
      </c>
      <c r="T57" s="68" t="s">
        <v>102</v>
      </c>
      <c r="U57" s="75">
        <v>0</v>
      </c>
      <c r="W57" s="83" t="s">
        <v>96</v>
      </c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4"/>
    </row>
    <row r="58" spans="1:72" x14ac:dyDescent="0.25">
      <c r="S58" s="85">
        <f>SUM(S54:S57)</f>
        <v>1</v>
      </c>
      <c r="U58" s="92">
        <f>SUM(U54:U57)</f>
        <v>1</v>
      </c>
    </row>
    <row r="61" spans="1:72" ht="25.5" x14ac:dyDescent="0.25">
      <c r="A61" s="47">
        <v>6</v>
      </c>
      <c r="B61" s="53" t="s">
        <v>123</v>
      </c>
      <c r="C61" s="53" t="s">
        <v>26</v>
      </c>
      <c r="Q61" s="103" t="str">
        <f>"Proportion of "&amp;B61&amp;" to different LGAs"</f>
        <v>Proportion of Grid-side Solar Capacity to different LGAs</v>
      </c>
      <c r="W61" s="50" t="str">
        <f>"Capacity Factor Profile - "&amp;B61</f>
        <v>Capacity Factor Profile - Grid-side Solar Capacity</v>
      </c>
    </row>
    <row r="63" spans="1:72" x14ac:dyDescent="0.25">
      <c r="B63" s="57" t="s">
        <v>27</v>
      </c>
      <c r="C63" s="57" t="s">
        <v>98</v>
      </c>
      <c r="D63" s="57">
        <f>D53</f>
        <v>2019</v>
      </c>
      <c r="E63" s="57">
        <f t="shared" ref="E63:N63" si="5">E53</f>
        <v>2020</v>
      </c>
      <c r="F63" s="57">
        <f t="shared" si="5"/>
        <v>2021</v>
      </c>
      <c r="G63" s="57">
        <f t="shared" si="5"/>
        <v>2022</v>
      </c>
      <c r="H63" s="57">
        <f t="shared" si="5"/>
        <v>2023</v>
      </c>
      <c r="I63" s="57">
        <f t="shared" si="5"/>
        <v>2024</v>
      </c>
      <c r="J63" s="57">
        <f t="shared" si="5"/>
        <v>2025</v>
      </c>
      <c r="K63" s="57">
        <f t="shared" si="5"/>
        <v>2026</v>
      </c>
      <c r="L63" s="57">
        <f t="shared" si="5"/>
        <v>2027</v>
      </c>
      <c r="M63" s="57">
        <f t="shared" si="5"/>
        <v>2028</v>
      </c>
      <c r="N63" s="57">
        <f t="shared" si="5"/>
        <v>2029</v>
      </c>
      <c r="O63" s="57" t="s">
        <v>29</v>
      </c>
      <c r="Q63" s="57" t="str">
        <f>Q53</f>
        <v>Driver of forecast</v>
      </c>
      <c r="R63" s="60" t="s">
        <v>31</v>
      </c>
      <c r="S63" s="59" t="str">
        <f>S53</f>
        <v>Percentage Split - Starting</v>
      </c>
      <c r="T63" s="60" t="s">
        <v>31</v>
      </c>
      <c r="U63" s="59" t="str">
        <f>U53</f>
        <v>Percentage Split - Incremental</v>
      </c>
      <c r="W63" s="57" t="s">
        <v>27</v>
      </c>
      <c r="X63" s="57" t="s">
        <v>34</v>
      </c>
      <c r="Y63" s="57" t="s">
        <v>35</v>
      </c>
      <c r="Z63" s="57" t="s">
        <v>36</v>
      </c>
      <c r="AA63" s="57" t="s">
        <v>37</v>
      </c>
      <c r="AB63" s="57" t="s">
        <v>38</v>
      </c>
      <c r="AC63" s="57" t="s">
        <v>39</v>
      </c>
      <c r="AD63" s="57" t="s">
        <v>40</v>
      </c>
      <c r="AE63" s="57" t="s">
        <v>41</v>
      </c>
      <c r="AF63" s="57" t="s">
        <v>42</v>
      </c>
      <c r="AG63" s="57" t="s">
        <v>43</v>
      </c>
      <c r="AH63" s="57" t="s">
        <v>44</v>
      </c>
      <c r="AI63" s="57" t="s">
        <v>45</v>
      </c>
      <c r="AJ63" s="57" t="s">
        <v>46</v>
      </c>
      <c r="AK63" s="57" t="s">
        <v>47</v>
      </c>
      <c r="AL63" s="57" t="s">
        <v>48</v>
      </c>
      <c r="AM63" s="57" t="s">
        <v>49</v>
      </c>
      <c r="AN63" s="57" t="s">
        <v>50</v>
      </c>
      <c r="AO63" s="57" t="s">
        <v>51</v>
      </c>
      <c r="AP63" s="57" t="s">
        <v>52</v>
      </c>
      <c r="AQ63" s="57" t="s">
        <v>53</v>
      </c>
      <c r="AR63" s="57" t="s">
        <v>54</v>
      </c>
      <c r="AS63" s="57" t="s">
        <v>55</v>
      </c>
      <c r="AT63" s="57" t="s">
        <v>56</v>
      </c>
      <c r="AU63" s="57" t="s">
        <v>57</v>
      </c>
      <c r="AV63" s="57" t="s">
        <v>58</v>
      </c>
      <c r="AW63" s="57" t="s">
        <v>59</v>
      </c>
      <c r="AX63" s="57" t="s">
        <v>60</v>
      </c>
      <c r="AY63" s="57" t="s">
        <v>61</v>
      </c>
      <c r="AZ63" s="57" t="s">
        <v>62</v>
      </c>
      <c r="BA63" s="57" t="s">
        <v>63</v>
      </c>
      <c r="BB63" s="57" t="s">
        <v>64</v>
      </c>
      <c r="BC63" s="57" t="s">
        <v>65</v>
      </c>
      <c r="BD63" s="57" t="s">
        <v>66</v>
      </c>
      <c r="BE63" s="57" t="s">
        <v>67</v>
      </c>
      <c r="BF63" s="57" t="s">
        <v>68</v>
      </c>
      <c r="BG63" s="57" t="s">
        <v>69</v>
      </c>
      <c r="BH63" s="57" t="s">
        <v>70</v>
      </c>
      <c r="BI63" s="57" t="s">
        <v>71</v>
      </c>
      <c r="BJ63" s="57" t="s">
        <v>72</v>
      </c>
      <c r="BK63" s="57" t="s">
        <v>73</v>
      </c>
      <c r="BL63" s="57" t="s">
        <v>74</v>
      </c>
      <c r="BM63" s="57" t="s">
        <v>75</v>
      </c>
      <c r="BN63" s="57" t="s">
        <v>76</v>
      </c>
      <c r="BO63" s="57" t="s">
        <v>77</v>
      </c>
      <c r="BP63" s="57" t="s">
        <v>78</v>
      </c>
      <c r="BQ63" s="57" t="s">
        <v>79</v>
      </c>
      <c r="BR63" s="57" t="s">
        <v>80</v>
      </c>
      <c r="BS63" s="57" t="s">
        <v>81</v>
      </c>
      <c r="BT63" s="57" t="s">
        <v>29</v>
      </c>
    </row>
    <row r="64" spans="1:72" ht="13.5" x14ac:dyDescent="0.25">
      <c r="B64" s="61" t="s">
        <v>109</v>
      </c>
      <c r="C64" s="62"/>
      <c r="D64" s="106">
        <v>87.19</v>
      </c>
      <c r="E64" s="106">
        <v>91.28</v>
      </c>
      <c r="F64" s="106">
        <v>94.91</v>
      </c>
      <c r="G64" s="106">
        <v>98.16</v>
      </c>
      <c r="H64" s="107">
        <v>111.95</v>
      </c>
      <c r="I64" s="106">
        <v>125.04</v>
      </c>
      <c r="J64" s="106">
        <v>137.94999999999999</v>
      </c>
      <c r="K64" s="106">
        <v>150.43</v>
      </c>
      <c r="L64" s="106">
        <v>163.49</v>
      </c>
      <c r="M64" s="106">
        <v>177.86</v>
      </c>
      <c r="N64" s="108">
        <v>193.34</v>
      </c>
      <c r="O64" s="66" t="s">
        <v>124</v>
      </c>
      <c r="Q64" s="71" t="s">
        <v>125</v>
      </c>
      <c r="R64" s="68" t="s">
        <v>126</v>
      </c>
      <c r="S64" s="69">
        <v>1</v>
      </c>
      <c r="T64" s="68" t="s">
        <v>126</v>
      </c>
      <c r="U64" s="69">
        <v>1</v>
      </c>
      <c r="W64" s="71" t="s">
        <v>87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69">
        <v>0</v>
      </c>
      <c r="AD64" s="69">
        <v>0</v>
      </c>
      <c r="AE64" s="69">
        <v>0</v>
      </c>
      <c r="AF64" s="69">
        <v>0</v>
      </c>
      <c r="AG64" s="69">
        <v>0</v>
      </c>
      <c r="AH64" s="69">
        <v>5.7000000000000002E-3</v>
      </c>
      <c r="AI64" s="69">
        <v>1.43E-2</v>
      </c>
      <c r="AJ64" s="69">
        <v>4.1399999999999999E-2</v>
      </c>
      <c r="AK64" s="69">
        <v>8.3599999999999994E-2</v>
      </c>
      <c r="AL64" s="69">
        <v>0.1353</v>
      </c>
      <c r="AM64" s="69">
        <v>0.1913</v>
      </c>
      <c r="AN64" s="69">
        <v>0.25619999999999998</v>
      </c>
      <c r="AO64" s="69">
        <v>0.32950000000000002</v>
      </c>
      <c r="AP64" s="69">
        <v>0.4037</v>
      </c>
      <c r="AQ64" s="69">
        <v>0.45379999999999998</v>
      </c>
      <c r="AR64" s="69">
        <v>0.5131</v>
      </c>
      <c r="AS64" s="69">
        <v>0.56520000000000004</v>
      </c>
      <c r="AT64" s="69">
        <v>0.58420000000000005</v>
      </c>
      <c r="AU64" s="69">
        <v>0.59089999999999998</v>
      </c>
      <c r="AV64" s="69">
        <v>0.60289999999999999</v>
      </c>
      <c r="AW64" s="69">
        <v>0.63439999999999996</v>
      </c>
      <c r="AX64" s="69">
        <v>0.65780000000000005</v>
      </c>
      <c r="AY64" s="69">
        <v>0.65410000000000001</v>
      </c>
      <c r="AZ64" s="69">
        <v>0.60750000000000004</v>
      </c>
      <c r="BA64" s="69">
        <v>0.54769999999999996</v>
      </c>
      <c r="BB64" s="69">
        <v>0.51259999999999994</v>
      </c>
      <c r="BC64" s="69">
        <v>0.45119999999999999</v>
      </c>
      <c r="BD64" s="69">
        <v>0.36849999999999999</v>
      </c>
      <c r="BE64" s="69">
        <v>0.28570000000000001</v>
      </c>
      <c r="BF64" s="69">
        <v>0.1946</v>
      </c>
      <c r="BG64" s="69">
        <v>0.1037</v>
      </c>
      <c r="BH64" s="69">
        <v>6.3700000000000007E-2</v>
      </c>
      <c r="BI64" s="69">
        <v>4.1799999999999997E-2</v>
      </c>
      <c r="BJ64" s="69">
        <v>1.72E-2</v>
      </c>
      <c r="BK64" s="69">
        <v>1.47E-2</v>
      </c>
      <c r="BL64" s="69">
        <v>1.5100000000000001E-2</v>
      </c>
      <c r="BM64" s="69">
        <v>0</v>
      </c>
      <c r="BN64" s="69">
        <v>0</v>
      </c>
      <c r="BO64" s="69">
        <v>0</v>
      </c>
      <c r="BP64" s="69">
        <v>0</v>
      </c>
      <c r="BQ64" s="69">
        <v>0</v>
      </c>
      <c r="BR64" s="69">
        <v>0</v>
      </c>
      <c r="BS64" s="69">
        <v>0</v>
      </c>
      <c r="BT64" s="72"/>
    </row>
    <row r="65" spans="1:72" ht="13.5" x14ac:dyDescent="0.25"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Q65" s="77"/>
      <c r="R65" s="68" t="s">
        <v>102</v>
      </c>
      <c r="S65" s="75">
        <v>0</v>
      </c>
      <c r="T65" s="68" t="s">
        <v>102</v>
      </c>
      <c r="U65" s="75">
        <v>0</v>
      </c>
      <c r="W65" s="77" t="s">
        <v>90</v>
      </c>
      <c r="X65" s="75">
        <v>0</v>
      </c>
      <c r="Y65" s="75">
        <v>0</v>
      </c>
      <c r="Z65" s="75">
        <v>0</v>
      </c>
      <c r="AA65" s="75">
        <v>0</v>
      </c>
      <c r="AB65" s="75">
        <v>0</v>
      </c>
      <c r="AC65" s="75">
        <v>0</v>
      </c>
      <c r="AD65" s="75">
        <v>0</v>
      </c>
      <c r="AE65" s="75">
        <v>0</v>
      </c>
      <c r="AF65" s="75">
        <v>0</v>
      </c>
      <c r="AG65" s="75">
        <v>0</v>
      </c>
      <c r="AH65" s="75">
        <v>5.7000000000000002E-3</v>
      </c>
      <c r="AI65" s="75">
        <v>1.43E-2</v>
      </c>
      <c r="AJ65" s="75">
        <v>4.1399999999999999E-2</v>
      </c>
      <c r="AK65" s="75">
        <v>8.3599999999999994E-2</v>
      </c>
      <c r="AL65" s="75">
        <v>0.1353</v>
      </c>
      <c r="AM65" s="75">
        <v>0.1913</v>
      </c>
      <c r="AN65" s="75">
        <v>0.25619999999999998</v>
      </c>
      <c r="AO65" s="75">
        <v>0.32950000000000002</v>
      </c>
      <c r="AP65" s="75">
        <v>0.4037</v>
      </c>
      <c r="AQ65" s="75">
        <v>0.45379999999999998</v>
      </c>
      <c r="AR65" s="75">
        <v>0.5131</v>
      </c>
      <c r="AS65" s="75">
        <v>0.56520000000000004</v>
      </c>
      <c r="AT65" s="75">
        <v>0.58420000000000005</v>
      </c>
      <c r="AU65" s="75">
        <v>0.59089999999999998</v>
      </c>
      <c r="AV65" s="75">
        <v>0.60289999999999999</v>
      </c>
      <c r="AW65" s="75">
        <v>0.63439999999999996</v>
      </c>
      <c r="AX65" s="75">
        <v>0.65780000000000005</v>
      </c>
      <c r="AY65" s="75">
        <v>0.65410000000000001</v>
      </c>
      <c r="AZ65" s="75">
        <v>0.60750000000000004</v>
      </c>
      <c r="BA65" s="75">
        <v>0.54769999999999996</v>
      </c>
      <c r="BB65" s="75">
        <v>0.51259999999999994</v>
      </c>
      <c r="BC65" s="75">
        <v>0.45119999999999999</v>
      </c>
      <c r="BD65" s="75">
        <v>0.36849999999999999</v>
      </c>
      <c r="BE65" s="75">
        <v>0.28570000000000001</v>
      </c>
      <c r="BF65" s="75">
        <v>0.1946</v>
      </c>
      <c r="BG65" s="75">
        <v>0.1037</v>
      </c>
      <c r="BH65" s="75">
        <v>6.3700000000000007E-2</v>
      </c>
      <c r="BI65" s="75">
        <v>4.1799999999999997E-2</v>
      </c>
      <c r="BJ65" s="75">
        <v>1.72E-2</v>
      </c>
      <c r="BK65" s="75">
        <v>1.47E-2</v>
      </c>
      <c r="BL65" s="75">
        <v>1.5100000000000001E-2</v>
      </c>
      <c r="BM65" s="75">
        <v>0</v>
      </c>
      <c r="BN65" s="75">
        <v>0</v>
      </c>
      <c r="BO65" s="75">
        <v>0</v>
      </c>
      <c r="BP65" s="75">
        <v>0</v>
      </c>
      <c r="BQ65" s="75">
        <v>0</v>
      </c>
      <c r="BR65" s="75">
        <v>0</v>
      </c>
      <c r="BS65" s="75">
        <v>0</v>
      </c>
      <c r="BT65" s="78"/>
    </row>
    <row r="66" spans="1:72" ht="13.5" x14ac:dyDescent="0.25"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Q66" s="77"/>
      <c r="R66" s="68" t="s">
        <v>86</v>
      </c>
      <c r="S66" s="75">
        <v>0</v>
      </c>
      <c r="T66" s="68" t="s">
        <v>102</v>
      </c>
      <c r="U66" s="75">
        <v>0</v>
      </c>
      <c r="W66" s="77" t="s">
        <v>93</v>
      </c>
      <c r="X66" s="75">
        <v>0</v>
      </c>
      <c r="Y66" s="75">
        <v>0</v>
      </c>
      <c r="Z66" s="75">
        <v>0</v>
      </c>
      <c r="AA66" s="75">
        <v>0</v>
      </c>
      <c r="AB66" s="75">
        <v>0</v>
      </c>
      <c r="AC66" s="75">
        <v>0</v>
      </c>
      <c r="AD66" s="75">
        <v>0</v>
      </c>
      <c r="AE66" s="75">
        <v>0</v>
      </c>
      <c r="AF66" s="75">
        <v>0</v>
      </c>
      <c r="AG66" s="75">
        <v>0</v>
      </c>
      <c r="AH66" s="75">
        <v>0</v>
      </c>
      <c r="AI66" s="75">
        <v>0</v>
      </c>
      <c r="AJ66" s="75">
        <v>0</v>
      </c>
      <c r="AK66" s="75">
        <v>6.3E-3</v>
      </c>
      <c r="AL66" s="75">
        <v>5.3E-3</v>
      </c>
      <c r="AM66" s="75">
        <v>3.1199999999999999E-2</v>
      </c>
      <c r="AN66" s="75">
        <v>9.9099999999999994E-2</v>
      </c>
      <c r="AO66" s="75">
        <v>0.16789999999999999</v>
      </c>
      <c r="AP66" s="75">
        <v>0.25309999999999999</v>
      </c>
      <c r="AQ66" s="75">
        <v>0.3009</v>
      </c>
      <c r="AR66" s="75">
        <v>0.3644</v>
      </c>
      <c r="AS66" s="75">
        <v>0.43189999999999995</v>
      </c>
      <c r="AT66" s="75">
        <v>0.48420000000000002</v>
      </c>
      <c r="AU66" s="75">
        <v>0.50270000000000004</v>
      </c>
      <c r="AV66" s="75">
        <v>0.52190000000000003</v>
      </c>
      <c r="AW66" s="75">
        <v>0.53520000000000001</v>
      </c>
      <c r="AX66" s="75">
        <v>0.50740000000000007</v>
      </c>
      <c r="AY66" s="75">
        <v>0.46460000000000001</v>
      </c>
      <c r="AZ66" s="75">
        <v>0.4289</v>
      </c>
      <c r="BA66" s="75">
        <v>0.34239999999999998</v>
      </c>
      <c r="BB66" s="75">
        <v>0.2641</v>
      </c>
      <c r="BC66" s="75">
        <v>0.19020000000000001</v>
      </c>
      <c r="BD66" s="75">
        <v>0.113</v>
      </c>
      <c r="BE66" s="75">
        <v>4.5100000000000001E-2</v>
      </c>
      <c r="BF66" s="75">
        <v>1.14E-2</v>
      </c>
      <c r="BG66" s="75">
        <v>1.38E-2</v>
      </c>
      <c r="BH66" s="75">
        <v>2.2700000000000001E-2</v>
      </c>
      <c r="BI66" s="75">
        <v>7.9000000000000008E-3</v>
      </c>
      <c r="BJ66" s="75">
        <v>8.0999999999999996E-3</v>
      </c>
      <c r="BK66" s="75">
        <v>0</v>
      </c>
      <c r="BL66" s="75">
        <v>0</v>
      </c>
      <c r="BM66" s="75">
        <v>0</v>
      </c>
      <c r="BN66" s="75">
        <v>0</v>
      </c>
      <c r="BO66" s="75">
        <v>0</v>
      </c>
      <c r="BP66" s="75">
        <v>0</v>
      </c>
      <c r="BQ66" s="75">
        <v>0</v>
      </c>
      <c r="BR66" s="75">
        <v>0</v>
      </c>
      <c r="BS66" s="75">
        <v>0</v>
      </c>
      <c r="BT66" s="78"/>
    </row>
    <row r="67" spans="1:72" ht="13.5" x14ac:dyDescent="0.25"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Q67" s="83"/>
      <c r="R67" s="68" t="s">
        <v>95</v>
      </c>
      <c r="S67" s="81">
        <v>0</v>
      </c>
      <c r="T67" s="68" t="s">
        <v>102</v>
      </c>
      <c r="U67" s="75">
        <v>0</v>
      </c>
      <c r="W67" s="83" t="s">
        <v>96</v>
      </c>
      <c r="X67" s="81">
        <v>0</v>
      </c>
      <c r="Y67" s="81">
        <v>0</v>
      </c>
      <c r="Z67" s="81">
        <v>0</v>
      </c>
      <c r="AA67" s="81">
        <v>0</v>
      </c>
      <c r="AB67" s="81">
        <v>0</v>
      </c>
      <c r="AC67" s="81">
        <v>0</v>
      </c>
      <c r="AD67" s="81">
        <v>0</v>
      </c>
      <c r="AE67" s="81">
        <v>0</v>
      </c>
      <c r="AF67" s="81">
        <v>0</v>
      </c>
      <c r="AG67" s="81">
        <v>0</v>
      </c>
      <c r="AH67" s="81">
        <v>0</v>
      </c>
      <c r="AI67" s="81">
        <v>0</v>
      </c>
      <c r="AJ67" s="81">
        <v>0</v>
      </c>
      <c r="AK67" s="81">
        <v>6.3E-3</v>
      </c>
      <c r="AL67" s="81">
        <v>5.3E-3</v>
      </c>
      <c r="AM67" s="81">
        <v>3.1199999999999999E-2</v>
      </c>
      <c r="AN67" s="81">
        <v>9.9099999999999994E-2</v>
      </c>
      <c r="AO67" s="81">
        <v>0.16789999999999999</v>
      </c>
      <c r="AP67" s="81">
        <v>0.25309999999999999</v>
      </c>
      <c r="AQ67" s="81">
        <v>0.3009</v>
      </c>
      <c r="AR67" s="81">
        <v>0.3644</v>
      </c>
      <c r="AS67" s="81">
        <v>0.43189999999999995</v>
      </c>
      <c r="AT67" s="81">
        <v>0.48420000000000002</v>
      </c>
      <c r="AU67" s="81">
        <v>0.50270000000000004</v>
      </c>
      <c r="AV67" s="81">
        <v>0.52190000000000003</v>
      </c>
      <c r="AW67" s="81">
        <v>0.53520000000000001</v>
      </c>
      <c r="AX67" s="81">
        <v>0.50740000000000007</v>
      </c>
      <c r="AY67" s="81">
        <v>0.46460000000000001</v>
      </c>
      <c r="AZ67" s="81">
        <v>0.4289</v>
      </c>
      <c r="BA67" s="81">
        <v>0.34239999999999998</v>
      </c>
      <c r="BB67" s="81">
        <v>0.2641</v>
      </c>
      <c r="BC67" s="81">
        <v>0.19020000000000001</v>
      </c>
      <c r="BD67" s="81">
        <v>0.113</v>
      </c>
      <c r="BE67" s="81">
        <v>4.5100000000000001E-2</v>
      </c>
      <c r="BF67" s="81">
        <v>1.14E-2</v>
      </c>
      <c r="BG67" s="81">
        <v>1.38E-2</v>
      </c>
      <c r="BH67" s="81">
        <v>2.2700000000000001E-2</v>
      </c>
      <c r="BI67" s="81">
        <v>7.9000000000000008E-3</v>
      </c>
      <c r="BJ67" s="81">
        <v>8.0999999999999996E-3</v>
      </c>
      <c r="BK67" s="81">
        <v>0</v>
      </c>
      <c r="BL67" s="81">
        <v>0</v>
      </c>
      <c r="BM67" s="81">
        <v>0</v>
      </c>
      <c r="BN67" s="81">
        <v>0</v>
      </c>
      <c r="BO67" s="81">
        <v>0</v>
      </c>
      <c r="BP67" s="81">
        <v>0</v>
      </c>
      <c r="BQ67" s="81">
        <v>0</v>
      </c>
      <c r="BR67" s="81">
        <v>0</v>
      </c>
      <c r="BS67" s="81">
        <v>0</v>
      </c>
      <c r="BT67" s="84"/>
    </row>
    <row r="68" spans="1:72" x14ac:dyDescent="0.25"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S68" s="85">
        <f>SUM(S64:S67)</f>
        <v>1</v>
      </c>
      <c r="U68" s="92">
        <f>SUM(U64:U67)</f>
        <v>1</v>
      </c>
    </row>
    <row r="69" spans="1:72" x14ac:dyDescent="0.25"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</row>
    <row r="71" spans="1:72" ht="25.5" x14ac:dyDescent="0.25">
      <c r="A71" s="47">
        <v>7</v>
      </c>
      <c r="B71" s="53" t="s">
        <v>127</v>
      </c>
      <c r="Q71" s="103" t="str">
        <f>"Proportion of "&amp;B71&amp;" to different LGAs"</f>
        <v>Proportion of Grid-side Battery Capacity (MW) to different LGAs</v>
      </c>
      <c r="W71" s="50" t="str">
        <f>"Capacity Factor Profile - "&amp;B71</f>
        <v>Capacity Factor Profile - Grid-side Battery Capacity (MW)</v>
      </c>
    </row>
    <row r="73" spans="1:72" x14ac:dyDescent="0.25">
      <c r="B73" s="57" t="s">
        <v>27</v>
      </c>
      <c r="C73" s="57" t="s">
        <v>98</v>
      </c>
      <c r="D73" s="57">
        <f>D63</f>
        <v>2019</v>
      </c>
      <c r="E73" s="57">
        <f t="shared" ref="E73:N73" si="6">E63</f>
        <v>2020</v>
      </c>
      <c r="F73" s="57">
        <f t="shared" si="6"/>
        <v>2021</v>
      </c>
      <c r="G73" s="57">
        <f t="shared" si="6"/>
        <v>2022</v>
      </c>
      <c r="H73" s="57">
        <f t="shared" si="6"/>
        <v>2023</v>
      </c>
      <c r="I73" s="57">
        <f t="shared" si="6"/>
        <v>2024</v>
      </c>
      <c r="J73" s="57">
        <f t="shared" si="6"/>
        <v>2025</v>
      </c>
      <c r="K73" s="57">
        <f t="shared" si="6"/>
        <v>2026</v>
      </c>
      <c r="L73" s="57">
        <f t="shared" si="6"/>
        <v>2027</v>
      </c>
      <c r="M73" s="57">
        <f t="shared" si="6"/>
        <v>2028</v>
      </c>
      <c r="N73" s="57">
        <f t="shared" si="6"/>
        <v>2029</v>
      </c>
      <c r="O73" s="57" t="s">
        <v>29</v>
      </c>
      <c r="Q73" s="57" t="str">
        <f>Q63</f>
        <v>Driver of forecast</v>
      </c>
      <c r="R73" s="60" t="s">
        <v>31</v>
      </c>
      <c r="S73" s="59" t="str">
        <f>S63</f>
        <v>Percentage Split - Starting</v>
      </c>
      <c r="T73" s="60" t="s">
        <v>31</v>
      </c>
      <c r="U73" s="59" t="str">
        <f>U63</f>
        <v>Percentage Split - Incremental</v>
      </c>
      <c r="W73" s="57" t="s">
        <v>27</v>
      </c>
      <c r="X73" s="57" t="s">
        <v>34</v>
      </c>
      <c r="Y73" s="57" t="s">
        <v>35</v>
      </c>
      <c r="Z73" s="57" t="s">
        <v>36</v>
      </c>
      <c r="AA73" s="57" t="s">
        <v>37</v>
      </c>
      <c r="AB73" s="57" t="s">
        <v>38</v>
      </c>
      <c r="AC73" s="57" t="s">
        <v>39</v>
      </c>
      <c r="AD73" s="57" t="s">
        <v>40</v>
      </c>
      <c r="AE73" s="57" t="s">
        <v>41</v>
      </c>
      <c r="AF73" s="57" t="s">
        <v>42</v>
      </c>
      <c r="AG73" s="57" t="s">
        <v>43</v>
      </c>
      <c r="AH73" s="57" t="s">
        <v>44</v>
      </c>
      <c r="AI73" s="57" t="s">
        <v>45</v>
      </c>
      <c r="AJ73" s="57" t="s">
        <v>46</v>
      </c>
      <c r="AK73" s="57" t="s">
        <v>47</v>
      </c>
      <c r="AL73" s="57" t="s">
        <v>48</v>
      </c>
      <c r="AM73" s="57" t="s">
        <v>49</v>
      </c>
      <c r="AN73" s="57" t="s">
        <v>50</v>
      </c>
      <c r="AO73" s="57" t="s">
        <v>51</v>
      </c>
      <c r="AP73" s="57" t="s">
        <v>52</v>
      </c>
      <c r="AQ73" s="57" t="s">
        <v>53</v>
      </c>
      <c r="AR73" s="57" t="s">
        <v>54</v>
      </c>
      <c r="AS73" s="57" t="s">
        <v>55</v>
      </c>
      <c r="AT73" s="57" t="s">
        <v>56</v>
      </c>
      <c r="AU73" s="57" t="s">
        <v>57</v>
      </c>
      <c r="AV73" s="57" t="s">
        <v>58</v>
      </c>
      <c r="AW73" s="57" t="s">
        <v>59</v>
      </c>
      <c r="AX73" s="57" t="s">
        <v>60</v>
      </c>
      <c r="AY73" s="57" t="s">
        <v>61</v>
      </c>
      <c r="AZ73" s="57" t="s">
        <v>62</v>
      </c>
      <c r="BA73" s="57" t="s">
        <v>63</v>
      </c>
      <c r="BB73" s="57" t="s">
        <v>64</v>
      </c>
      <c r="BC73" s="57" t="s">
        <v>65</v>
      </c>
      <c r="BD73" s="57" t="s">
        <v>66</v>
      </c>
      <c r="BE73" s="57" t="s">
        <v>67</v>
      </c>
      <c r="BF73" s="57" t="s">
        <v>68</v>
      </c>
      <c r="BG73" s="57" t="s">
        <v>69</v>
      </c>
      <c r="BH73" s="57" t="s">
        <v>70</v>
      </c>
      <c r="BI73" s="57" t="s">
        <v>71</v>
      </c>
      <c r="BJ73" s="57" t="s">
        <v>72</v>
      </c>
      <c r="BK73" s="57" t="s">
        <v>73</v>
      </c>
      <c r="BL73" s="57" t="s">
        <v>74</v>
      </c>
      <c r="BM73" s="57" t="s">
        <v>75</v>
      </c>
      <c r="BN73" s="57" t="s">
        <v>76</v>
      </c>
      <c r="BO73" s="57" t="s">
        <v>77</v>
      </c>
      <c r="BP73" s="57" t="s">
        <v>78</v>
      </c>
      <c r="BQ73" s="57" t="s">
        <v>79</v>
      </c>
      <c r="BR73" s="57" t="s">
        <v>80</v>
      </c>
      <c r="BS73" s="57" t="s">
        <v>81</v>
      </c>
      <c r="BT73" s="57" t="s">
        <v>29</v>
      </c>
    </row>
    <row r="74" spans="1:72" ht="13.5" x14ac:dyDescent="0.25">
      <c r="B74" s="61" t="s">
        <v>109</v>
      </c>
      <c r="C74" s="62"/>
      <c r="D74" s="106"/>
      <c r="E74" s="106"/>
      <c r="F74" s="106"/>
      <c r="G74" s="106"/>
      <c r="H74" s="107"/>
      <c r="I74" s="106"/>
      <c r="J74" s="106"/>
      <c r="K74" s="106"/>
      <c r="L74" s="106"/>
      <c r="M74" s="106"/>
      <c r="N74" s="108"/>
      <c r="O74" s="66"/>
      <c r="Q74" s="71" t="s">
        <v>125</v>
      </c>
      <c r="R74" s="68" t="s">
        <v>128</v>
      </c>
      <c r="S74" s="69">
        <v>1</v>
      </c>
      <c r="T74" s="68" t="s">
        <v>128</v>
      </c>
      <c r="U74" s="69">
        <v>1</v>
      </c>
      <c r="W74" s="71" t="s">
        <v>87</v>
      </c>
      <c r="X74" s="69">
        <v>1</v>
      </c>
      <c r="Y74" s="69">
        <v>1</v>
      </c>
      <c r="Z74" s="69">
        <v>1</v>
      </c>
      <c r="AA74" s="69">
        <v>1</v>
      </c>
      <c r="AB74" s="69">
        <v>1</v>
      </c>
      <c r="AC74" s="69">
        <v>1</v>
      </c>
      <c r="AD74" s="69">
        <v>1</v>
      </c>
      <c r="AE74" s="69">
        <v>1</v>
      </c>
      <c r="AF74" s="69">
        <v>1</v>
      </c>
      <c r="AG74" s="69">
        <v>1</v>
      </c>
      <c r="AH74" s="69">
        <v>1</v>
      </c>
      <c r="AI74" s="69">
        <v>1</v>
      </c>
      <c r="AJ74" s="69">
        <v>1</v>
      </c>
      <c r="AK74" s="69">
        <v>1</v>
      </c>
      <c r="AL74" s="69">
        <v>1</v>
      </c>
      <c r="AM74" s="69">
        <v>1</v>
      </c>
      <c r="AN74" s="69">
        <v>1</v>
      </c>
      <c r="AO74" s="69">
        <v>1</v>
      </c>
      <c r="AP74" s="69">
        <v>1</v>
      </c>
      <c r="AQ74" s="69">
        <v>1</v>
      </c>
      <c r="AR74" s="69">
        <v>1</v>
      </c>
      <c r="AS74" s="69">
        <v>1</v>
      </c>
      <c r="AT74" s="69">
        <v>1</v>
      </c>
      <c r="AU74" s="69">
        <v>1</v>
      </c>
      <c r="AV74" s="69">
        <v>1</v>
      </c>
      <c r="AW74" s="69">
        <v>1</v>
      </c>
      <c r="AX74" s="69">
        <v>1</v>
      </c>
      <c r="AY74" s="69">
        <v>1</v>
      </c>
      <c r="AZ74" s="69">
        <v>1</v>
      </c>
      <c r="BA74" s="69">
        <v>1</v>
      </c>
      <c r="BB74" s="69">
        <v>1</v>
      </c>
      <c r="BC74" s="69">
        <v>1</v>
      </c>
      <c r="BD74" s="69">
        <v>1</v>
      </c>
      <c r="BE74" s="69">
        <v>1</v>
      </c>
      <c r="BF74" s="69">
        <v>1</v>
      </c>
      <c r="BG74" s="69">
        <v>1</v>
      </c>
      <c r="BH74" s="69">
        <v>1</v>
      </c>
      <c r="BI74" s="69">
        <v>1</v>
      </c>
      <c r="BJ74" s="69">
        <v>1</v>
      </c>
      <c r="BK74" s="69">
        <v>1</v>
      </c>
      <c r="BL74" s="69">
        <v>1</v>
      </c>
      <c r="BM74" s="69">
        <v>1</v>
      </c>
      <c r="BN74" s="69">
        <v>1</v>
      </c>
      <c r="BO74" s="69">
        <v>1</v>
      </c>
      <c r="BP74" s="69">
        <v>1</v>
      </c>
      <c r="BQ74" s="69">
        <v>1</v>
      </c>
      <c r="BR74" s="69">
        <v>1</v>
      </c>
      <c r="BS74" s="69">
        <v>1</v>
      </c>
      <c r="BT74" s="72"/>
    </row>
    <row r="75" spans="1:72" ht="13.5" x14ac:dyDescent="0.25">
      <c r="Q75" s="77"/>
      <c r="R75" s="68" t="s">
        <v>102</v>
      </c>
      <c r="S75" s="75">
        <v>0</v>
      </c>
      <c r="T75" s="68" t="s">
        <v>102</v>
      </c>
      <c r="U75" s="75">
        <v>0</v>
      </c>
      <c r="W75" s="77" t="s">
        <v>90</v>
      </c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  <c r="BL75" s="75"/>
      <c r="BM75" s="75"/>
      <c r="BN75" s="75"/>
      <c r="BO75" s="75"/>
      <c r="BP75" s="75"/>
      <c r="BQ75" s="75"/>
      <c r="BR75" s="75"/>
      <c r="BS75" s="75"/>
      <c r="BT75" s="78"/>
    </row>
    <row r="76" spans="1:72" ht="13.5" x14ac:dyDescent="0.25">
      <c r="Q76" s="77"/>
      <c r="R76" s="68" t="s">
        <v>86</v>
      </c>
      <c r="S76" s="75">
        <v>0</v>
      </c>
      <c r="T76" s="68" t="s">
        <v>102</v>
      </c>
      <c r="U76" s="75">
        <v>0</v>
      </c>
      <c r="W76" s="77" t="s">
        <v>93</v>
      </c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  <c r="BM76" s="75"/>
      <c r="BN76" s="75"/>
      <c r="BO76" s="75"/>
      <c r="BP76" s="75"/>
      <c r="BQ76" s="75"/>
      <c r="BR76" s="75"/>
      <c r="BS76" s="75"/>
      <c r="BT76" s="78"/>
    </row>
    <row r="77" spans="1:72" ht="13.5" x14ac:dyDescent="0.25">
      <c r="Q77" s="83"/>
      <c r="R77" s="68" t="s">
        <v>95</v>
      </c>
      <c r="S77" s="81">
        <v>0</v>
      </c>
      <c r="T77" s="68" t="s">
        <v>102</v>
      </c>
      <c r="U77" s="75">
        <v>0</v>
      </c>
      <c r="W77" s="83" t="s">
        <v>96</v>
      </c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1"/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1"/>
      <c r="BK77" s="81"/>
      <c r="BL77" s="81"/>
      <c r="BM77" s="81"/>
      <c r="BN77" s="81"/>
      <c r="BO77" s="81"/>
      <c r="BP77" s="81"/>
      <c r="BQ77" s="81"/>
      <c r="BR77" s="81"/>
      <c r="BS77" s="81"/>
      <c r="BT77" s="84"/>
    </row>
    <row r="78" spans="1:72" x14ac:dyDescent="0.25">
      <c r="S78" s="85">
        <f>SUM(S74:S77)</f>
        <v>1</v>
      </c>
      <c r="U78" s="92">
        <f>SUM(U74:U77)</f>
        <v>1</v>
      </c>
    </row>
    <row r="81" spans="1:72" ht="25.5" x14ac:dyDescent="0.25">
      <c r="A81" s="47">
        <v>8</v>
      </c>
      <c r="B81" s="53" t="s">
        <v>129</v>
      </c>
      <c r="Q81" s="103" t="str">
        <f>"Proportion of "&amp;B81&amp;" to different LGAs"</f>
        <v>Proportion of Demand Side Impact (MW) to different LGAs</v>
      </c>
      <c r="W81" s="50" t="str">
        <f>"Capacity Factor Profile - "&amp;B81</f>
        <v>Capacity Factor Profile - Demand Side Impact (MW)</v>
      </c>
    </row>
    <row r="83" spans="1:72" x14ac:dyDescent="0.25">
      <c r="B83" s="57" t="s">
        <v>27</v>
      </c>
      <c r="C83" s="57" t="s">
        <v>98</v>
      </c>
      <c r="D83" s="57">
        <f>D73</f>
        <v>2019</v>
      </c>
      <c r="E83" s="57">
        <f t="shared" ref="E83:N83" si="7">E73</f>
        <v>2020</v>
      </c>
      <c r="F83" s="57">
        <f t="shared" si="7"/>
        <v>2021</v>
      </c>
      <c r="G83" s="57">
        <f t="shared" si="7"/>
        <v>2022</v>
      </c>
      <c r="H83" s="57">
        <f t="shared" si="7"/>
        <v>2023</v>
      </c>
      <c r="I83" s="57">
        <f t="shared" si="7"/>
        <v>2024</v>
      </c>
      <c r="J83" s="57">
        <f t="shared" si="7"/>
        <v>2025</v>
      </c>
      <c r="K83" s="57">
        <f t="shared" si="7"/>
        <v>2026</v>
      </c>
      <c r="L83" s="57">
        <f t="shared" si="7"/>
        <v>2027</v>
      </c>
      <c r="M83" s="57">
        <f t="shared" si="7"/>
        <v>2028</v>
      </c>
      <c r="N83" s="57">
        <f t="shared" si="7"/>
        <v>2029</v>
      </c>
      <c r="O83" s="57" t="s">
        <v>29</v>
      </c>
      <c r="Q83" s="57" t="str">
        <f>Q73</f>
        <v>Driver of forecast</v>
      </c>
      <c r="R83" s="60" t="s">
        <v>31</v>
      </c>
      <c r="S83" s="59" t="str">
        <f>S73</f>
        <v>Percentage Split - Starting</v>
      </c>
      <c r="T83" s="60" t="s">
        <v>31</v>
      </c>
      <c r="U83" s="59" t="str">
        <f>U73</f>
        <v>Percentage Split - Incremental</v>
      </c>
      <c r="W83" s="57" t="s">
        <v>27</v>
      </c>
      <c r="X83" s="57" t="s">
        <v>34</v>
      </c>
      <c r="Y83" s="57" t="s">
        <v>35</v>
      </c>
      <c r="Z83" s="57" t="s">
        <v>36</v>
      </c>
      <c r="AA83" s="57" t="s">
        <v>37</v>
      </c>
      <c r="AB83" s="57" t="s">
        <v>38</v>
      </c>
      <c r="AC83" s="57" t="s">
        <v>39</v>
      </c>
      <c r="AD83" s="57" t="s">
        <v>40</v>
      </c>
      <c r="AE83" s="57" t="s">
        <v>41</v>
      </c>
      <c r="AF83" s="57" t="s">
        <v>42</v>
      </c>
      <c r="AG83" s="57" t="s">
        <v>43</v>
      </c>
      <c r="AH83" s="57" t="s">
        <v>44</v>
      </c>
      <c r="AI83" s="57" t="s">
        <v>45</v>
      </c>
      <c r="AJ83" s="57" t="s">
        <v>46</v>
      </c>
      <c r="AK83" s="57" t="s">
        <v>47</v>
      </c>
      <c r="AL83" s="57" t="s">
        <v>48</v>
      </c>
      <c r="AM83" s="57" t="s">
        <v>49</v>
      </c>
      <c r="AN83" s="57" t="s">
        <v>50</v>
      </c>
      <c r="AO83" s="57" t="s">
        <v>51</v>
      </c>
      <c r="AP83" s="57" t="s">
        <v>52</v>
      </c>
      <c r="AQ83" s="57" t="s">
        <v>53</v>
      </c>
      <c r="AR83" s="57" t="s">
        <v>54</v>
      </c>
      <c r="AS83" s="57" t="s">
        <v>55</v>
      </c>
      <c r="AT83" s="57" t="s">
        <v>56</v>
      </c>
      <c r="AU83" s="57" t="s">
        <v>57</v>
      </c>
      <c r="AV83" s="57" t="s">
        <v>58</v>
      </c>
      <c r="AW83" s="57" t="s">
        <v>59</v>
      </c>
      <c r="AX83" s="57" t="s">
        <v>60</v>
      </c>
      <c r="AY83" s="57" t="s">
        <v>61</v>
      </c>
      <c r="AZ83" s="57" t="s">
        <v>62</v>
      </c>
      <c r="BA83" s="57" t="s">
        <v>63</v>
      </c>
      <c r="BB83" s="57" t="s">
        <v>64</v>
      </c>
      <c r="BC83" s="57" t="s">
        <v>65</v>
      </c>
      <c r="BD83" s="57" t="s">
        <v>66</v>
      </c>
      <c r="BE83" s="57" t="s">
        <v>67</v>
      </c>
      <c r="BF83" s="57" t="s">
        <v>68</v>
      </c>
      <c r="BG83" s="57" t="s">
        <v>69</v>
      </c>
      <c r="BH83" s="57" t="s">
        <v>70</v>
      </c>
      <c r="BI83" s="57" t="s">
        <v>71</v>
      </c>
      <c r="BJ83" s="57" t="s">
        <v>72</v>
      </c>
      <c r="BK83" s="57" t="s">
        <v>73</v>
      </c>
      <c r="BL83" s="57" t="s">
        <v>74</v>
      </c>
      <c r="BM83" s="57" t="s">
        <v>75</v>
      </c>
      <c r="BN83" s="57" t="s">
        <v>76</v>
      </c>
      <c r="BO83" s="57" t="s">
        <v>77</v>
      </c>
      <c r="BP83" s="57" t="s">
        <v>78</v>
      </c>
      <c r="BQ83" s="57" t="s">
        <v>79</v>
      </c>
      <c r="BR83" s="57" t="s">
        <v>80</v>
      </c>
      <c r="BS83" s="57" t="s">
        <v>81</v>
      </c>
      <c r="BT83" s="57" t="s">
        <v>29</v>
      </c>
    </row>
    <row r="84" spans="1:72" ht="13.5" x14ac:dyDescent="0.25">
      <c r="B84" s="61" t="s">
        <v>109</v>
      </c>
      <c r="C84" s="62"/>
      <c r="D84" s="106"/>
      <c r="E84" s="106"/>
      <c r="F84" s="106"/>
      <c r="G84" s="106"/>
      <c r="H84" s="107"/>
      <c r="I84" s="106"/>
      <c r="J84" s="106"/>
      <c r="K84" s="106"/>
      <c r="L84" s="106"/>
      <c r="M84" s="106"/>
      <c r="N84" s="108"/>
      <c r="O84" s="66"/>
      <c r="Q84" s="71" t="s">
        <v>130</v>
      </c>
      <c r="R84" s="68" t="s">
        <v>86</v>
      </c>
      <c r="S84" s="69">
        <v>0.7</v>
      </c>
      <c r="T84" s="68" t="s">
        <v>102</v>
      </c>
      <c r="U84" s="69">
        <v>1</v>
      </c>
      <c r="W84" s="71" t="s">
        <v>87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69">
        <v>0</v>
      </c>
      <c r="AD84" s="69">
        <v>0</v>
      </c>
      <c r="AE84" s="69">
        <v>0</v>
      </c>
      <c r="AF84" s="69">
        <v>0</v>
      </c>
      <c r="AG84" s="69">
        <v>0</v>
      </c>
      <c r="AH84" s="69">
        <v>0</v>
      </c>
      <c r="AI84" s="69">
        <v>0</v>
      </c>
      <c r="AJ84" s="69">
        <v>0</v>
      </c>
      <c r="AK84" s="69">
        <v>0</v>
      </c>
      <c r="AL84" s="69">
        <v>0</v>
      </c>
      <c r="AM84" s="69">
        <v>0</v>
      </c>
      <c r="AN84" s="69">
        <v>0</v>
      </c>
      <c r="AO84" s="69">
        <v>0</v>
      </c>
      <c r="AP84" s="69">
        <v>0</v>
      </c>
      <c r="AQ84" s="69">
        <v>0</v>
      </c>
      <c r="AR84" s="69">
        <v>0</v>
      </c>
      <c r="AS84" s="69">
        <v>0</v>
      </c>
      <c r="AT84" s="69">
        <v>0</v>
      </c>
      <c r="AU84" s="69">
        <v>0</v>
      </c>
      <c r="AV84" s="69">
        <v>0</v>
      </c>
      <c r="AW84" s="69">
        <v>0</v>
      </c>
      <c r="AX84" s="69">
        <v>0</v>
      </c>
      <c r="AY84" s="69">
        <v>0</v>
      </c>
      <c r="AZ84" s="69">
        <v>0</v>
      </c>
      <c r="BA84" s="69">
        <v>0</v>
      </c>
      <c r="BB84" s="69">
        <v>1</v>
      </c>
      <c r="BC84" s="69">
        <v>1</v>
      </c>
      <c r="BD84" s="69">
        <v>1</v>
      </c>
      <c r="BE84" s="69">
        <v>1</v>
      </c>
      <c r="BF84" s="69">
        <v>1</v>
      </c>
      <c r="BG84" s="69">
        <v>1</v>
      </c>
      <c r="BH84" s="69">
        <v>1</v>
      </c>
      <c r="BI84" s="69">
        <v>0</v>
      </c>
      <c r="BJ84" s="69">
        <v>0</v>
      </c>
      <c r="BK84" s="69">
        <v>0</v>
      </c>
      <c r="BL84" s="69">
        <v>0</v>
      </c>
      <c r="BM84" s="69">
        <v>0</v>
      </c>
      <c r="BN84" s="69">
        <v>0</v>
      </c>
      <c r="BO84" s="69">
        <v>0</v>
      </c>
      <c r="BP84" s="69">
        <v>0</v>
      </c>
      <c r="BQ84" s="69">
        <v>0</v>
      </c>
      <c r="BR84" s="69">
        <v>0</v>
      </c>
      <c r="BS84" s="69">
        <v>0</v>
      </c>
      <c r="BT84" s="72"/>
    </row>
    <row r="85" spans="1:72" ht="13.5" x14ac:dyDescent="0.25">
      <c r="Q85" s="77" t="s">
        <v>131</v>
      </c>
      <c r="R85" s="68" t="s">
        <v>92</v>
      </c>
      <c r="S85" s="75">
        <v>0.3</v>
      </c>
      <c r="T85" s="68" t="s">
        <v>102</v>
      </c>
      <c r="U85" s="75">
        <v>0</v>
      </c>
      <c r="W85" s="77" t="s">
        <v>90</v>
      </c>
      <c r="X85" s="75">
        <v>0</v>
      </c>
      <c r="Y85" s="75">
        <v>0</v>
      </c>
      <c r="Z85" s="75">
        <v>0</v>
      </c>
      <c r="AA85" s="75">
        <v>0</v>
      </c>
      <c r="AB85" s="75">
        <v>0</v>
      </c>
      <c r="AC85" s="75">
        <v>0</v>
      </c>
      <c r="AD85" s="75">
        <v>0</v>
      </c>
      <c r="AE85" s="75">
        <v>0</v>
      </c>
      <c r="AF85" s="75">
        <v>0</v>
      </c>
      <c r="AG85" s="75">
        <v>0</v>
      </c>
      <c r="AH85" s="75">
        <v>0</v>
      </c>
      <c r="AI85" s="75">
        <v>0</v>
      </c>
      <c r="AJ85" s="75">
        <v>0</v>
      </c>
      <c r="AK85" s="75">
        <v>0</v>
      </c>
      <c r="AL85" s="75">
        <v>0</v>
      </c>
      <c r="AM85" s="75">
        <v>0</v>
      </c>
      <c r="AN85" s="75">
        <v>0</v>
      </c>
      <c r="AO85" s="75">
        <v>0</v>
      </c>
      <c r="AP85" s="75">
        <v>0</v>
      </c>
      <c r="AQ85" s="75">
        <v>0</v>
      </c>
      <c r="AR85" s="75">
        <v>0</v>
      </c>
      <c r="AS85" s="75">
        <v>0</v>
      </c>
      <c r="AT85" s="75">
        <v>0</v>
      </c>
      <c r="AU85" s="75">
        <v>0</v>
      </c>
      <c r="AV85" s="75">
        <v>0</v>
      </c>
      <c r="AW85" s="75">
        <v>0</v>
      </c>
      <c r="AX85" s="75">
        <v>0</v>
      </c>
      <c r="AY85" s="75">
        <v>0</v>
      </c>
      <c r="AZ85" s="75">
        <v>0</v>
      </c>
      <c r="BA85" s="75">
        <v>0</v>
      </c>
      <c r="BB85" s="75">
        <v>1</v>
      </c>
      <c r="BC85" s="75">
        <v>1</v>
      </c>
      <c r="BD85" s="75">
        <v>1</v>
      </c>
      <c r="BE85" s="75">
        <v>1</v>
      </c>
      <c r="BF85" s="75">
        <v>1</v>
      </c>
      <c r="BG85" s="75">
        <v>1</v>
      </c>
      <c r="BH85" s="75">
        <v>1</v>
      </c>
      <c r="BI85" s="75">
        <v>0</v>
      </c>
      <c r="BJ85" s="75">
        <v>0</v>
      </c>
      <c r="BK85" s="75">
        <v>0</v>
      </c>
      <c r="BL85" s="75">
        <v>0</v>
      </c>
      <c r="BM85" s="75">
        <v>0</v>
      </c>
      <c r="BN85" s="75">
        <v>0</v>
      </c>
      <c r="BO85" s="75">
        <v>0</v>
      </c>
      <c r="BP85" s="75">
        <v>0</v>
      </c>
      <c r="BQ85" s="75">
        <v>0</v>
      </c>
      <c r="BR85" s="75">
        <v>0</v>
      </c>
      <c r="BS85" s="75">
        <v>0</v>
      </c>
      <c r="BT85" s="78"/>
    </row>
    <row r="86" spans="1:72" ht="13.5" x14ac:dyDescent="0.25">
      <c r="Q86" s="77"/>
      <c r="R86" s="68" t="s">
        <v>86</v>
      </c>
      <c r="S86" s="75">
        <v>0</v>
      </c>
      <c r="T86" s="68" t="s">
        <v>102</v>
      </c>
      <c r="U86" s="75">
        <v>0</v>
      </c>
      <c r="W86" s="77" t="s">
        <v>93</v>
      </c>
      <c r="X86" s="75">
        <v>0</v>
      </c>
      <c r="Y86" s="75">
        <v>0</v>
      </c>
      <c r="Z86" s="75">
        <v>0</v>
      </c>
      <c r="AA86" s="75">
        <v>0</v>
      </c>
      <c r="AB86" s="75">
        <v>0</v>
      </c>
      <c r="AC86" s="75">
        <v>0</v>
      </c>
      <c r="AD86" s="75">
        <v>0</v>
      </c>
      <c r="AE86" s="75">
        <v>0</v>
      </c>
      <c r="AF86" s="75">
        <v>0</v>
      </c>
      <c r="AG86" s="75">
        <v>0</v>
      </c>
      <c r="AH86" s="75">
        <v>0</v>
      </c>
      <c r="AI86" s="75">
        <v>0</v>
      </c>
      <c r="AJ86" s="75">
        <v>0</v>
      </c>
      <c r="AK86" s="75">
        <v>0</v>
      </c>
      <c r="AL86" s="75">
        <v>0</v>
      </c>
      <c r="AM86" s="75">
        <v>0</v>
      </c>
      <c r="AN86" s="75">
        <v>0</v>
      </c>
      <c r="AO86" s="75">
        <v>0</v>
      </c>
      <c r="AP86" s="75">
        <v>0</v>
      </c>
      <c r="AQ86" s="75">
        <v>0</v>
      </c>
      <c r="AR86" s="75">
        <v>0</v>
      </c>
      <c r="AS86" s="75">
        <v>0</v>
      </c>
      <c r="AT86" s="75">
        <v>0</v>
      </c>
      <c r="AU86" s="75">
        <v>0</v>
      </c>
      <c r="AV86" s="75">
        <v>0</v>
      </c>
      <c r="AW86" s="75">
        <v>0</v>
      </c>
      <c r="AX86" s="75">
        <v>0</v>
      </c>
      <c r="AY86" s="75">
        <v>0</v>
      </c>
      <c r="AZ86" s="75">
        <v>0</v>
      </c>
      <c r="BA86" s="75">
        <v>0</v>
      </c>
      <c r="BB86" s="75">
        <v>0</v>
      </c>
      <c r="BC86" s="75">
        <v>0</v>
      </c>
      <c r="BD86" s="75">
        <v>0</v>
      </c>
      <c r="BE86" s="75">
        <v>0</v>
      </c>
      <c r="BF86" s="75">
        <v>0</v>
      </c>
      <c r="BG86" s="75">
        <v>0</v>
      </c>
      <c r="BH86" s="75">
        <v>0</v>
      </c>
      <c r="BI86" s="75">
        <v>0</v>
      </c>
      <c r="BJ86" s="75">
        <v>0</v>
      </c>
      <c r="BK86" s="75">
        <v>0</v>
      </c>
      <c r="BL86" s="75">
        <v>0</v>
      </c>
      <c r="BM86" s="75">
        <v>0</v>
      </c>
      <c r="BN86" s="75">
        <v>0</v>
      </c>
      <c r="BO86" s="75">
        <v>0</v>
      </c>
      <c r="BP86" s="75">
        <v>0</v>
      </c>
      <c r="BQ86" s="75">
        <v>0</v>
      </c>
      <c r="BR86" s="75">
        <v>0</v>
      </c>
      <c r="BS86" s="75">
        <v>0</v>
      </c>
      <c r="BT86" s="78"/>
    </row>
    <row r="87" spans="1:72" ht="13.5" x14ac:dyDescent="0.25">
      <c r="Q87" s="83"/>
      <c r="R87" s="68" t="s">
        <v>95</v>
      </c>
      <c r="S87" s="81">
        <v>0</v>
      </c>
      <c r="T87" s="68" t="s">
        <v>102</v>
      </c>
      <c r="U87" s="75">
        <v>0</v>
      </c>
      <c r="W87" s="83" t="s">
        <v>96</v>
      </c>
      <c r="X87" s="81">
        <v>0</v>
      </c>
      <c r="Y87" s="81">
        <v>0</v>
      </c>
      <c r="Z87" s="81">
        <v>0</v>
      </c>
      <c r="AA87" s="81">
        <v>0</v>
      </c>
      <c r="AB87" s="81">
        <v>0</v>
      </c>
      <c r="AC87" s="81">
        <v>0</v>
      </c>
      <c r="AD87" s="81">
        <v>0</v>
      </c>
      <c r="AE87" s="81">
        <v>0</v>
      </c>
      <c r="AF87" s="81">
        <v>0</v>
      </c>
      <c r="AG87" s="81">
        <v>0</v>
      </c>
      <c r="AH87" s="81">
        <v>0</v>
      </c>
      <c r="AI87" s="81">
        <v>0</v>
      </c>
      <c r="AJ87" s="81">
        <v>0</v>
      </c>
      <c r="AK87" s="81">
        <v>0</v>
      </c>
      <c r="AL87" s="81">
        <v>0</v>
      </c>
      <c r="AM87" s="81">
        <v>0</v>
      </c>
      <c r="AN87" s="81">
        <v>0</v>
      </c>
      <c r="AO87" s="81">
        <v>0</v>
      </c>
      <c r="AP87" s="81">
        <v>0</v>
      </c>
      <c r="AQ87" s="81">
        <v>0</v>
      </c>
      <c r="AR87" s="81">
        <v>0</v>
      </c>
      <c r="AS87" s="81">
        <v>0</v>
      </c>
      <c r="AT87" s="81">
        <v>0</v>
      </c>
      <c r="AU87" s="81">
        <v>0</v>
      </c>
      <c r="AV87" s="81">
        <v>0</v>
      </c>
      <c r="AW87" s="81">
        <v>0</v>
      </c>
      <c r="AX87" s="81">
        <v>0</v>
      </c>
      <c r="AY87" s="81">
        <v>0</v>
      </c>
      <c r="AZ87" s="81">
        <v>0</v>
      </c>
      <c r="BA87" s="81">
        <v>0</v>
      </c>
      <c r="BB87" s="81">
        <v>0</v>
      </c>
      <c r="BC87" s="81">
        <v>0</v>
      </c>
      <c r="BD87" s="81">
        <v>0</v>
      </c>
      <c r="BE87" s="81">
        <v>0</v>
      </c>
      <c r="BF87" s="81">
        <v>0</v>
      </c>
      <c r="BG87" s="81">
        <v>0</v>
      </c>
      <c r="BH87" s="81">
        <v>0</v>
      </c>
      <c r="BI87" s="81">
        <v>0</v>
      </c>
      <c r="BJ87" s="81">
        <v>0</v>
      </c>
      <c r="BK87" s="81">
        <v>0</v>
      </c>
      <c r="BL87" s="81">
        <v>0</v>
      </c>
      <c r="BM87" s="81">
        <v>0</v>
      </c>
      <c r="BN87" s="81">
        <v>0</v>
      </c>
      <c r="BO87" s="81">
        <v>0</v>
      </c>
      <c r="BP87" s="81">
        <v>0</v>
      </c>
      <c r="BQ87" s="81">
        <v>0</v>
      </c>
      <c r="BR87" s="81">
        <v>0</v>
      </c>
      <c r="BS87" s="81">
        <v>0</v>
      </c>
      <c r="BT87" s="84"/>
    </row>
    <row r="88" spans="1:72" x14ac:dyDescent="0.25">
      <c r="S88" s="85">
        <f>SUM(S84:S87)</f>
        <v>1</v>
      </c>
      <c r="U88" s="92">
        <f>SUM(U84:U87)</f>
        <v>1</v>
      </c>
    </row>
  </sheetData>
  <mergeCells count="1">
    <mergeCell ref="B3:F6"/>
  </mergeCells>
  <pageMargins left="0.7" right="0.7" top="0.75" bottom="0.75" header="0.3" footer="0.3"/>
  <pageSetup paperSize="9" orientation="portrait" horizontalDpi="0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[3]LGA_Info_Allocators!#REF!</xm:f>
          </x14:formula1>
          <xm:sqref>R14:R17 R24:R27 R34:R37 R44:R47 R54:R57 R64:R67 R74:R77 R84:R87 T14:T17 T24:T27 T34:T37 T44:T47 T54:T57 T64:T67 T74:T77 T84:T87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H56"/>
  <sheetViews>
    <sheetView topLeftCell="N1" workbookViewId="0">
      <selection activeCell="V13" sqref="V13"/>
    </sheetView>
  </sheetViews>
  <sheetFormatPr defaultColWidth="8.85546875" defaultRowHeight="13.5" x14ac:dyDescent="0.25"/>
  <cols>
    <col min="1" max="1" width="8.85546875" style="1"/>
    <col min="2" max="2" width="28.28515625" style="1" bestFit="1" customWidth="1"/>
    <col min="3" max="4" width="10.28515625" style="22" bestFit="1" customWidth="1"/>
    <col min="5" max="13" width="10.85546875" style="22" bestFit="1" customWidth="1"/>
    <col min="14" max="14" width="10.85546875" style="1" bestFit="1" customWidth="1"/>
    <col min="15" max="15" width="8.85546875" style="1"/>
    <col min="16" max="16" width="28.28515625" style="1" bestFit="1" customWidth="1"/>
    <col min="17" max="29" width="8.85546875" style="1"/>
    <col min="30" max="30" width="28.28515625" style="1" bestFit="1" customWidth="1"/>
    <col min="31" max="43" width="8.85546875" style="1"/>
    <col min="44" max="44" width="28.28515625" style="1" bestFit="1" customWidth="1"/>
    <col min="45" max="57" width="8.85546875" style="1"/>
    <col min="58" max="58" width="28.28515625" style="1" bestFit="1" customWidth="1"/>
    <col min="59" max="71" width="8.85546875" style="1"/>
    <col min="72" max="72" width="28.28515625" style="1" bestFit="1" customWidth="1"/>
    <col min="73" max="85" width="8.85546875" style="1"/>
    <col min="86" max="86" width="28.28515625" style="1" bestFit="1" customWidth="1"/>
    <col min="87" max="99" width="8.85546875" style="1"/>
    <col min="100" max="100" width="28.28515625" style="1" bestFit="1" customWidth="1"/>
    <col min="101" max="16384" width="8.85546875" style="1"/>
  </cols>
  <sheetData>
    <row r="2" spans="2:112" x14ac:dyDescent="0.25">
      <c r="C2" s="119" t="s">
        <v>0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1"/>
      <c r="Q2" s="119" t="s">
        <v>1</v>
      </c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1"/>
      <c r="AE2" s="119" t="s">
        <v>2</v>
      </c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1"/>
      <c r="AS2" s="119" t="s">
        <v>3</v>
      </c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1"/>
      <c r="BG2" s="119" t="s">
        <v>4</v>
      </c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1"/>
      <c r="BU2" s="119" t="s">
        <v>5</v>
      </c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1"/>
      <c r="CI2" s="119" t="s">
        <v>6</v>
      </c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1"/>
      <c r="CW2" s="119" t="s">
        <v>7</v>
      </c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1"/>
    </row>
    <row r="3" spans="2:112" x14ac:dyDescent="0.25">
      <c r="B3" s="2" t="s">
        <v>8</v>
      </c>
      <c r="C3" s="3">
        <v>2019</v>
      </c>
      <c r="D3" s="4">
        <v>2020</v>
      </c>
      <c r="E3" s="4">
        <v>2021</v>
      </c>
      <c r="F3" s="4">
        <v>2022</v>
      </c>
      <c r="G3" s="4">
        <v>2023</v>
      </c>
      <c r="H3" s="4">
        <v>2024</v>
      </c>
      <c r="I3" s="4">
        <v>2025</v>
      </c>
      <c r="J3" s="4">
        <v>2026</v>
      </c>
      <c r="K3" s="4">
        <v>2027</v>
      </c>
      <c r="L3" s="4">
        <v>2028</v>
      </c>
      <c r="M3" s="4">
        <v>2029</v>
      </c>
      <c r="N3" s="5" t="s">
        <v>9</v>
      </c>
      <c r="P3" s="2" t="s">
        <v>8</v>
      </c>
      <c r="Q3" s="3">
        <v>2019</v>
      </c>
      <c r="R3" s="4">
        <v>2020</v>
      </c>
      <c r="S3" s="4">
        <v>2021</v>
      </c>
      <c r="T3" s="4">
        <v>2022</v>
      </c>
      <c r="U3" s="4">
        <v>2023</v>
      </c>
      <c r="V3" s="4">
        <v>2024</v>
      </c>
      <c r="W3" s="4">
        <v>2025</v>
      </c>
      <c r="X3" s="4">
        <v>2026</v>
      </c>
      <c r="Y3" s="4">
        <v>2027</v>
      </c>
      <c r="Z3" s="4">
        <v>2028</v>
      </c>
      <c r="AA3" s="4">
        <v>2029</v>
      </c>
      <c r="AB3" s="5" t="s">
        <v>9</v>
      </c>
      <c r="AD3" s="2" t="s">
        <v>8</v>
      </c>
      <c r="AE3" s="3">
        <v>2019</v>
      </c>
      <c r="AF3" s="4">
        <v>2020</v>
      </c>
      <c r="AG3" s="4">
        <v>2021</v>
      </c>
      <c r="AH3" s="4">
        <v>2022</v>
      </c>
      <c r="AI3" s="4">
        <v>2023</v>
      </c>
      <c r="AJ3" s="4">
        <v>2024</v>
      </c>
      <c r="AK3" s="4">
        <v>2025</v>
      </c>
      <c r="AL3" s="4">
        <v>2026</v>
      </c>
      <c r="AM3" s="4">
        <v>2027</v>
      </c>
      <c r="AN3" s="4">
        <v>2028</v>
      </c>
      <c r="AO3" s="4">
        <v>2029</v>
      </c>
      <c r="AP3" s="5" t="s">
        <v>9</v>
      </c>
      <c r="AR3" s="2" t="s">
        <v>8</v>
      </c>
      <c r="AS3" s="3">
        <v>2019</v>
      </c>
      <c r="AT3" s="4">
        <v>2020</v>
      </c>
      <c r="AU3" s="4">
        <v>2021</v>
      </c>
      <c r="AV3" s="4">
        <v>2022</v>
      </c>
      <c r="AW3" s="4">
        <v>2023</v>
      </c>
      <c r="AX3" s="4">
        <v>2024</v>
      </c>
      <c r="AY3" s="4">
        <v>2025</v>
      </c>
      <c r="AZ3" s="4">
        <v>2026</v>
      </c>
      <c r="BA3" s="4">
        <v>2027</v>
      </c>
      <c r="BB3" s="4">
        <v>2028</v>
      </c>
      <c r="BC3" s="4">
        <v>2029</v>
      </c>
      <c r="BD3" s="5" t="s">
        <v>9</v>
      </c>
      <c r="BF3" s="2" t="s">
        <v>8</v>
      </c>
      <c r="BG3" s="3">
        <v>2019</v>
      </c>
      <c r="BH3" s="4">
        <v>2020</v>
      </c>
      <c r="BI3" s="4">
        <v>2021</v>
      </c>
      <c r="BJ3" s="4">
        <v>2022</v>
      </c>
      <c r="BK3" s="4">
        <v>2023</v>
      </c>
      <c r="BL3" s="4">
        <v>2024</v>
      </c>
      <c r="BM3" s="4">
        <v>2025</v>
      </c>
      <c r="BN3" s="4">
        <v>2026</v>
      </c>
      <c r="BO3" s="4">
        <v>2027</v>
      </c>
      <c r="BP3" s="4">
        <v>2028</v>
      </c>
      <c r="BQ3" s="4">
        <v>2029</v>
      </c>
      <c r="BR3" s="5" t="s">
        <v>9</v>
      </c>
      <c r="BT3" s="2" t="s">
        <v>8</v>
      </c>
      <c r="BU3" s="3">
        <v>2019</v>
      </c>
      <c r="BV3" s="4">
        <v>2020</v>
      </c>
      <c r="BW3" s="4">
        <v>2021</v>
      </c>
      <c r="BX3" s="4">
        <v>2022</v>
      </c>
      <c r="BY3" s="4">
        <v>2023</v>
      </c>
      <c r="BZ3" s="4">
        <v>2024</v>
      </c>
      <c r="CA3" s="4">
        <v>2025</v>
      </c>
      <c r="CB3" s="4">
        <v>2026</v>
      </c>
      <c r="CC3" s="4">
        <v>2027</v>
      </c>
      <c r="CD3" s="4">
        <v>2028</v>
      </c>
      <c r="CE3" s="4">
        <v>2029</v>
      </c>
      <c r="CF3" s="5" t="s">
        <v>9</v>
      </c>
      <c r="CH3" s="2" t="s">
        <v>8</v>
      </c>
      <c r="CI3" s="3">
        <v>2019</v>
      </c>
      <c r="CJ3" s="4">
        <v>2020</v>
      </c>
      <c r="CK3" s="4">
        <v>2021</v>
      </c>
      <c r="CL3" s="4">
        <v>2022</v>
      </c>
      <c r="CM3" s="4">
        <v>2023</v>
      </c>
      <c r="CN3" s="4">
        <v>2024</v>
      </c>
      <c r="CO3" s="4">
        <v>2025</v>
      </c>
      <c r="CP3" s="4">
        <v>2026</v>
      </c>
      <c r="CQ3" s="4">
        <v>2027</v>
      </c>
      <c r="CR3" s="4">
        <v>2028</v>
      </c>
      <c r="CS3" s="4">
        <v>2029</v>
      </c>
      <c r="CT3" s="5" t="s">
        <v>9</v>
      </c>
      <c r="CV3" s="2" t="s">
        <v>8</v>
      </c>
      <c r="CW3" s="3">
        <v>2019</v>
      </c>
      <c r="CX3" s="4">
        <v>2020</v>
      </c>
      <c r="CY3" s="4">
        <v>2021</v>
      </c>
      <c r="CZ3" s="4">
        <v>2022</v>
      </c>
      <c r="DA3" s="4">
        <v>2023</v>
      </c>
      <c r="DB3" s="4">
        <v>2024</v>
      </c>
      <c r="DC3" s="4">
        <v>2025</v>
      </c>
      <c r="DD3" s="4">
        <v>2026</v>
      </c>
      <c r="DE3" s="4">
        <v>2027</v>
      </c>
      <c r="DF3" s="4">
        <v>2028</v>
      </c>
      <c r="DG3" s="4">
        <v>2029</v>
      </c>
      <c r="DH3" s="5" t="s">
        <v>9</v>
      </c>
    </row>
    <row r="4" spans="2:112" x14ac:dyDescent="0.25">
      <c r="B4" s="6" t="s">
        <v>132</v>
      </c>
      <c r="C4" s="7">
        <v>1.2793903338068568E-2</v>
      </c>
      <c r="D4" s="8">
        <v>2.2372793359764304E-2</v>
      </c>
      <c r="E4" s="8">
        <v>4.8225575041795254E-2</v>
      </c>
      <c r="F4" s="8">
        <v>9.2746970889585334E-2</v>
      </c>
      <c r="G4" s="8">
        <v>0.16806391407846738</v>
      </c>
      <c r="H4" s="8">
        <v>0.29281581484120756</v>
      </c>
      <c r="I4" s="8">
        <v>0.47930482995109636</v>
      </c>
      <c r="J4" s="8">
        <v>0.75826809888323998</v>
      </c>
      <c r="K4" s="8">
        <v>1.1757602239675595</v>
      </c>
      <c r="L4" s="8">
        <v>1.7851294897989718</v>
      </c>
      <c r="M4" s="8">
        <v>2.657443667315881</v>
      </c>
      <c r="N4" s="9"/>
      <c r="P4" s="6" t="s">
        <v>132</v>
      </c>
      <c r="Q4" s="7">
        <v>6.816189597011757</v>
      </c>
      <c r="R4" s="8">
        <v>7.4677785875526324</v>
      </c>
      <c r="S4" s="8">
        <v>7.5619926138317917</v>
      </c>
      <c r="T4" s="8">
        <v>7.6588489891519433</v>
      </c>
      <c r="U4" s="8">
        <v>7.7584548357715057</v>
      </c>
      <c r="V4" s="8">
        <v>7.8609886907878428</v>
      </c>
      <c r="W4" s="8">
        <v>7.9664505542009554</v>
      </c>
      <c r="X4" s="8">
        <v>8.24930687755527</v>
      </c>
      <c r="Y4" s="8">
        <v>8.4780486066984562</v>
      </c>
      <c r="Z4" s="8">
        <v>8.7194664697545097</v>
      </c>
      <c r="AA4" s="8">
        <v>9.0632932118587455</v>
      </c>
      <c r="AB4" s="109"/>
      <c r="AD4" s="6" t="s">
        <v>132</v>
      </c>
      <c r="AE4" s="7">
        <v>0.41203205253458319</v>
      </c>
      <c r="AF4" s="8">
        <v>0.68139733151989246</v>
      </c>
      <c r="AG4" s="8">
        <v>0.76512641619426258</v>
      </c>
      <c r="AH4" s="8">
        <v>0.83205459900963086</v>
      </c>
      <c r="AI4" s="8">
        <v>0.95241515822903788</v>
      </c>
      <c r="AJ4" s="8">
        <v>1.1581573498466513</v>
      </c>
      <c r="AK4" s="8">
        <v>1.4266963549700424</v>
      </c>
      <c r="AL4" s="8">
        <v>1.584331046182645</v>
      </c>
      <c r="AM4" s="8">
        <v>1.7085475500910032</v>
      </c>
      <c r="AN4" s="8">
        <v>1.9685483919745737</v>
      </c>
      <c r="AO4" s="8">
        <v>2.2451665193033867</v>
      </c>
      <c r="AP4" s="9"/>
      <c r="AR4" s="6" t="s">
        <v>132</v>
      </c>
      <c r="AS4" s="7">
        <v>3.5464664009612734E-2</v>
      </c>
      <c r="AT4" s="8">
        <v>8.5576651121461192E-2</v>
      </c>
      <c r="AU4" s="8">
        <v>0.1559233252874094</v>
      </c>
      <c r="AV4" s="8">
        <v>0.23291736351562306</v>
      </c>
      <c r="AW4" s="8">
        <v>0.28133688769100773</v>
      </c>
      <c r="AX4" s="8">
        <v>0.34100463831394884</v>
      </c>
      <c r="AY4" s="8">
        <v>0.4015589401536267</v>
      </c>
      <c r="AZ4" s="8">
        <v>0.45652342688240222</v>
      </c>
      <c r="BA4" s="8">
        <v>0.51121864925157678</v>
      </c>
      <c r="BB4" s="8">
        <v>0.56739232452365751</v>
      </c>
      <c r="BC4" s="8">
        <v>0.62486771297600108</v>
      </c>
      <c r="BD4" s="9"/>
      <c r="BF4" s="6" t="s">
        <v>132</v>
      </c>
      <c r="BG4" s="7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  <c r="BQ4" s="8">
        <v>0</v>
      </c>
      <c r="BR4" s="9"/>
      <c r="BT4" s="6" t="s">
        <v>132</v>
      </c>
      <c r="BU4" s="7">
        <v>0</v>
      </c>
      <c r="BV4" s="8">
        <v>0</v>
      </c>
      <c r="BW4" s="8">
        <v>0</v>
      </c>
      <c r="BX4" s="8">
        <v>0</v>
      </c>
      <c r="BY4" s="8">
        <v>0</v>
      </c>
      <c r="BZ4" s="8">
        <v>0</v>
      </c>
      <c r="CA4" s="8">
        <v>0</v>
      </c>
      <c r="CB4" s="8">
        <v>0</v>
      </c>
      <c r="CC4" s="8">
        <v>0</v>
      </c>
      <c r="CD4" s="8">
        <v>0</v>
      </c>
      <c r="CE4" s="8">
        <v>0</v>
      </c>
      <c r="CF4" s="9"/>
      <c r="CH4" s="6" t="s">
        <v>132</v>
      </c>
      <c r="CI4" s="7">
        <v>0</v>
      </c>
      <c r="CJ4" s="8">
        <v>0</v>
      </c>
      <c r="CK4" s="8">
        <v>0</v>
      </c>
      <c r="CL4" s="8">
        <v>0</v>
      </c>
      <c r="CM4" s="8">
        <v>0</v>
      </c>
      <c r="CN4" s="8">
        <v>0</v>
      </c>
      <c r="CO4" s="8">
        <v>0</v>
      </c>
      <c r="CP4" s="8">
        <v>0</v>
      </c>
      <c r="CQ4" s="8">
        <v>0</v>
      </c>
      <c r="CR4" s="8">
        <v>0</v>
      </c>
      <c r="CS4" s="8">
        <v>0</v>
      </c>
      <c r="CT4" s="9"/>
      <c r="CV4" s="6" t="s">
        <v>132</v>
      </c>
      <c r="CW4" s="7">
        <v>0</v>
      </c>
      <c r="CX4" s="8">
        <v>0</v>
      </c>
      <c r="CY4" s="8">
        <v>0</v>
      </c>
      <c r="CZ4" s="8">
        <v>0</v>
      </c>
      <c r="DA4" s="8">
        <v>0</v>
      </c>
      <c r="DB4" s="8">
        <v>0</v>
      </c>
      <c r="DC4" s="8">
        <v>0</v>
      </c>
      <c r="DD4" s="8">
        <v>0</v>
      </c>
      <c r="DE4" s="8">
        <v>0</v>
      </c>
      <c r="DF4" s="8">
        <v>0</v>
      </c>
      <c r="DG4" s="8">
        <v>0</v>
      </c>
      <c r="DH4" s="9"/>
    </row>
    <row r="5" spans="2:112" x14ac:dyDescent="0.25">
      <c r="B5" s="6" t="s">
        <v>133</v>
      </c>
      <c r="C5" s="7">
        <v>3.7611034856409022E-2</v>
      </c>
      <c r="D5" s="8">
        <v>5.3551614996669147E-2</v>
      </c>
      <c r="E5" s="8">
        <v>9.657417160997793E-2</v>
      </c>
      <c r="F5" s="8">
        <v>0.17066384973140036</v>
      </c>
      <c r="G5" s="8">
        <v>0.29600152101716526</v>
      </c>
      <c r="H5" s="8">
        <v>0.50360570764569035</v>
      </c>
      <c r="I5" s="8">
        <v>0.81394887725137965</v>
      </c>
      <c r="J5" s="8">
        <v>1.278181824339184</v>
      </c>
      <c r="K5" s="8">
        <v>1.9729456918395614</v>
      </c>
      <c r="L5" s="8">
        <v>2.9870193052745244</v>
      </c>
      <c r="M5" s="8">
        <v>4.438669133459082</v>
      </c>
      <c r="N5" s="9"/>
      <c r="P5" s="6" t="s">
        <v>133</v>
      </c>
      <c r="Q5" s="7">
        <v>49.027341186856169</v>
      </c>
      <c r="R5" s="8">
        <v>61.182400070699252</v>
      </c>
      <c r="S5" s="8">
        <v>62.939914475840631</v>
      </c>
      <c r="T5" s="8">
        <v>64.746720548967787</v>
      </c>
      <c r="U5" s="8">
        <v>66.604816600945</v>
      </c>
      <c r="V5" s="8">
        <v>68.517533149879426</v>
      </c>
      <c r="W5" s="8">
        <v>70.484870195771066</v>
      </c>
      <c r="X5" s="8">
        <v>75.761410032923777</v>
      </c>
      <c r="Y5" s="8">
        <v>80.028469831800294</v>
      </c>
      <c r="Z5" s="8">
        <v>84.531996416284244</v>
      </c>
      <c r="AA5" s="8">
        <v>90.945908187027612</v>
      </c>
      <c r="AB5" s="109"/>
      <c r="AD5" s="6" t="s">
        <v>133</v>
      </c>
      <c r="AE5" s="7">
        <v>0.50902587711866987</v>
      </c>
      <c r="AF5" s="8">
        <v>0.84547427922168295</v>
      </c>
      <c r="AG5" s="8">
        <v>0.95005537762589132</v>
      </c>
      <c r="AH5" s="8">
        <v>1.0336514529950449</v>
      </c>
      <c r="AI5" s="8">
        <v>1.1839867819510947</v>
      </c>
      <c r="AJ5" s="8">
        <v>1.4409673099377518</v>
      </c>
      <c r="AK5" s="8">
        <v>1.7763836617275655</v>
      </c>
      <c r="AL5" s="8">
        <v>1.9732759270346114</v>
      </c>
      <c r="AM5" s="8">
        <v>2.128427490785592</v>
      </c>
      <c r="AN5" s="8">
        <v>2.4531793226723448</v>
      </c>
      <c r="AO5" s="8">
        <v>2.7986868330801085</v>
      </c>
      <c r="AP5" s="9"/>
      <c r="AR5" s="6" t="s">
        <v>133</v>
      </c>
      <c r="AS5" s="7">
        <v>0.31116048046800854</v>
      </c>
      <c r="AT5" s="8">
        <v>0.72088600515002299</v>
      </c>
      <c r="AU5" s="8">
        <v>1.296054335991627</v>
      </c>
      <c r="AV5" s="8">
        <v>1.9255728310381564</v>
      </c>
      <c r="AW5" s="8">
        <v>2.3214604437830584</v>
      </c>
      <c r="AX5" s="8">
        <v>2.8093157821877055</v>
      </c>
      <c r="AY5" s="8">
        <v>3.3044197388046816</v>
      </c>
      <c r="AZ5" s="8">
        <v>3.7538202607508664</v>
      </c>
      <c r="BA5" s="8">
        <v>4.2010192240007367</v>
      </c>
      <c r="BB5" s="8">
        <v>4.6603063107969529</v>
      </c>
      <c r="BC5" s="8">
        <v>5.1302364621872405</v>
      </c>
      <c r="BD5" s="9"/>
      <c r="BF5" s="6" t="s">
        <v>133</v>
      </c>
      <c r="BG5" s="7">
        <v>0</v>
      </c>
      <c r="BH5" s="8">
        <v>0</v>
      </c>
      <c r="BI5" s="8">
        <v>0</v>
      </c>
      <c r="BJ5" s="8">
        <v>0</v>
      </c>
      <c r="BK5" s="8">
        <v>0</v>
      </c>
      <c r="BL5" s="8">
        <v>0</v>
      </c>
      <c r="BM5" s="8">
        <v>0</v>
      </c>
      <c r="BN5" s="8">
        <v>0</v>
      </c>
      <c r="BO5" s="8">
        <v>0</v>
      </c>
      <c r="BP5" s="8">
        <v>0</v>
      </c>
      <c r="BQ5" s="8">
        <v>0</v>
      </c>
      <c r="BR5" s="9"/>
      <c r="BT5" s="6" t="s">
        <v>133</v>
      </c>
      <c r="BU5" s="7">
        <v>0</v>
      </c>
      <c r="BV5" s="8">
        <v>0</v>
      </c>
      <c r="BW5" s="8">
        <v>0</v>
      </c>
      <c r="BX5" s="8">
        <v>0</v>
      </c>
      <c r="BY5" s="8">
        <v>0</v>
      </c>
      <c r="BZ5" s="8">
        <v>0</v>
      </c>
      <c r="CA5" s="8">
        <v>0</v>
      </c>
      <c r="CB5" s="8">
        <v>0</v>
      </c>
      <c r="CC5" s="8">
        <v>0</v>
      </c>
      <c r="CD5" s="8">
        <v>0</v>
      </c>
      <c r="CE5" s="8">
        <v>0</v>
      </c>
      <c r="CF5" s="9"/>
      <c r="CH5" s="6" t="s">
        <v>133</v>
      </c>
      <c r="CI5" s="7">
        <v>0</v>
      </c>
      <c r="CJ5" s="8">
        <v>0</v>
      </c>
      <c r="CK5" s="8">
        <v>0</v>
      </c>
      <c r="CL5" s="8">
        <v>0</v>
      </c>
      <c r="CM5" s="8">
        <v>0</v>
      </c>
      <c r="CN5" s="8">
        <v>0</v>
      </c>
      <c r="CO5" s="8">
        <v>0</v>
      </c>
      <c r="CP5" s="8">
        <v>0</v>
      </c>
      <c r="CQ5" s="8">
        <v>0</v>
      </c>
      <c r="CR5" s="8">
        <v>0</v>
      </c>
      <c r="CS5" s="8">
        <v>0</v>
      </c>
      <c r="CT5" s="9"/>
      <c r="CV5" s="6" t="s">
        <v>133</v>
      </c>
      <c r="CW5" s="7">
        <v>0</v>
      </c>
      <c r="CX5" s="8">
        <v>0</v>
      </c>
      <c r="CY5" s="8">
        <v>0</v>
      </c>
      <c r="CZ5" s="8">
        <v>0</v>
      </c>
      <c r="DA5" s="8">
        <v>0</v>
      </c>
      <c r="DB5" s="8">
        <v>0</v>
      </c>
      <c r="DC5" s="8">
        <v>0</v>
      </c>
      <c r="DD5" s="8">
        <v>0</v>
      </c>
      <c r="DE5" s="8">
        <v>0</v>
      </c>
      <c r="DF5" s="8">
        <v>0</v>
      </c>
      <c r="DG5" s="8">
        <v>0</v>
      </c>
      <c r="DH5" s="9"/>
    </row>
    <row r="6" spans="2:112" x14ac:dyDescent="0.25">
      <c r="B6" s="6" t="s">
        <v>134</v>
      </c>
      <c r="C6" s="7">
        <v>1.3998307163026559E-2</v>
      </c>
      <c r="D6" s="8">
        <v>2.3515165070005582E-2</v>
      </c>
      <c r="E6" s="8">
        <v>4.9200526235106748E-2</v>
      </c>
      <c r="F6" s="8">
        <v>9.3433605135074801E-2</v>
      </c>
      <c r="G6" s="8">
        <v>0.16826280190976661</v>
      </c>
      <c r="H6" s="8">
        <v>0.29220681948335703</v>
      </c>
      <c r="I6" s="8">
        <v>0.47748814685985486</v>
      </c>
      <c r="J6" s="8">
        <v>0.75464487229260002</v>
      </c>
      <c r="K6" s="8">
        <v>1.169433352242891</v>
      </c>
      <c r="L6" s="8">
        <v>1.7748563921423555</v>
      </c>
      <c r="M6" s="8">
        <v>2.641521533809998</v>
      </c>
      <c r="N6" s="9"/>
      <c r="P6" s="6" t="s">
        <v>134</v>
      </c>
      <c r="Q6" s="7">
        <v>15.10630436012973</v>
      </c>
      <c r="R6" s="8">
        <v>16.024922799509426</v>
      </c>
      <c r="S6" s="8">
        <v>16.15774693104731</v>
      </c>
      <c r="T6" s="8">
        <v>16.294296279842655</v>
      </c>
      <c r="U6" s="8">
        <v>16.434721868216705</v>
      </c>
      <c r="V6" s="8">
        <v>16.57927540003821</v>
      </c>
      <c r="W6" s="8">
        <v>16.727956875307168</v>
      </c>
      <c r="X6" s="8">
        <v>17.126731314563319</v>
      </c>
      <c r="Y6" s="8">
        <v>17.449214311202201</v>
      </c>
      <c r="Z6" s="8">
        <v>17.789568282522133</v>
      </c>
      <c r="AA6" s="8">
        <v>18.274299592955444</v>
      </c>
      <c r="AB6" s="109"/>
      <c r="AD6" s="6" t="s">
        <v>134</v>
      </c>
      <c r="AE6" s="7">
        <v>0.39543039007955677</v>
      </c>
      <c r="AF6" s="8">
        <v>0.65423211169697049</v>
      </c>
      <c r="AG6" s="8">
        <v>0.73467763661690266</v>
      </c>
      <c r="AH6" s="8">
        <v>0.79898113186540121</v>
      </c>
      <c r="AI6" s="8">
        <v>0.91462157393780386</v>
      </c>
      <c r="AJ6" s="8">
        <v>1.1122952815535585</v>
      </c>
      <c r="AK6" s="8">
        <v>1.3703031328592625</v>
      </c>
      <c r="AL6" s="8">
        <v>1.5217559467710209</v>
      </c>
      <c r="AM6" s="8">
        <v>1.6411011169647363</v>
      </c>
      <c r="AN6" s="8">
        <v>1.8909056417161048</v>
      </c>
      <c r="AO6" s="8">
        <v>2.156675780514083</v>
      </c>
      <c r="AP6" s="9"/>
      <c r="AR6" s="6" t="s">
        <v>134</v>
      </c>
      <c r="AS6" s="7">
        <v>4.6075715997798875E-2</v>
      </c>
      <c r="AT6" s="8">
        <v>0.11648831603885952</v>
      </c>
      <c r="AU6" s="8">
        <v>0.21533277457549918</v>
      </c>
      <c r="AV6" s="8">
        <v>0.32351747711401657</v>
      </c>
      <c r="AW6" s="8">
        <v>0.39155198914265099</v>
      </c>
      <c r="AX6" s="8">
        <v>0.47539143958363206</v>
      </c>
      <c r="AY6" s="8">
        <v>0.56047658750814477</v>
      </c>
      <c r="AZ6" s="8">
        <v>0.6377074586739061</v>
      </c>
      <c r="BA6" s="8">
        <v>0.71455998516106634</v>
      </c>
      <c r="BB6" s="8">
        <v>0.79348989310786666</v>
      </c>
      <c r="BC6" s="8">
        <v>0.8742488446590535</v>
      </c>
      <c r="BD6" s="9"/>
      <c r="BF6" s="6" t="s">
        <v>134</v>
      </c>
      <c r="BG6" s="7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  <c r="BQ6" s="8">
        <v>0</v>
      </c>
      <c r="BR6" s="9"/>
      <c r="BT6" s="6" t="s">
        <v>134</v>
      </c>
      <c r="BU6" s="7">
        <v>0</v>
      </c>
      <c r="BV6" s="8">
        <v>0</v>
      </c>
      <c r="BW6" s="8">
        <v>0</v>
      </c>
      <c r="BX6" s="8">
        <v>0</v>
      </c>
      <c r="BY6" s="8">
        <v>0</v>
      </c>
      <c r="BZ6" s="8">
        <v>0</v>
      </c>
      <c r="CA6" s="8">
        <v>0</v>
      </c>
      <c r="CB6" s="8">
        <v>0</v>
      </c>
      <c r="CC6" s="8">
        <v>0</v>
      </c>
      <c r="CD6" s="8">
        <v>0</v>
      </c>
      <c r="CE6" s="8">
        <v>0</v>
      </c>
      <c r="CF6" s="9"/>
      <c r="CH6" s="6" t="s">
        <v>134</v>
      </c>
      <c r="CI6" s="7">
        <v>0</v>
      </c>
      <c r="CJ6" s="8">
        <v>0</v>
      </c>
      <c r="CK6" s="8">
        <v>0</v>
      </c>
      <c r="CL6" s="8">
        <v>0</v>
      </c>
      <c r="CM6" s="8">
        <v>0</v>
      </c>
      <c r="CN6" s="8">
        <v>0</v>
      </c>
      <c r="CO6" s="8">
        <v>0</v>
      </c>
      <c r="CP6" s="8">
        <v>0</v>
      </c>
      <c r="CQ6" s="8">
        <v>0</v>
      </c>
      <c r="CR6" s="8">
        <v>0</v>
      </c>
      <c r="CS6" s="8">
        <v>0</v>
      </c>
      <c r="CT6" s="9"/>
      <c r="CV6" s="6" t="s">
        <v>134</v>
      </c>
      <c r="CW6" s="7">
        <v>0</v>
      </c>
      <c r="CX6" s="8">
        <v>0</v>
      </c>
      <c r="CY6" s="8">
        <v>0</v>
      </c>
      <c r="CZ6" s="8">
        <v>0</v>
      </c>
      <c r="DA6" s="8">
        <v>0</v>
      </c>
      <c r="DB6" s="8">
        <v>0</v>
      </c>
      <c r="DC6" s="8">
        <v>0</v>
      </c>
      <c r="DD6" s="8">
        <v>0</v>
      </c>
      <c r="DE6" s="8">
        <v>0</v>
      </c>
      <c r="DF6" s="8">
        <v>0</v>
      </c>
      <c r="DG6" s="8">
        <v>0</v>
      </c>
      <c r="DH6" s="9"/>
    </row>
    <row r="7" spans="2:112" x14ac:dyDescent="0.25">
      <c r="B7" s="6" t="s">
        <v>135</v>
      </c>
      <c r="C7" s="7">
        <v>0.10215165373809722</v>
      </c>
      <c r="D7" s="8">
        <v>0.138006277826694</v>
      </c>
      <c r="E7" s="8">
        <v>0.23477550335849373</v>
      </c>
      <c r="F7" s="8">
        <v>0.40142298635564555</v>
      </c>
      <c r="G7" s="8">
        <v>0.68334089954006982</v>
      </c>
      <c r="H7" s="8">
        <v>1.1502981874987996</v>
      </c>
      <c r="I7" s="8">
        <v>1.8483429002236682</v>
      </c>
      <c r="J7" s="8">
        <v>2.892526842145311</v>
      </c>
      <c r="K7" s="8">
        <v>4.4552364223726215</v>
      </c>
      <c r="L7" s="8">
        <v>6.7361589413746357</v>
      </c>
      <c r="M7" s="8">
        <v>10.00130728854038</v>
      </c>
      <c r="N7" s="9"/>
      <c r="P7" s="6" t="s">
        <v>135</v>
      </c>
      <c r="Q7" s="7">
        <v>38.863893001004413</v>
      </c>
      <c r="R7" s="8">
        <v>58.328930057280246</v>
      </c>
      <c r="S7" s="8">
        <v>61.143402891178958</v>
      </c>
      <c r="T7" s="8">
        <v>64.036811101127896</v>
      </c>
      <c r="U7" s="8">
        <v>67.01235476993989</v>
      </c>
      <c r="V7" s="8">
        <v>70.075367368969708</v>
      </c>
      <c r="W7" s="8">
        <v>73.225848898217336</v>
      </c>
      <c r="X7" s="8">
        <v>81.675667565539172</v>
      </c>
      <c r="Y7" s="8">
        <v>88.508911065237925</v>
      </c>
      <c r="Z7" s="8">
        <v>95.720831031123552</v>
      </c>
      <c r="AA7" s="8">
        <v>105.99203016609067</v>
      </c>
      <c r="AB7" s="109"/>
      <c r="AD7" s="6" t="s">
        <v>135</v>
      </c>
      <c r="AE7" s="7">
        <v>0.95492494470436351</v>
      </c>
      <c r="AF7" s="8">
        <v>1.5914197693271936</v>
      </c>
      <c r="AG7" s="8">
        <v>1.7892668313776436</v>
      </c>
      <c r="AH7" s="8">
        <v>1.9474143184771813</v>
      </c>
      <c r="AI7" s="8">
        <v>2.2318194701747034</v>
      </c>
      <c r="AJ7" s="8">
        <v>2.7179765601473558</v>
      </c>
      <c r="AK7" s="8">
        <v>3.3525189466578462</v>
      </c>
      <c r="AL7" s="8">
        <v>3.7250007509787046</v>
      </c>
      <c r="AM7" s="8">
        <v>4.0185172805338132</v>
      </c>
      <c r="AN7" s="8">
        <v>4.63288447321679</v>
      </c>
      <c r="AO7" s="8">
        <v>5.2865173657146052</v>
      </c>
      <c r="AP7" s="9"/>
      <c r="AR7" s="6" t="s">
        <v>135</v>
      </c>
      <c r="AS7" s="7">
        <v>0.48108287905716407</v>
      </c>
      <c r="AT7" s="8">
        <v>1.4766710773566145</v>
      </c>
      <c r="AU7" s="8">
        <v>2.8742671940884437</v>
      </c>
      <c r="AV7" s="8">
        <v>4.4039282635713999</v>
      </c>
      <c r="AW7" s="8">
        <v>5.3658918498226047</v>
      </c>
      <c r="AX7" s="8">
        <v>6.5513269475505354</v>
      </c>
      <c r="AY7" s="8">
        <v>7.7543753944877292</v>
      </c>
      <c r="AZ7" s="8">
        <v>8.8463694954324357</v>
      </c>
      <c r="BA7" s="8">
        <v>9.9330140496101578</v>
      </c>
      <c r="BB7" s="8">
        <v>11.049031421484964</v>
      </c>
      <c r="BC7" s="8">
        <v>12.190910275901821</v>
      </c>
      <c r="BD7" s="9"/>
      <c r="BF7" s="6" t="s">
        <v>135</v>
      </c>
      <c r="BG7" s="7">
        <v>0</v>
      </c>
      <c r="BH7" s="8">
        <v>0</v>
      </c>
      <c r="BI7" s="8">
        <v>0</v>
      </c>
      <c r="BJ7" s="8">
        <v>0</v>
      </c>
      <c r="BK7" s="8">
        <v>0</v>
      </c>
      <c r="BL7" s="8">
        <v>0</v>
      </c>
      <c r="BM7" s="8">
        <v>0</v>
      </c>
      <c r="BN7" s="8">
        <v>0</v>
      </c>
      <c r="BO7" s="8">
        <v>0</v>
      </c>
      <c r="BP7" s="8">
        <v>0</v>
      </c>
      <c r="BQ7" s="8">
        <v>0</v>
      </c>
      <c r="BR7" s="9"/>
      <c r="BT7" s="6" t="s">
        <v>135</v>
      </c>
      <c r="BU7" s="7">
        <v>0</v>
      </c>
      <c r="BV7" s="8">
        <v>0</v>
      </c>
      <c r="BW7" s="8">
        <v>0</v>
      </c>
      <c r="BX7" s="8">
        <v>0</v>
      </c>
      <c r="BY7" s="8">
        <v>0</v>
      </c>
      <c r="BZ7" s="8">
        <v>0</v>
      </c>
      <c r="CA7" s="8">
        <v>0</v>
      </c>
      <c r="CB7" s="8">
        <v>0</v>
      </c>
      <c r="CC7" s="8">
        <v>0</v>
      </c>
      <c r="CD7" s="8">
        <v>0</v>
      </c>
      <c r="CE7" s="8">
        <v>0</v>
      </c>
      <c r="CF7" s="9"/>
      <c r="CH7" s="6" t="s">
        <v>135</v>
      </c>
      <c r="CI7" s="7">
        <v>0</v>
      </c>
      <c r="CJ7" s="8">
        <v>0</v>
      </c>
      <c r="CK7" s="8">
        <v>0</v>
      </c>
      <c r="CL7" s="8">
        <v>0</v>
      </c>
      <c r="CM7" s="8">
        <v>0</v>
      </c>
      <c r="CN7" s="8">
        <v>0</v>
      </c>
      <c r="CO7" s="8">
        <v>0</v>
      </c>
      <c r="CP7" s="8">
        <v>0</v>
      </c>
      <c r="CQ7" s="8">
        <v>0</v>
      </c>
      <c r="CR7" s="8">
        <v>0</v>
      </c>
      <c r="CS7" s="8">
        <v>0</v>
      </c>
      <c r="CT7" s="9"/>
      <c r="CV7" s="6" t="s">
        <v>135</v>
      </c>
      <c r="CW7" s="7">
        <v>0</v>
      </c>
      <c r="CX7" s="8">
        <v>0</v>
      </c>
      <c r="CY7" s="8">
        <v>0</v>
      </c>
      <c r="CZ7" s="8">
        <v>0</v>
      </c>
      <c r="DA7" s="8">
        <v>0</v>
      </c>
      <c r="DB7" s="8">
        <v>0</v>
      </c>
      <c r="DC7" s="8">
        <v>0</v>
      </c>
      <c r="DD7" s="8">
        <v>0</v>
      </c>
      <c r="DE7" s="8">
        <v>0</v>
      </c>
      <c r="DF7" s="8">
        <v>0</v>
      </c>
      <c r="DG7" s="8">
        <v>0</v>
      </c>
      <c r="DH7" s="9"/>
    </row>
    <row r="8" spans="2:112" x14ac:dyDescent="0.25">
      <c r="B8" s="6" t="s">
        <v>136</v>
      </c>
      <c r="C8" s="7">
        <v>1.2216025153887138E-2</v>
      </c>
      <c r="D8" s="8">
        <v>2.2942594952781083E-2</v>
      </c>
      <c r="E8" s="8">
        <v>5.1892887374948363E-2</v>
      </c>
      <c r="F8" s="8">
        <v>0.10174854487011245</v>
      </c>
      <c r="G8" s="8">
        <v>0.18608947020958652</v>
      </c>
      <c r="H8" s="8">
        <v>0.32578832550966341</v>
      </c>
      <c r="I8" s="8">
        <v>0.53462123128187988</v>
      </c>
      <c r="J8" s="8">
        <v>0.84700804945713815</v>
      </c>
      <c r="K8" s="8">
        <v>1.3145213427575593</v>
      </c>
      <c r="L8" s="8">
        <v>1.9969012373420747</v>
      </c>
      <c r="M8" s="8">
        <v>2.9737303783497344</v>
      </c>
      <c r="N8" s="9"/>
      <c r="P8" s="6" t="s">
        <v>136</v>
      </c>
      <c r="Q8" s="7">
        <v>0</v>
      </c>
      <c r="R8" s="8">
        <v>0.2960579392111406</v>
      </c>
      <c r="S8" s="8">
        <v>0.33886530838083551</v>
      </c>
      <c r="T8" s="8">
        <v>0.38287326323124216</v>
      </c>
      <c r="U8" s="8">
        <v>0.42813047615482142</v>
      </c>
      <c r="V8" s="8">
        <v>0.47471806780567577</v>
      </c>
      <c r="W8" s="8">
        <v>0.52263603818380522</v>
      </c>
      <c r="X8" s="8">
        <v>0.65115549047781252</v>
      </c>
      <c r="Y8" s="8">
        <v>0.75508727251346386</v>
      </c>
      <c r="Z8" s="8">
        <v>0.86477862099036662</v>
      </c>
      <c r="AA8" s="8">
        <v>1.0210007766602522</v>
      </c>
      <c r="AB8" s="109"/>
      <c r="AD8" s="6" t="s">
        <v>136</v>
      </c>
      <c r="AE8" s="7">
        <v>0.48424608500611394</v>
      </c>
      <c r="AF8" s="8">
        <v>0.80034605224948296</v>
      </c>
      <c r="AG8" s="8">
        <v>0.89860207478729903</v>
      </c>
      <c r="AH8" s="8">
        <v>0.97714225069746141</v>
      </c>
      <c r="AI8" s="8">
        <v>1.1183852830955721</v>
      </c>
      <c r="AJ8" s="8">
        <v>1.3598236016342189</v>
      </c>
      <c r="AK8" s="8">
        <v>1.6749539370762281</v>
      </c>
      <c r="AL8" s="8">
        <v>1.8599381374023576</v>
      </c>
      <c r="AM8" s="8">
        <v>2.005706118206815</v>
      </c>
      <c r="AN8" s="8">
        <v>2.3108169250347705</v>
      </c>
      <c r="AO8" s="8">
        <v>2.6354281047567447</v>
      </c>
      <c r="AP8" s="9"/>
      <c r="AR8" s="6" t="s">
        <v>136</v>
      </c>
      <c r="AS8" s="7">
        <v>9.9445093723217384E-3</v>
      </c>
      <c r="AT8" s="8">
        <v>2.5460924661153281E-2</v>
      </c>
      <c r="AU8" s="8">
        <v>4.7242703302473404E-2</v>
      </c>
      <c r="AV8" s="8">
        <v>7.108273720986294E-2</v>
      </c>
      <c r="AW8" s="8">
        <v>8.6075107069713316E-2</v>
      </c>
      <c r="AX8" s="8">
        <v>0.10455031931682632</v>
      </c>
      <c r="AY8" s="8">
        <v>0.12330003867584056</v>
      </c>
      <c r="AZ8" s="8">
        <v>0.14031895673066869</v>
      </c>
      <c r="BA8" s="8">
        <v>0.15725450116838749</v>
      </c>
      <c r="BB8" s="8">
        <v>0.17464782608037224</v>
      </c>
      <c r="BC8" s="8">
        <v>0.19244420669730883</v>
      </c>
      <c r="BD8" s="9"/>
      <c r="BF8" s="6" t="s">
        <v>136</v>
      </c>
      <c r="BG8" s="7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  <c r="BQ8" s="8">
        <v>0</v>
      </c>
      <c r="BR8" s="9"/>
      <c r="BT8" s="6" t="s">
        <v>136</v>
      </c>
      <c r="BU8" s="7">
        <v>0</v>
      </c>
      <c r="BV8" s="8">
        <v>0</v>
      </c>
      <c r="BW8" s="8">
        <v>0</v>
      </c>
      <c r="BX8" s="8">
        <v>0</v>
      </c>
      <c r="BY8" s="8">
        <v>0</v>
      </c>
      <c r="BZ8" s="8">
        <v>0</v>
      </c>
      <c r="CA8" s="8">
        <v>0</v>
      </c>
      <c r="CB8" s="8">
        <v>0</v>
      </c>
      <c r="CC8" s="8">
        <v>0</v>
      </c>
      <c r="CD8" s="8">
        <v>0</v>
      </c>
      <c r="CE8" s="8">
        <v>0</v>
      </c>
      <c r="CF8" s="9"/>
      <c r="CH8" s="6" t="s">
        <v>136</v>
      </c>
      <c r="CI8" s="7">
        <v>0</v>
      </c>
      <c r="CJ8" s="8">
        <v>0</v>
      </c>
      <c r="CK8" s="8">
        <v>0</v>
      </c>
      <c r="CL8" s="8">
        <v>0</v>
      </c>
      <c r="CM8" s="8">
        <v>0</v>
      </c>
      <c r="CN8" s="8">
        <v>0</v>
      </c>
      <c r="CO8" s="8">
        <v>0</v>
      </c>
      <c r="CP8" s="8">
        <v>0</v>
      </c>
      <c r="CQ8" s="8">
        <v>0</v>
      </c>
      <c r="CR8" s="8">
        <v>0</v>
      </c>
      <c r="CS8" s="8">
        <v>0</v>
      </c>
      <c r="CT8" s="9"/>
      <c r="CV8" s="6" t="s">
        <v>136</v>
      </c>
      <c r="CW8" s="7">
        <v>0</v>
      </c>
      <c r="CX8" s="8">
        <v>0</v>
      </c>
      <c r="CY8" s="8">
        <v>0</v>
      </c>
      <c r="CZ8" s="8">
        <v>0</v>
      </c>
      <c r="DA8" s="8">
        <v>0</v>
      </c>
      <c r="DB8" s="8">
        <v>0</v>
      </c>
      <c r="DC8" s="8">
        <v>0</v>
      </c>
      <c r="DD8" s="8">
        <v>0</v>
      </c>
      <c r="DE8" s="8">
        <v>0</v>
      </c>
      <c r="DF8" s="8">
        <v>0</v>
      </c>
      <c r="DG8" s="8">
        <v>0</v>
      </c>
      <c r="DH8" s="9"/>
    </row>
    <row r="9" spans="2:112" x14ac:dyDescent="0.25">
      <c r="B9" s="6" t="s">
        <v>137</v>
      </c>
      <c r="C9" s="7">
        <v>5.5980247487131436E-2</v>
      </c>
      <c r="D9" s="8">
        <v>7.6475685740567276E-2</v>
      </c>
      <c r="E9" s="8">
        <v>0.13179149889256142</v>
      </c>
      <c r="F9" s="8">
        <v>0.2270515465064728</v>
      </c>
      <c r="G9" s="8">
        <v>0.38820317838333573</v>
      </c>
      <c r="H9" s="8">
        <v>0.65512814289283128</v>
      </c>
      <c r="I9" s="8">
        <v>1.0541487063894102</v>
      </c>
      <c r="J9" s="8">
        <v>1.6510314809515521</v>
      </c>
      <c r="K9" s="8">
        <v>2.5443170340355623</v>
      </c>
      <c r="L9" s="8">
        <v>3.8481518346337094</v>
      </c>
      <c r="M9" s="8">
        <v>5.7145957882025051</v>
      </c>
      <c r="N9" s="9"/>
      <c r="P9" s="6" t="s">
        <v>137</v>
      </c>
      <c r="Q9" s="7">
        <v>115.57865996707622</v>
      </c>
      <c r="R9" s="8">
        <v>132.75188001036798</v>
      </c>
      <c r="S9" s="8">
        <v>135.23497629950791</v>
      </c>
      <c r="T9" s="8">
        <v>137.78771409912588</v>
      </c>
      <c r="U9" s="8">
        <v>140.41291671370075</v>
      </c>
      <c r="V9" s="8">
        <v>143.11528965069726</v>
      </c>
      <c r="W9" s="8">
        <v>145.89483291011541</v>
      </c>
      <c r="X9" s="8">
        <v>153.34976838649283</v>
      </c>
      <c r="Y9" s="8">
        <v>159.3784645503095</v>
      </c>
      <c r="Z9" s="8">
        <v>165.74125174412228</v>
      </c>
      <c r="AA9" s="8">
        <v>174.80311801970626</v>
      </c>
      <c r="AB9" s="109"/>
      <c r="AD9" s="6" t="s">
        <v>137</v>
      </c>
      <c r="AE9" s="7">
        <v>0.57197097851592882</v>
      </c>
      <c r="AF9" s="8">
        <v>0.95233503548970533</v>
      </c>
      <c r="AG9" s="8">
        <v>1.0705668078005723</v>
      </c>
      <c r="AH9" s="8">
        <v>1.1650744415885352</v>
      </c>
      <c r="AI9" s="8">
        <v>1.3350326142854068</v>
      </c>
      <c r="AJ9" s="8">
        <v>1.6255560811150704</v>
      </c>
      <c r="AK9" s="8">
        <v>2.0047533771778845</v>
      </c>
      <c r="AL9" s="8">
        <v>2.2273454309692866</v>
      </c>
      <c r="AM9" s="8">
        <v>2.4027484879173167</v>
      </c>
      <c r="AN9" s="8">
        <v>2.7698892545668512</v>
      </c>
      <c r="AO9" s="8">
        <v>3.1604948795368544</v>
      </c>
      <c r="AP9" s="9"/>
      <c r="AR9" s="6" t="s">
        <v>137</v>
      </c>
      <c r="AS9" s="7">
        <v>0.49684239814719938</v>
      </c>
      <c r="AT9" s="8">
        <v>1.1641880421100688</v>
      </c>
      <c r="AU9" s="8">
        <v>2.1010007545483087</v>
      </c>
      <c r="AV9" s="8">
        <v>3.1263369861375043</v>
      </c>
      <c r="AW9" s="8">
        <v>3.7711439555573589</v>
      </c>
      <c r="AX9" s="8">
        <v>4.5657445243675259</v>
      </c>
      <c r="AY9" s="8">
        <v>5.3721513720091174</v>
      </c>
      <c r="AZ9" s="8">
        <v>6.1041181708757026</v>
      </c>
      <c r="BA9" s="8">
        <v>6.8324991530981967</v>
      </c>
      <c r="BB9" s="8">
        <v>7.5805688198335712</v>
      </c>
      <c r="BC9" s="8">
        <v>8.3459735129888433</v>
      </c>
      <c r="BD9" s="9"/>
      <c r="BF9" s="6" t="s">
        <v>137</v>
      </c>
      <c r="BG9" s="7">
        <v>0</v>
      </c>
      <c r="BH9" s="8">
        <v>0</v>
      </c>
      <c r="BI9" s="8">
        <v>0</v>
      </c>
      <c r="BJ9" s="8">
        <v>0</v>
      </c>
      <c r="BK9" s="8">
        <v>0</v>
      </c>
      <c r="BL9" s="8">
        <v>0</v>
      </c>
      <c r="BM9" s="8">
        <v>0</v>
      </c>
      <c r="BN9" s="8">
        <v>0</v>
      </c>
      <c r="BO9" s="8">
        <v>0</v>
      </c>
      <c r="BP9" s="8">
        <v>0</v>
      </c>
      <c r="BQ9" s="8">
        <v>0</v>
      </c>
      <c r="BR9" s="9"/>
      <c r="BT9" s="6" t="s">
        <v>137</v>
      </c>
      <c r="BU9" s="7">
        <v>0</v>
      </c>
      <c r="BV9" s="8">
        <v>0</v>
      </c>
      <c r="BW9" s="8">
        <v>0</v>
      </c>
      <c r="BX9" s="8">
        <v>0</v>
      </c>
      <c r="BY9" s="8">
        <v>0</v>
      </c>
      <c r="BZ9" s="8">
        <v>0</v>
      </c>
      <c r="CA9" s="8">
        <v>0</v>
      </c>
      <c r="CB9" s="8">
        <v>0</v>
      </c>
      <c r="CC9" s="8">
        <v>0</v>
      </c>
      <c r="CD9" s="8">
        <v>0</v>
      </c>
      <c r="CE9" s="8">
        <v>0</v>
      </c>
      <c r="CF9" s="9"/>
      <c r="CH9" s="6" t="s">
        <v>137</v>
      </c>
      <c r="CI9" s="7">
        <v>0</v>
      </c>
      <c r="CJ9" s="8">
        <v>0</v>
      </c>
      <c r="CK9" s="8">
        <v>0</v>
      </c>
      <c r="CL9" s="8">
        <v>0</v>
      </c>
      <c r="CM9" s="8">
        <v>0</v>
      </c>
      <c r="CN9" s="8">
        <v>0</v>
      </c>
      <c r="CO9" s="8">
        <v>0</v>
      </c>
      <c r="CP9" s="8">
        <v>0</v>
      </c>
      <c r="CQ9" s="8">
        <v>0</v>
      </c>
      <c r="CR9" s="8">
        <v>0</v>
      </c>
      <c r="CS9" s="8">
        <v>0</v>
      </c>
      <c r="CT9" s="9"/>
      <c r="CV9" s="6" t="s">
        <v>137</v>
      </c>
      <c r="CW9" s="7">
        <v>0</v>
      </c>
      <c r="CX9" s="8">
        <v>0</v>
      </c>
      <c r="CY9" s="8">
        <v>0</v>
      </c>
      <c r="CZ9" s="8">
        <v>0</v>
      </c>
      <c r="DA9" s="8">
        <v>0</v>
      </c>
      <c r="DB9" s="8">
        <v>0</v>
      </c>
      <c r="DC9" s="8">
        <v>0</v>
      </c>
      <c r="DD9" s="8">
        <v>0</v>
      </c>
      <c r="DE9" s="8">
        <v>0</v>
      </c>
      <c r="DF9" s="8">
        <v>0</v>
      </c>
      <c r="DG9" s="8">
        <v>0</v>
      </c>
      <c r="DH9" s="9"/>
    </row>
    <row r="10" spans="2:112" x14ac:dyDescent="0.25">
      <c r="B10" s="6" t="s">
        <v>138</v>
      </c>
      <c r="C10" s="7">
        <v>1.1297163715334124E-2</v>
      </c>
      <c r="D10" s="8">
        <v>1.9504094777840472E-2</v>
      </c>
      <c r="E10" s="8">
        <v>4.1654051250656771E-2</v>
      </c>
      <c r="F10" s="8">
        <v>7.9798765899409596E-2</v>
      </c>
      <c r="G10" s="8">
        <v>0.14432826349149458</v>
      </c>
      <c r="H10" s="8">
        <v>0.25121228107156013</v>
      </c>
      <c r="I10" s="8">
        <v>0.41099097019473052</v>
      </c>
      <c r="J10" s="8">
        <v>0.64999907154176184</v>
      </c>
      <c r="K10" s="8">
        <v>1.0076949091540337</v>
      </c>
      <c r="L10" s="8">
        <v>1.5297858346121358</v>
      </c>
      <c r="M10" s="8">
        <v>2.2771607709057302</v>
      </c>
      <c r="N10" s="9"/>
      <c r="P10" s="6" t="s">
        <v>138</v>
      </c>
      <c r="Q10" s="7">
        <v>8.3855709342822298</v>
      </c>
      <c r="R10" s="8">
        <v>8.6549635493986656</v>
      </c>
      <c r="S10" s="8">
        <v>8.6939153476770912</v>
      </c>
      <c r="T10" s="8">
        <v>8.7339595973758701</v>
      </c>
      <c r="U10" s="8">
        <v>8.7751405870660992</v>
      </c>
      <c r="V10" s="8">
        <v>8.8175321310329373</v>
      </c>
      <c r="W10" s="8">
        <v>8.8611342292763826</v>
      </c>
      <c r="X10" s="8">
        <v>8.9780782012538509</v>
      </c>
      <c r="Y10" s="8">
        <v>9.0726490633996146</v>
      </c>
      <c r="Z10" s="8">
        <v>9.1724607397916706</v>
      </c>
      <c r="AA10" s="8">
        <v>9.3146122901509525</v>
      </c>
      <c r="AB10" s="109"/>
      <c r="AD10" s="6" t="s">
        <v>138</v>
      </c>
      <c r="AE10" s="7">
        <v>0.3493841804918435</v>
      </c>
      <c r="AF10" s="8">
        <v>0.57786907887033023</v>
      </c>
      <c r="AG10" s="8">
        <v>0.64889096957284553</v>
      </c>
      <c r="AH10" s="8">
        <v>0.70566175720676405</v>
      </c>
      <c r="AI10" s="8">
        <v>0.80775572509162985</v>
      </c>
      <c r="AJ10" s="8">
        <v>0.98227333152182372</v>
      </c>
      <c r="AK10" s="8">
        <v>1.2100573559789043</v>
      </c>
      <c r="AL10" s="8">
        <v>1.3437685252072142</v>
      </c>
      <c r="AM10" s="8">
        <v>1.4491332380586432</v>
      </c>
      <c r="AN10" s="8">
        <v>1.6696748986611907</v>
      </c>
      <c r="AO10" s="8">
        <v>1.9043119125720227</v>
      </c>
      <c r="AP10" s="9"/>
      <c r="AR10" s="6" t="s">
        <v>138</v>
      </c>
      <c r="AS10" s="7">
        <v>2.0670482501174155E-2</v>
      </c>
      <c r="AT10" s="8">
        <v>6.1893893651409466E-2</v>
      </c>
      <c r="AU10" s="8">
        <v>0.11976287948352113</v>
      </c>
      <c r="AV10" s="8">
        <v>0.18310015818521</v>
      </c>
      <c r="AW10" s="8">
        <v>0.22293130573730344</v>
      </c>
      <c r="AX10" s="8">
        <v>0.27201553404477835</v>
      </c>
      <c r="AY10" s="8">
        <v>0.32182906221481328</v>
      </c>
      <c r="AZ10" s="8">
        <v>0.36704426451810085</v>
      </c>
      <c r="BA10" s="8">
        <v>0.41203796302471873</v>
      </c>
      <c r="BB10" s="8">
        <v>0.45824787496439667</v>
      </c>
      <c r="BC10" s="8">
        <v>0.50552860968964652</v>
      </c>
      <c r="BD10" s="9"/>
      <c r="BF10" s="6" t="s">
        <v>138</v>
      </c>
      <c r="BG10" s="7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  <c r="BQ10" s="8">
        <v>0</v>
      </c>
      <c r="BR10" s="9"/>
      <c r="BT10" s="6" t="s">
        <v>138</v>
      </c>
      <c r="BU10" s="7">
        <v>0</v>
      </c>
      <c r="BV10" s="8">
        <v>0</v>
      </c>
      <c r="BW10" s="8">
        <v>0</v>
      </c>
      <c r="BX10" s="8">
        <v>0</v>
      </c>
      <c r="BY10" s="8">
        <v>0</v>
      </c>
      <c r="BZ10" s="8">
        <v>0</v>
      </c>
      <c r="CA10" s="8">
        <v>0</v>
      </c>
      <c r="CB10" s="8">
        <v>0</v>
      </c>
      <c r="CC10" s="8">
        <v>0</v>
      </c>
      <c r="CD10" s="8">
        <v>0</v>
      </c>
      <c r="CE10" s="8">
        <v>0</v>
      </c>
      <c r="CF10" s="9"/>
      <c r="CH10" s="6" t="s">
        <v>138</v>
      </c>
      <c r="CI10" s="7">
        <v>7.2658333333333331</v>
      </c>
      <c r="CJ10" s="8">
        <v>7.6066666666666665</v>
      </c>
      <c r="CK10" s="8">
        <v>7.9091666666666658</v>
      </c>
      <c r="CL10" s="8">
        <v>8.18</v>
      </c>
      <c r="CM10" s="8">
        <v>9.3291666666666675</v>
      </c>
      <c r="CN10" s="8">
        <v>10.420000000000002</v>
      </c>
      <c r="CO10" s="8">
        <v>11.495833333333334</v>
      </c>
      <c r="CP10" s="8">
        <v>12.535833333333334</v>
      </c>
      <c r="CQ10" s="8">
        <v>13.624166666666667</v>
      </c>
      <c r="CR10" s="8">
        <v>14.821666666666667</v>
      </c>
      <c r="CS10" s="8">
        <v>16.111666666666665</v>
      </c>
      <c r="CT10" s="9"/>
      <c r="CV10" s="6" t="s">
        <v>138</v>
      </c>
      <c r="CW10" s="7">
        <v>0</v>
      </c>
      <c r="CX10" s="8">
        <v>0</v>
      </c>
      <c r="CY10" s="8">
        <v>0</v>
      </c>
      <c r="CZ10" s="8">
        <v>0</v>
      </c>
      <c r="DA10" s="8">
        <v>0</v>
      </c>
      <c r="DB10" s="8">
        <v>0</v>
      </c>
      <c r="DC10" s="8">
        <v>0</v>
      </c>
      <c r="DD10" s="8">
        <v>0</v>
      </c>
      <c r="DE10" s="8">
        <v>0</v>
      </c>
      <c r="DF10" s="8">
        <v>0</v>
      </c>
      <c r="DG10" s="8">
        <v>0</v>
      </c>
      <c r="DH10" s="9"/>
    </row>
    <row r="11" spans="2:112" x14ac:dyDescent="0.25">
      <c r="B11" s="6" t="s">
        <v>139</v>
      </c>
      <c r="C11" s="7">
        <v>2.4098638594114975E-2</v>
      </c>
      <c r="D11" s="8">
        <v>3.6666131659544826E-2</v>
      </c>
      <c r="E11" s="8">
        <v>7.0584952501531961E-2</v>
      </c>
      <c r="F11" s="8">
        <v>0.12899697438643382</v>
      </c>
      <c r="G11" s="8">
        <v>0.2278127201661399</v>
      </c>
      <c r="H11" s="8">
        <v>0.39148707535592647</v>
      </c>
      <c r="I11" s="8">
        <v>0.63616045597351389</v>
      </c>
      <c r="J11" s="8">
        <v>1.0021599548584295</v>
      </c>
      <c r="K11" s="8">
        <v>1.5499091590965968</v>
      </c>
      <c r="L11" s="8">
        <v>2.3494009588016556</v>
      </c>
      <c r="M11" s="8">
        <v>3.4938761904819096</v>
      </c>
      <c r="N11" s="9"/>
      <c r="P11" s="6" t="s">
        <v>139</v>
      </c>
      <c r="Q11" s="7">
        <v>40.149313815602632</v>
      </c>
      <c r="R11" s="8">
        <v>43.564805534717117</v>
      </c>
      <c r="S11" s="8">
        <v>44.058655540245589</v>
      </c>
      <c r="T11" s="8">
        <v>44.566356180759513</v>
      </c>
      <c r="U11" s="8">
        <v>45.088468968488023</v>
      </c>
      <c r="V11" s="8">
        <v>45.625929757146352</v>
      </c>
      <c r="W11" s="8">
        <v>46.178738546734508</v>
      </c>
      <c r="X11" s="8">
        <v>47.661411587778204</v>
      </c>
      <c r="Y11" s="8">
        <v>48.860427367734765</v>
      </c>
      <c r="Z11" s="8">
        <v>50.125888761472872</v>
      </c>
      <c r="AA11" s="8">
        <v>51.928155846268652</v>
      </c>
      <c r="AB11" s="109"/>
      <c r="AD11" s="6" t="s">
        <v>139</v>
      </c>
      <c r="AE11" s="7">
        <v>0.4614284639838106</v>
      </c>
      <c r="AF11" s="8">
        <v>0.76473268221887181</v>
      </c>
      <c r="AG11" s="8">
        <v>0.85901129402199916</v>
      </c>
      <c r="AH11" s="8">
        <v>0.93437215806199914</v>
      </c>
      <c r="AI11" s="8">
        <v>1.0698976625289949</v>
      </c>
      <c r="AJ11" s="8">
        <v>1.3015625408741798</v>
      </c>
      <c r="AK11" s="8">
        <v>1.6039363780717104</v>
      </c>
      <c r="AL11" s="8">
        <v>1.7814324048984316</v>
      </c>
      <c r="AM11" s="8">
        <v>1.9212996875405712</v>
      </c>
      <c r="AN11" s="8">
        <v>2.2140595873502829</v>
      </c>
      <c r="AO11" s="8">
        <v>2.5255304835814485</v>
      </c>
      <c r="AP11" s="9"/>
      <c r="AR11" s="6" t="s">
        <v>139</v>
      </c>
      <c r="AS11" s="7">
        <v>0.1135037799313918</v>
      </c>
      <c r="AT11" s="8">
        <v>0.29946960858854677</v>
      </c>
      <c r="AU11" s="8">
        <v>0.56052645962394143</v>
      </c>
      <c r="AV11" s="8">
        <v>0.84625171112539344</v>
      </c>
      <c r="AW11" s="8">
        <v>1.0259368015681862</v>
      </c>
      <c r="AX11" s="8">
        <v>1.2473641152354216</v>
      </c>
      <c r="AY11" s="8">
        <v>1.4720814247932503</v>
      </c>
      <c r="AZ11" s="8">
        <v>1.6760549032030732</v>
      </c>
      <c r="BA11" s="8">
        <v>1.8790291402607369</v>
      </c>
      <c r="BB11" s="8">
        <v>2.0874899232541235</v>
      </c>
      <c r="BC11" s="8">
        <v>2.3007813702102307</v>
      </c>
      <c r="BD11" s="9"/>
      <c r="BF11" s="6" t="s">
        <v>139</v>
      </c>
      <c r="BG11" s="7">
        <v>0</v>
      </c>
      <c r="BH11" s="8">
        <v>0</v>
      </c>
      <c r="BI11" s="8">
        <v>0</v>
      </c>
      <c r="BJ11" s="8">
        <v>0</v>
      </c>
      <c r="BK11" s="8">
        <v>0</v>
      </c>
      <c r="BL11" s="8">
        <v>0</v>
      </c>
      <c r="BM11" s="8">
        <v>0</v>
      </c>
      <c r="BN11" s="8">
        <v>0</v>
      </c>
      <c r="BO11" s="8">
        <v>0</v>
      </c>
      <c r="BP11" s="8">
        <v>0</v>
      </c>
      <c r="BQ11" s="8">
        <v>0</v>
      </c>
      <c r="BR11" s="9"/>
      <c r="BT11" s="6" t="s">
        <v>139</v>
      </c>
      <c r="BU11" s="7">
        <v>0</v>
      </c>
      <c r="BV11" s="8">
        <v>0</v>
      </c>
      <c r="BW11" s="8">
        <v>0</v>
      </c>
      <c r="BX11" s="8">
        <v>0</v>
      </c>
      <c r="BY11" s="8">
        <v>0</v>
      </c>
      <c r="BZ11" s="8">
        <v>0</v>
      </c>
      <c r="CA11" s="8">
        <v>0</v>
      </c>
      <c r="CB11" s="8">
        <v>0</v>
      </c>
      <c r="CC11" s="8">
        <v>0</v>
      </c>
      <c r="CD11" s="8">
        <v>0</v>
      </c>
      <c r="CE11" s="8">
        <v>0</v>
      </c>
      <c r="CF11" s="9"/>
      <c r="CH11" s="6" t="s">
        <v>139</v>
      </c>
      <c r="CI11" s="7">
        <v>7.2658333333333331</v>
      </c>
      <c r="CJ11" s="8">
        <v>7.6066666666666665</v>
      </c>
      <c r="CK11" s="8">
        <v>7.9091666666666658</v>
      </c>
      <c r="CL11" s="8">
        <v>8.18</v>
      </c>
      <c r="CM11" s="8">
        <v>9.3291666666666675</v>
      </c>
      <c r="CN11" s="8">
        <v>10.420000000000002</v>
      </c>
      <c r="CO11" s="8">
        <v>11.495833333333334</v>
      </c>
      <c r="CP11" s="8">
        <v>12.535833333333334</v>
      </c>
      <c r="CQ11" s="8">
        <v>13.624166666666667</v>
      </c>
      <c r="CR11" s="8">
        <v>14.821666666666667</v>
      </c>
      <c r="CS11" s="8">
        <v>16.111666666666665</v>
      </c>
      <c r="CT11" s="9"/>
      <c r="CV11" s="6" t="s">
        <v>139</v>
      </c>
      <c r="CW11" s="7">
        <v>0</v>
      </c>
      <c r="CX11" s="8">
        <v>0</v>
      </c>
      <c r="CY11" s="8">
        <v>0</v>
      </c>
      <c r="CZ11" s="8">
        <v>0</v>
      </c>
      <c r="DA11" s="8">
        <v>0</v>
      </c>
      <c r="DB11" s="8">
        <v>0</v>
      </c>
      <c r="DC11" s="8">
        <v>0</v>
      </c>
      <c r="DD11" s="8">
        <v>0</v>
      </c>
      <c r="DE11" s="8">
        <v>0</v>
      </c>
      <c r="DF11" s="8">
        <v>0</v>
      </c>
      <c r="DG11" s="8">
        <v>0</v>
      </c>
      <c r="DH11" s="9"/>
    </row>
    <row r="12" spans="2:112" x14ac:dyDescent="0.25">
      <c r="B12" s="6" t="s">
        <v>140</v>
      </c>
      <c r="C12" s="7">
        <v>1.0163314797750777E-2</v>
      </c>
      <c r="D12" s="8">
        <v>1.7687376048052855E-2</v>
      </c>
      <c r="E12" s="8">
        <v>3.7994312699973332E-2</v>
      </c>
      <c r="F12" s="8">
        <v>7.2965140066087716E-2</v>
      </c>
      <c r="G12" s="8">
        <v>0.13212536556770071</v>
      </c>
      <c r="H12" s="8">
        <v>0.23011594070787728</v>
      </c>
      <c r="I12" s="8">
        <v>0.37660000817469585</v>
      </c>
      <c r="J12" s="8">
        <v>0.5957210876813972</v>
      </c>
      <c r="K12" s="8">
        <v>0.9236543151783666</v>
      </c>
      <c r="L12" s="8">
        <v>1.4023038945954496</v>
      </c>
      <c r="M12" s="8">
        <v>2.0874923962149938</v>
      </c>
      <c r="N12" s="9"/>
      <c r="P12" s="6" t="s">
        <v>140</v>
      </c>
      <c r="Q12" s="7">
        <v>13.052336699319023</v>
      </c>
      <c r="R12" s="8">
        <v>14.049706925453309</v>
      </c>
      <c r="S12" s="8">
        <v>14.193917871401101</v>
      </c>
      <c r="T12" s="8">
        <v>14.34217339191783</v>
      </c>
      <c r="U12" s="8">
        <v>14.494637456242774</v>
      </c>
      <c r="V12" s="8">
        <v>14.651583346441404</v>
      </c>
      <c r="W12" s="8">
        <v>14.81301106251372</v>
      </c>
      <c r="X12" s="8">
        <v>15.245971838835658</v>
      </c>
      <c r="Y12" s="8">
        <v>15.596100821114057</v>
      </c>
      <c r="Z12" s="8">
        <v>15.965632830040729</v>
      </c>
      <c r="AA12" s="8">
        <v>16.491919431720202</v>
      </c>
      <c r="AB12" s="109"/>
      <c r="AD12" s="6" t="s">
        <v>140</v>
      </c>
      <c r="AE12" s="7">
        <v>0.32241142277287388</v>
      </c>
      <c r="AF12" s="8">
        <v>0.53321300301226815</v>
      </c>
      <c r="AG12" s="8">
        <v>0.59873823858770348</v>
      </c>
      <c r="AH12" s="8">
        <v>0.65111531834043646</v>
      </c>
      <c r="AI12" s="8">
        <v>0.74530784448012488</v>
      </c>
      <c r="AJ12" s="8">
        <v>0.90631886742371126</v>
      </c>
      <c r="AK12" s="8">
        <v>1.1164738170488744</v>
      </c>
      <c r="AL12" s="8">
        <v>1.2398365686749955</v>
      </c>
      <c r="AM12" s="8">
        <v>1.3370467043477632</v>
      </c>
      <c r="AN12" s="8">
        <v>1.5405198042925363</v>
      </c>
      <c r="AO12" s="8">
        <v>1.7569973643679608</v>
      </c>
      <c r="AP12" s="9"/>
      <c r="AR12" s="6" t="s">
        <v>140</v>
      </c>
      <c r="AS12" s="7">
        <v>4.428294620340497E-2</v>
      </c>
      <c r="AT12" s="8">
        <v>9.4213642714115614E-2</v>
      </c>
      <c r="AU12" s="8">
        <v>0.16430582306366168</v>
      </c>
      <c r="AV12" s="8">
        <v>0.2410213192447746</v>
      </c>
      <c r="AW12" s="8">
        <v>0.28926567565790373</v>
      </c>
      <c r="AX12" s="8">
        <v>0.3487175657053137</v>
      </c>
      <c r="AY12" s="8">
        <v>0.40905279968489067</v>
      </c>
      <c r="AZ12" s="8">
        <v>0.46381844087960167</v>
      </c>
      <c r="BA12" s="8">
        <v>0.51831579183488596</v>
      </c>
      <c r="BB12" s="8">
        <v>0.57428624708027998</v>
      </c>
      <c r="BC12" s="8">
        <v>0.63155370628607632</v>
      </c>
      <c r="BD12" s="9"/>
      <c r="BF12" s="6" t="s">
        <v>140</v>
      </c>
      <c r="BG12" s="7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9"/>
      <c r="BT12" s="6" t="s">
        <v>140</v>
      </c>
      <c r="BU12" s="7">
        <v>0</v>
      </c>
      <c r="BV12" s="8">
        <v>0</v>
      </c>
      <c r="BW12" s="8">
        <v>0</v>
      </c>
      <c r="BX12" s="8">
        <v>0</v>
      </c>
      <c r="BY12" s="8">
        <v>0</v>
      </c>
      <c r="BZ12" s="8">
        <v>0</v>
      </c>
      <c r="CA12" s="8">
        <v>0</v>
      </c>
      <c r="CB12" s="8">
        <v>0</v>
      </c>
      <c r="CC12" s="8">
        <v>0</v>
      </c>
      <c r="CD12" s="8">
        <v>0</v>
      </c>
      <c r="CE12" s="8">
        <v>0</v>
      </c>
      <c r="CF12" s="9"/>
      <c r="CH12" s="6" t="s">
        <v>140</v>
      </c>
      <c r="CI12" s="7">
        <v>0</v>
      </c>
      <c r="CJ12" s="8">
        <v>0</v>
      </c>
      <c r="CK12" s="8">
        <v>0</v>
      </c>
      <c r="CL12" s="8">
        <v>0</v>
      </c>
      <c r="CM12" s="8">
        <v>0</v>
      </c>
      <c r="CN12" s="8">
        <v>0</v>
      </c>
      <c r="CO12" s="8">
        <v>0</v>
      </c>
      <c r="CP12" s="8">
        <v>0</v>
      </c>
      <c r="CQ12" s="8">
        <v>0</v>
      </c>
      <c r="CR12" s="8">
        <v>0</v>
      </c>
      <c r="CS12" s="8">
        <v>0</v>
      </c>
      <c r="CT12" s="9"/>
      <c r="CV12" s="6" t="s">
        <v>140</v>
      </c>
      <c r="CW12" s="7">
        <v>0</v>
      </c>
      <c r="CX12" s="8">
        <v>0</v>
      </c>
      <c r="CY12" s="8">
        <v>0</v>
      </c>
      <c r="CZ12" s="8">
        <v>0</v>
      </c>
      <c r="DA12" s="8">
        <v>0</v>
      </c>
      <c r="DB12" s="8">
        <v>0</v>
      </c>
      <c r="DC12" s="8">
        <v>0</v>
      </c>
      <c r="DD12" s="8">
        <v>0</v>
      </c>
      <c r="DE12" s="8">
        <v>0</v>
      </c>
      <c r="DF12" s="8">
        <v>0</v>
      </c>
      <c r="DG12" s="8">
        <v>0</v>
      </c>
      <c r="DH12" s="9"/>
    </row>
    <row r="13" spans="2:112" x14ac:dyDescent="0.25">
      <c r="B13" s="6" t="s">
        <v>141</v>
      </c>
      <c r="C13" s="7">
        <v>1.7532202760815227E-2</v>
      </c>
      <c r="D13" s="8">
        <v>2.8560812745563834E-2</v>
      </c>
      <c r="E13" s="8">
        <v>5.8326291370559891E-2</v>
      </c>
      <c r="F13" s="8">
        <v>0.10958579113199053</v>
      </c>
      <c r="G13" s="8">
        <v>0.19630159951816939</v>
      </c>
      <c r="H13" s="8">
        <v>0.33993411385460193</v>
      </c>
      <c r="I13" s="8">
        <v>0.55464736449517638</v>
      </c>
      <c r="J13" s="8">
        <v>0.87583041244278281</v>
      </c>
      <c r="K13" s="8">
        <v>1.3565080075326301</v>
      </c>
      <c r="L13" s="8">
        <v>2.0581024463794728</v>
      </c>
      <c r="M13" s="8">
        <v>3.0624372728793041</v>
      </c>
      <c r="N13" s="9"/>
      <c r="P13" s="6" t="s">
        <v>141</v>
      </c>
      <c r="Q13" s="7">
        <v>13.012867770004013</v>
      </c>
      <c r="R13" s="8">
        <v>14.44674466795678</v>
      </c>
      <c r="S13" s="8">
        <v>14.654070632185647</v>
      </c>
      <c r="T13" s="8">
        <v>14.867211309832342</v>
      </c>
      <c r="U13" s="8">
        <v>15.086402432521909</v>
      </c>
      <c r="V13" s="8">
        <v>15.312036886296097</v>
      </c>
      <c r="W13" s="8">
        <v>15.544114671154905</v>
      </c>
      <c r="X13" s="8">
        <v>16.166564027091599</v>
      </c>
      <c r="Y13" s="8">
        <v>16.669929623775367</v>
      </c>
      <c r="Z13" s="8">
        <v>17.201190129423036</v>
      </c>
      <c r="AA13" s="8">
        <v>17.957810068615672</v>
      </c>
      <c r="AB13" s="109"/>
      <c r="AD13" s="6" t="s">
        <v>141</v>
      </c>
      <c r="AE13" s="7">
        <v>0.444062040217861</v>
      </c>
      <c r="AF13" s="8">
        <v>0.73499758206563892</v>
      </c>
      <c r="AG13" s="8">
        <v>0.82543153372384381</v>
      </c>
      <c r="AH13" s="8">
        <v>0.89771919902958008</v>
      </c>
      <c r="AI13" s="8">
        <v>1.0277180045382499</v>
      </c>
      <c r="AJ13" s="8">
        <v>1.2499356423299575</v>
      </c>
      <c r="AK13" s="8">
        <v>1.5399787438653192</v>
      </c>
      <c r="AL13" s="8">
        <v>1.7102365234674441</v>
      </c>
      <c r="AM13" s="8">
        <v>1.8444000504340576</v>
      </c>
      <c r="AN13" s="8">
        <v>2.1252212687411154</v>
      </c>
      <c r="AO13" s="8">
        <v>2.423990453331216</v>
      </c>
      <c r="AP13" s="9"/>
      <c r="AR13" s="6" t="s">
        <v>141</v>
      </c>
      <c r="AS13" s="7">
        <v>6.6363128030085441E-2</v>
      </c>
      <c r="AT13" s="8">
        <v>0.17004774861266725</v>
      </c>
      <c r="AU13" s="8">
        <v>0.31559911547152186</v>
      </c>
      <c r="AV13" s="8">
        <v>0.47490426581399575</v>
      </c>
      <c r="AW13" s="8">
        <v>0.5750870819874716</v>
      </c>
      <c r="AX13" s="8">
        <v>0.69854313394061784</v>
      </c>
      <c r="AY13" s="8">
        <v>0.8238335120067799</v>
      </c>
      <c r="AZ13" s="8">
        <v>0.93755823697666607</v>
      </c>
      <c r="BA13" s="8">
        <v>1.0507258383006803</v>
      </c>
      <c r="BB13" s="8">
        <v>1.166952444807325</v>
      </c>
      <c r="BC13" s="8">
        <v>1.2858723717145686</v>
      </c>
      <c r="BD13" s="9"/>
      <c r="BF13" s="6" t="s">
        <v>141</v>
      </c>
      <c r="BG13" s="7">
        <v>0</v>
      </c>
      <c r="BH13" s="8">
        <v>0</v>
      </c>
      <c r="BI13" s="8">
        <v>0</v>
      </c>
      <c r="BJ13" s="8">
        <v>0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0</v>
      </c>
      <c r="BQ13" s="8">
        <v>0</v>
      </c>
      <c r="BR13" s="9"/>
      <c r="BT13" s="6" t="s">
        <v>141</v>
      </c>
      <c r="BU13" s="7">
        <v>0</v>
      </c>
      <c r="BV13" s="8">
        <v>0</v>
      </c>
      <c r="BW13" s="8">
        <v>0</v>
      </c>
      <c r="BX13" s="8">
        <v>0</v>
      </c>
      <c r="BY13" s="8">
        <v>0</v>
      </c>
      <c r="BZ13" s="8">
        <v>0</v>
      </c>
      <c r="CA13" s="8">
        <v>0</v>
      </c>
      <c r="CB13" s="8">
        <v>0</v>
      </c>
      <c r="CC13" s="8">
        <v>0</v>
      </c>
      <c r="CD13" s="8">
        <v>0</v>
      </c>
      <c r="CE13" s="8">
        <v>0</v>
      </c>
      <c r="CF13" s="9"/>
      <c r="CH13" s="6" t="s">
        <v>141</v>
      </c>
      <c r="CI13" s="7">
        <v>0</v>
      </c>
      <c r="CJ13" s="8">
        <v>0</v>
      </c>
      <c r="CK13" s="8">
        <v>0</v>
      </c>
      <c r="CL13" s="8">
        <v>0</v>
      </c>
      <c r="CM13" s="8">
        <v>0</v>
      </c>
      <c r="CN13" s="8">
        <v>0</v>
      </c>
      <c r="CO13" s="8">
        <v>0</v>
      </c>
      <c r="CP13" s="8">
        <v>0</v>
      </c>
      <c r="CQ13" s="8">
        <v>0</v>
      </c>
      <c r="CR13" s="8">
        <v>0</v>
      </c>
      <c r="CS13" s="8">
        <v>0</v>
      </c>
      <c r="CT13" s="9"/>
      <c r="CV13" s="6" t="s">
        <v>141</v>
      </c>
      <c r="CW13" s="7">
        <v>0</v>
      </c>
      <c r="CX13" s="8">
        <v>0</v>
      </c>
      <c r="CY13" s="8">
        <v>0</v>
      </c>
      <c r="CZ13" s="8">
        <v>0</v>
      </c>
      <c r="DA13" s="8">
        <v>0</v>
      </c>
      <c r="DB13" s="8">
        <v>0</v>
      </c>
      <c r="DC13" s="8">
        <v>0</v>
      </c>
      <c r="DD13" s="8">
        <v>0</v>
      </c>
      <c r="DE13" s="8">
        <v>0</v>
      </c>
      <c r="DF13" s="8">
        <v>0</v>
      </c>
      <c r="DG13" s="8">
        <v>0</v>
      </c>
      <c r="DH13" s="9"/>
    </row>
    <row r="14" spans="2:112" x14ac:dyDescent="0.25">
      <c r="B14" s="6" t="s">
        <v>142</v>
      </c>
      <c r="C14" s="7">
        <v>1.7652643701811344E-2</v>
      </c>
      <c r="D14" s="8">
        <v>2.8608843460743411E-2</v>
      </c>
      <c r="E14" s="8">
        <v>5.8178891743044053E-2</v>
      </c>
      <c r="F14" s="8">
        <v>0.10910183848844629</v>
      </c>
      <c r="G14" s="8">
        <v>0.19524829939785421</v>
      </c>
      <c r="H14" s="8">
        <v>0.3379377698863239</v>
      </c>
      <c r="I14" s="8">
        <v>0.55124128394303251</v>
      </c>
      <c r="J14" s="8">
        <v>0.87031554963589475</v>
      </c>
      <c r="K14" s="8">
        <v>1.3478371737327031</v>
      </c>
      <c r="L14" s="8">
        <v>2.0448251742506192</v>
      </c>
      <c r="M14" s="8">
        <v>3.0425658686084271</v>
      </c>
      <c r="N14" s="9"/>
      <c r="P14" s="6" t="s">
        <v>142</v>
      </c>
      <c r="Q14" s="7">
        <v>12.6519912472311</v>
      </c>
      <c r="R14" s="8">
        <v>13.700980606120481</v>
      </c>
      <c r="S14" s="8">
        <v>13.852655223800754</v>
      </c>
      <c r="T14" s="8">
        <v>14.008583743966661</v>
      </c>
      <c r="U14" s="8">
        <v>14.168938622124372</v>
      </c>
      <c r="V14" s="8">
        <v>14.334007284117515</v>
      </c>
      <c r="W14" s="8">
        <v>14.503789729946087</v>
      </c>
      <c r="X14" s="8">
        <v>14.959158493999256</v>
      </c>
      <c r="Y14" s="8">
        <v>15.327408484850055</v>
      </c>
      <c r="Z14" s="8">
        <v>15.716065710598143</v>
      </c>
      <c r="AA14" s="8">
        <v>16.269590400248838</v>
      </c>
      <c r="AB14" s="109"/>
      <c r="AD14" s="6" t="s">
        <v>142</v>
      </c>
      <c r="AE14" s="7">
        <v>0.43859684293474033</v>
      </c>
      <c r="AF14" s="8">
        <v>0.72600840098044483</v>
      </c>
      <c r="AG14" s="8">
        <v>0.81534696299056153</v>
      </c>
      <c r="AH14" s="8">
        <v>0.88675903722891147</v>
      </c>
      <c r="AI14" s="8">
        <v>1.0151832201184543</v>
      </c>
      <c r="AJ14" s="8">
        <v>1.2347092261104189</v>
      </c>
      <c r="AK14" s="8">
        <v>1.521239153609971</v>
      </c>
      <c r="AL14" s="8">
        <v>1.6894346700259473</v>
      </c>
      <c r="AM14" s="8">
        <v>1.8219731287975349</v>
      </c>
      <c r="AN14" s="8">
        <v>2.0993928739868446</v>
      </c>
      <c r="AO14" s="8">
        <v>2.3945431890487767</v>
      </c>
      <c r="AP14" s="9"/>
      <c r="AR14" s="6" t="s">
        <v>142</v>
      </c>
      <c r="AS14" s="7">
        <v>4.9691901224097682E-2</v>
      </c>
      <c r="AT14" s="8">
        <v>0.14617052612600417</v>
      </c>
      <c r="AU14" s="8">
        <v>0.28160619294170802</v>
      </c>
      <c r="AV14" s="8">
        <v>0.4298397666238527</v>
      </c>
      <c r="AW14" s="8">
        <v>0.52305995963713703</v>
      </c>
      <c r="AX14" s="8">
        <v>0.63793591772362312</v>
      </c>
      <c r="AY14" s="8">
        <v>0.75451871776999724</v>
      </c>
      <c r="AZ14" s="8">
        <v>0.86033966807866169</v>
      </c>
      <c r="BA14" s="8">
        <v>0.96564221437569897</v>
      </c>
      <c r="BB14" s="8">
        <v>1.0737911675161977</v>
      </c>
      <c r="BC14" s="8">
        <v>1.1844462575091055</v>
      </c>
      <c r="BD14" s="9"/>
      <c r="BF14" s="6" t="s">
        <v>142</v>
      </c>
      <c r="BG14" s="7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  <c r="BQ14" s="8">
        <v>0</v>
      </c>
      <c r="BR14" s="9"/>
      <c r="BT14" s="6" t="s">
        <v>142</v>
      </c>
      <c r="BU14" s="7">
        <v>0</v>
      </c>
      <c r="BV14" s="8">
        <v>0</v>
      </c>
      <c r="BW14" s="8">
        <v>0</v>
      </c>
      <c r="BX14" s="8">
        <v>0</v>
      </c>
      <c r="BY14" s="8">
        <v>0</v>
      </c>
      <c r="BZ14" s="8">
        <v>0</v>
      </c>
      <c r="CA14" s="8">
        <v>0</v>
      </c>
      <c r="CB14" s="8">
        <v>0</v>
      </c>
      <c r="CC14" s="8">
        <v>0</v>
      </c>
      <c r="CD14" s="8">
        <v>0</v>
      </c>
      <c r="CE14" s="8">
        <v>0</v>
      </c>
      <c r="CF14" s="9"/>
      <c r="CH14" s="6" t="s">
        <v>142</v>
      </c>
      <c r="CI14" s="7">
        <v>0</v>
      </c>
      <c r="CJ14" s="8">
        <v>0</v>
      </c>
      <c r="CK14" s="8">
        <v>0</v>
      </c>
      <c r="CL14" s="8">
        <v>0</v>
      </c>
      <c r="CM14" s="8">
        <v>0</v>
      </c>
      <c r="CN14" s="8">
        <v>0</v>
      </c>
      <c r="CO14" s="8">
        <v>0</v>
      </c>
      <c r="CP14" s="8">
        <v>0</v>
      </c>
      <c r="CQ14" s="8">
        <v>0</v>
      </c>
      <c r="CR14" s="8">
        <v>0</v>
      </c>
      <c r="CS14" s="8">
        <v>0</v>
      </c>
      <c r="CT14" s="9"/>
      <c r="CV14" s="6" t="s">
        <v>142</v>
      </c>
      <c r="CW14" s="7">
        <v>0</v>
      </c>
      <c r="CX14" s="8">
        <v>0</v>
      </c>
      <c r="CY14" s="8">
        <v>0</v>
      </c>
      <c r="CZ14" s="8">
        <v>0</v>
      </c>
      <c r="DA14" s="8">
        <v>0</v>
      </c>
      <c r="DB14" s="8">
        <v>0</v>
      </c>
      <c r="DC14" s="8">
        <v>0</v>
      </c>
      <c r="DD14" s="8">
        <v>0</v>
      </c>
      <c r="DE14" s="8">
        <v>0</v>
      </c>
      <c r="DF14" s="8">
        <v>0</v>
      </c>
      <c r="DG14" s="8">
        <v>0</v>
      </c>
      <c r="DH14" s="9"/>
    </row>
    <row r="15" spans="2:112" x14ac:dyDescent="0.25">
      <c r="B15" s="6" t="s">
        <v>143</v>
      </c>
      <c r="C15" s="7">
        <v>5.2510232240888091E-2</v>
      </c>
      <c r="D15" s="8">
        <v>7.3395907522407489E-2</v>
      </c>
      <c r="E15" s="8">
        <v>0.12976494423876436</v>
      </c>
      <c r="F15" s="8">
        <v>0.22683876121033852</v>
      </c>
      <c r="G15" s="8">
        <v>0.39105875069521212</v>
      </c>
      <c r="H15" s="8">
        <v>0.66306601710932966</v>
      </c>
      <c r="I15" s="8">
        <v>1.0696840077464105</v>
      </c>
      <c r="J15" s="8">
        <v>1.6779315434412085</v>
      </c>
      <c r="K15" s="8">
        <v>2.5882254227271266</v>
      </c>
      <c r="L15" s="8">
        <v>3.91688548499598</v>
      </c>
      <c r="M15" s="8">
        <v>5.8188668851184318</v>
      </c>
      <c r="N15" s="9"/>
      <c r="P15" s="6" t="s">
        <v>143</v>
      </c>
      <c r="Q15" s="7">
        <v>44.789329732572114</v>
      </c>
      <c r="R15" s="8">
        <v>61.113049182360307</v>
      </c>
      <c r="S15" s="8">
        <v>63.473315171414782</v>
      </c>
      <c r="T15" s="8">
        <v>65.899777743069237</v>
      </c>
      <c r="U15" s="8">
        <v>68.3951205425642</v>
      </c>
      <c r="V15" s="8">
        <v>70.96381631196725</v>
      </c>
      <c r="W15" s="8">
        <v>73.605865051278386</v>
      </c>
      <c r="X15" s="8">
        <v>80.692030308922895</v>
      </c>
      <c r="Y15" s="8">
        <v>86.422507445888215</v>
      </c>
      <c r="Z15" s="8">
        <v>92.470549269650704</v>
      </c>
      <c r="AA15" s="8">
        <v>101.08415594336896</v>
      </c>
      <c r="AB15" s="109"/>
      <c r="AD15" s="6" t="s">
        <v>143</v>
      </c>
      <c r="AE15" s="7">
        <v>0.63195829470639098</v>
      </c>
      <c r="AF15" s="8">
        <v>1.0506405637472267</v>
      </c>
      <c r="AG15" s="8">
        <v>1.1807831095431509</v>
      </c>
      <c r="AH15" s="8">
        <v>1.2848115260839721</v>
      </c>
      <c r="AI15" s="8">
        <v>1.4718914356656132</v>
      </c>
      <c r="AJ15" s="8">
        <v>1.7916824939207299</v>
      </c>
      <c r="AK15" s="8">
        <v>2.2090804615227899</v>
      </c>
      <c r="AL15" s="8">
        <v>2.4540966360091954</v>
      </c>
      <c r="AM15" s="8">
        <v>2.6471699523051226</v>
      </c>
      <c r="AN15" s="8">
        <v>3.051296805039835</v>
      </c>
      <c r="AO15" s="8">
        <v>3.4812523867099232</v>
      </c>
      <c r="AP15" s="9"/>
      <c r="AR15" s="6" t="s">
        <v>143</v>
      </c>
      <c r="AS15" s="7">
        <v>0.44751824457323375</v>
      </c>
      <c r="AT15" s="8">
        <v>1.0432570756398221</v>
      </c>
      <c r="AU15" s="8">
        <v>1.8795489062452657</v>
      </c>
      <c r="AV15" s="8">
        <v>2.794865599450735</v>
      </c>
      <c r="AW15" s="8">
        <v>3.3704841768713836</v>
      </c>
      <c r="AX15" s="8">
        <v>4.0798233601120151</v>
      </c>
      <c r="AY15" s="8">
        <v>4.7997019974030435</v>
      </c>
      <c r="AZ15" s="8">
        <v>5.4531280729025253</v>
      </c>
      <c r="BA15" s="8">
        <v>6.103353093243717</v>
      </c>
      <c r="BB15" s="8">
        <v>6.7711541838013707</v>
      </c>
      <c r="BC15" s="8">
        <v>7.4544302362012465</v>
      </c>
      <c r="BD15" s="9"/>
      <c r="BF15" s="6" t="s">
        <v>143</v>
      </c>
      <c r="BG15" s="7">
        <v>0</v>
      </c>
      <c r="BH15" s="8">
        <v>0</v>
      </c>
      <c r="BI15" s="8">
        <v>0</v>
      </c>
      <c r="BJ15" s="8">
        <v>0</v>
      </c>
      <c r="BK15" s="8">
        <v>0</v>
      </c>
      <c r="BL15" s="8">
        <v>0</v>
      </c>
      <c r="BM15" s="8">
        <v>0</v>
      </c>
      <c r="BN15" s="8">
        <v>0</v>
      </c>
      <c r="BO15" s="8">
        <v>0</v>
      </c>
      <c r="BP15" s="8">
        <v>0</v>
      </c>
      <c r="BQ15" s="8">
        <v>0</v>
      </c>
      <c r="BR15" s="9"/>
      <c r="BT15" s="6" t="s">
        <v>143</v>
      </c>
      <c r="BU15" s="7">
        <v>0</v>
      </c>
      <c r="BV15" s="8">
        <v>0</v>
      </c>
      <c r="BW15" s="8">
        <v>0</v>
      </c>
      <c r="BX15" s="8">
        <v>0</v>
      </c>
      <c r="BY15" s="8">
        <v>0</v>
      </c>
      <c r="BZ15" s="8">
        <v>0</v>
      </c>
      <c r="CA15" s="8">
        <v>0</v>
      </c>
      <c r="CB15" s="8">
        <v>0</v>
      </c>
      <c r="CC15" s="8">
        <v>0</v>
      </c>
      <c r="CD15" s="8">
        <v>0</v>
      </c>
      <c r="CE15" s="8">
        <v>0</v>
      </c>
      <c r="CF15" s="9"/>
      <c r="CH15" s="6" t="s">
        <v>143</v>
      </c>
      <c r="CI15" s="7">
        <v>0</v>
      </c>
      <c r="CJ15" s="8">
        <v>0</v>
      </c>
      <c r="CK15" s="8">
        <v>0</v>
      </c>
      <c r="CL15" s="8">
        <v>0</v>
      </c>
      <c r="CM15" s="8">
        <v>0</v>
      </c>
      <c r="CN15" s="8">
        <v>0</v>
      </c>
      <c r="CO15" s="8">
        <v>0</v>
      </c>
      <c r="CP15" s="8">
        <v>0</v>
      </c>
      <c r="CQ15" s="8">
        <v>0</v>
      </c>
      <c r="CR15" s="8">
        <v>0</v>
      </c>
      <c r="CS15" s="8">
        <v>0</v>
      </c>
      <c r="CT15" s="9"/>
      <c r="CV15" s="6" t="s">
        <v>143</v>
      </c>
      <c r="CW15" s="7">
        <v>0</v>
      </c>
      <c r="CX15" s="8">
        <v>0</v>
      </c>
      <c r="CY15" s="8">
        <v>0</v>
      </c>
      <c r="CZ15" s="8">
        <v>0</v>
      </c>
      <c r="DA15" s="8">
        <v>0</v>
      </c>
      <c r="DB15" s="8">
        <v>0</v>
      </c>
      <c r="DC15" s="8">
        <v>0</v>
      </c>
      <c r="DD15" s="8">
        <v>0</v>
      </c>
      <c r="DE15" s="8">
        <v>0</v>
      </c>
      <c r="DF15" s="8">
        <v>0</v>
      </c>
      <c r="DG15" s="8">
        <v>0</v>
      </c>
      <c r="DH15" s="9"/>
    </row>
    <row r="16" spans="2:112" x14ac:dyDescent="0.25">
      <c r="B16" s="6" t="s">
        <v>144</v>
      </c>
      <c r="C16" s="7">
        <v>1.3130195232958905E-2</v>
      </c>
      <c r="D16" s="8">
        <v>2.220088997934901E-2</v>
      </c>
      <c r="E16" s="8">
        <v>4.668208669959853E-2</v>
      </c>
      <c r="F16" s="8">
        <v>8.8841459080304969E-2</v>
      </c>
      <c r="G16" s="8">
        <v>0.16016256197951256</v>
      </c>
      <c r="H16" s="8">
        <v>0.2782959165005246</v>
      </c>
      <c r="I16" s="8">
        <v>0.45489100484430689</v>
      </c>
      <c r="J16" s="8">
        <v>0.7190542484150535</v>
      </c>
      <c r="K16" s="8">
        <v>1.1143968838440363</v>
      </c>
      <c r="L16" s="8">
        <v>1.6914368734116461</v>
      </c>
      <c r="M16" s="8">
        <v>2.517471581951237</v>
      </c>
      <c r="N16" s="9"/>
      <c r="P16" s="6" t="s">
        <v>144</v>
      </c>
      <c r="Q16" s="7">
        <v>14.525827224052323</v>
      </c>
      <c r="R16" s="8">
        <v>15.083703142502754</v>
      </c>
      <c r="S16" s="8">
        <v>15.164367084350161</v>
      </c>
      <c r="T16" s="8">
        <v>15.24729334634034</v>
      </c>
      <c r="U16" s="8">
        <v>15.332573644154756</v>
      </c>
      <c r="V16" s="8">
        <v>15.420360837262518</v>
      </c>
      <c r="W16" s="8">
        <v>15.510654925663623</v>
      </c>
      <c r="X16" s="8">
        <v>15.752830182568768</v>
      </c>
      <c r="Y16" s="8">
        <v>15.948673734387787</v>
      </c>
      <c r="Z16" s="8">
        <v>16.155370308513355</v>
      </c>
      <c r="AA16" s="8">
        <v>16.44974707411831</v>
      </c>
      <c r="AB16" s="109"/>
      <c r="AD16" s="6" t="s">
        <v>144</v>
      </c>
      <c r="AE16" s="7">
        <v>0.37918518817339103</v>
      </c>
      <c r="AF16" s="8">
        <v>0.62730536522354652</v>
      </c>
      <c r="AG16" s="8">
        <v>0.70443065543136574</v>
      </c>
      <c r="AH16" s="8">
        <v>0.76608014727511609</v>
      </c>
      <c r="AI16" s="8">
        <v>0.87694775194885632</v>
      </c>
      <c r="AJ16" s="8">
        <v>1.06646285650557</v>
      </c>
      <c r="AK16" s="8">
        <v>1.3138219287181485</v>
      </c>
      <c r="AL16" s="8">
        <v>1.4590238182870363</v>
      </c>
      <c r="AM16" s="8">
        <v>1.5734432455361367</v>
      </c>
      <c r="AN16" s="8">
        <v>1.8129375677604176</v>
      </c>
      <c r="AO16" s="8">
        <v>2.0677385539404174</v>
      </c>
      <c r="AP16" s="9"/>
      <c r="AR16" s="6" t="s">
        <v>144</v>
      </c>
      <c r="AS16" s="7">
        <v>3.4545294884282526E-2</v>
      </c>
      <c r="AT16" s="8">
        <v>9.3973941388731511E-2</v>
      </c>
      <c r="AU16" s="8">
        <v>0.17739924285284625</v>
      </c>
      <c r="AV16" s="8">
        <v>0.26870776491567772</v>
      </c>
      <c r="AW16" s="8">
        <v>0.32612929122055262</v>
      </c>
      <c r="AX16" s="8">
        <v>0.3968902780393726</v>
      </c>
      <c r="AY16" s="8">
        <v>0.46870264082438484</v>
      </c>
      <c r="AZ16" s="8">
        <v>0.53388594806008127</v>
      </c>
      <c r="BA16" s="8">
        <v>0.59874993017288336</v>
      </c>
      <c r="BB16" s="8">
        <v>0.66536723439490819</v>
      </c>
      <c r="BC16" s="8">
        <v>0.73352826212299471</v>
      </c>
      <c r="BD16" s="9"/>
      <c r="BF16" s="6" t="s">
        <v>144</v>
      </c>
      <c r="BG16" s="7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  <c r="BQ16" s="8">
        <v>0</v>
      </c>
      <c r="BR16" s="9"/>
      <c r="BT16" s="6" t="s">
        <v>144</v>
      </c>
      <c r="BU16" s="7">
        <v>0</v>
      </c>
      <c r="BV16" s="8">
        <v>0</v>
      </c>
      <c r="BW16" s="8">
        <v>0</v>
      </c>
      <c r="BX16" s="8">
        <v>0</v>
      </c>
      <c r="BY16" s="8">
        <v>0</v>
      </c>
      <c r="BZ16" s="8">
        <v>0</v>
      </c>
      <c r="CA16" s="8">
        <v>0</v>
      </c>
      <c r="CB16" s="8">
        <v>0</v>
      </c>
      <c r="CC16" s="8">
        <v>0</v>
      </c>
      <c r="CD16" s="8">
        <v>0</v>
      </c>
      <c r="CE16" s="8">
        <v>0</v>
      </c>
      <c r="CF16" s="9"/>
      <c r="CH16" s="6" t="s">
        <v>144</v>
      </c>
      <c r="CI16" s="7">
        <v>7.2658333333333331</v>
      </c>
      <c r="CJ16" s="8">
        <v>7.6066666666666665</v>
      </c>
      <c r="CK16" s="8">
        <v>7.9091666666666658</v>
      </c>
      <c r="CL16" s="8">
        <v>8.18</v>
      </c>
      <c r="CM16" s="8">
        <v>9.3291666666666675</v>
      </c>
      <c r="CN16" s="8">
        <v>10.420000000000002</v>
      </c>
      <c r="CO16" s="8">
        <v>11.495833333333334</v>
      </c>
      <c r="CP16" s="8">
        <v>12.535833333333334</v>
      </c>
      <c r="CQ16" s="8">
        <v>13.624166666666667</v>
      </c>
      <c r="CR16" s="8">
        <v>14.821666666666667</v>
      </c>
      <c r="CS16" s="8">
        <v>16.111666666666665</v>
      </c>
      <c r="CT16" s="9"/>
      <c r="CV16" s="6" t="s">
        <v>144</v>
      </c>
      <c r="CW16" s="7">
        <v>0</v>
      </c>
      <c r="CX16" s="8">
        <v>0</v>
      </c>
      <c r="CY16" s="8">
        <v>0</v>
      </c>
      <c r="CZ16" s="8">
        <v>0</v>
      </c>
      <c r="DA16" s="8">
        <v>0</v>
      </c>
      <c r="DB16" s="8">
        <v>0</v>
      </c>
      <c r="DC16" s="8">
        <v>0</v>
      </c>
      <c r="DD16" s="8">
        <v>0</v>
      </c>
      <c r="DE16" s="8">
        <v>0</v>
      </c>
      <c r="DF16" s="8">
        <v>0</v>
      </c>
      <c r="DG16" s="8">
        <v>0</v>
      </c>
      <c r="DH16" s="9"/>
    </row>
    <row r="17" spans="2:112" x14ac:dyDescent="0.25">
      <c r="B17" s="6" t="s">
        <v>145</v>
      </c>
      <c r="C17" s="7">
        <v>6.719095361986159E-2</v>
      </c>
      <c r="D17" s="8">
        <v>9.3359392357428711E-2</v>
      </c>
      <c r="E17" s="8">
        <v>0.16398625330996319</v>
      </c>
      <c r="F17" s="8">
        <v>0.28561364616185675</v>
      </c>
      <c r="G17" s="8">
        <v>0.49137097391852025</v>
      </c>
      <c r="H17" s="8">
        <v>0.83217898665389345</v>
      </c>
      <c r="I17" s="8">
        <v>1.3416457783259035</v>
      </c>
      <c r="J17" s="8">
        <v>2.1037417201884816</v>
      </c>
      <c r="K17" s="8">
        <v>3.2442827509280407</v>
      </c>
      <c r="L17" s="8">
        <v>4.9090103201294912</v>
      </c>
      <c r="M17" s="8">
        <v>7.2920734999509715</v>
      </c>
      <c r="N17" s="9"/>
      <c r="P17" s="6" t="s">
        <v>145</v>
      </c>
      <c r="Q17" s="7">
        <v>29.259543028699571</v>
      </c>
      <c r="R17" s="8">
        <v>44.031700058008248</v>
      </c>
      <c r="S17" s="8">
        <v>46.167623793312437</v>
      </c>
      <c r="T17" s="8">
        <v>48.363452154886303</v>
      </c>
      <c r="U17" s="8">
        <v>50.621613708659673</v>
      </c>
      <c r="V17" s="8">
        <v>52.946156064515648</v>
      </c>
      <c r="W17" s="8">
        <v>55.337079222454228</v>
      </c>
      <c r="X17" s="8">
        <v>61.749707560226504</v>
      </c>
      <c r="Y17" s="8">
        <v>66.93550534243559</v>
      </c>
      <c r="Z17" s="8">
        <v>72.408683426343742</v>
      </c>
      <c r="AA17" s="8">
        <v>80.203570539189712</v>
      </c>
      <c r="AB17" s="109"/>
      <c r="AD17" s="6" t="s">
        <v>145</v>
      </c>
      <c r="AE17" s="7">
        <v>0.77666186455281516</v>
      </c>
      <c r="AF17" s="8">
        <v>1.2916601609340259</v>
      </c>
      <c r="AG17" s="8">
        <v>1.4517414309748111</v>
      </c>
      <c r="AH17" s="8">
        <v>1.5797011303824127</v>
      </c>
      <c r="AI17" s="8">
        <v>1.8098179560660417</v>
      </c>
      <c r="AJ17" s="8">
        <v>2.2031755505412609</v>
      </c>
      <c r="AK17" s="8">
        <v>2.7165940975470697</v>
      </c>
      <c r="AL17" s="8">
        <v>3.0179751728321884</v>
      </c>
      <c r="AM17" s="8">
        <v>3.2554641622676956</v>
      </c>
      <c r="AN17" s="8">
        <v>3.752558632394345</v>
      </c>
      <c r="AO17" s="8">
        <v>4.2814236177374223</v>
      </c>
      <c r="AP17" s="9"/>
      <c r="AR17" s="6" t="s">
        <v>145</v>
      </c>
      <c r="AS17" s="7">
        <v>0.41932425806310741</v>
      </c>
      <c r="AT17" s="8">
        <v>1.1015750955048838</v>
      </c>
      <c r="AU17" s="8">
        <v>2.0593115599129024</v>
      </c>
      <c r="AV17" s="8">
        <v>3.1075487200554286</v>
      </c>
      <c r="AW17" s="8">
        <v>3.7667574806950146</v>
      </c>
      <c r="AX17" s="8">
        <v>4.5791054871691701</v>
      </c>
      <c r="AY17" s="8">
        <v>5.4035234662170257</v>
      </c>
      <c r="AZ17" s="8">
        <v>6.151838774819069</v>
      </c>
      <c r="BA17" s="8">
        <v>6.896488177409025</v>
      </c>
      <c r="BB17" s="8">
        <v>7.6612660121219109</v>
      </c>
      <c r="BC17" s="8">
        <v>8.4437660518106465</v>
      </c>
      <c r="BD17" s="9"/>
      <c r="BF17" s="6" t="s">
        <v>145</v>
      </c>
      <c r="BG17" s="7">
        <v>0</v>
      </c>
      <c r="BH17" s="8">
        <v>0</v>
      </c>
      <c r="BI17" s="8">
        <v>0</v>
      </c>
      <c r="BJ17" s="8">
        <v>0</v>
      </c>
      <c r="BK17" s="8">
        <v>0</v>
      </c>
      <c r="BL17" s="8">
        <v>0</v>
      </c>
      <c r="BM17" s="8">
        <v>0</v>
      </c>
      <c r="BN17" s="8">
        <v>0</v>
      </c>
      <c r="BO17" s="8">
        <v>0</v>
      </c>
      <c r="BP17" s="8">
        <v>0</v>
      </c>
      <c r="BQ17" s="8">
        <v>0</v>
      </c>
      <c r="BR17" s="9"/>
      <c r="BT17" s="6" t="s">
        <v>145</v>
      </c>
      <c r="BU17" s="7">
        <v>0</v>
      </c>
      <c r="BV17" s="8">
        <v>0</v>
      </c>
      <c r="BW17" s="8">
        <v>0</v>
      </c>
      <c r="BX17" s="8">
        <v>0</v>
      </c>
      <c r="BY17" s="8">
        <v>0</v>
      </c>
      <c r="BZ17" s="8">
        <v>0</v>
      </c>
      <c r="CA17" s="8">
        <v>0</v>
      </c>
      <c r="CB17" s="8">
        <v>0</v>
      </c>
      <c r="CC17" s="8">
        <v>0</v>
      </c>
      <c r="CD17" s="8">
        <v>0</v>
      </c>
      <c r="CE17" s="8">
        <v>0</v>
      </c>
      <c r="CF17" s="9"/>
      <c r="CH17" s="6" t="s">
        <v>145</v>
      </c>
      <c r="CI17" s="7">
        <v>0</v>
      </c>
      <c r="CJ17" s="8">
        <v>0</v>
      </c>
      <c r="CK17" s="8">
        <v>0</v>
      </c>
      <c r="CL17" s="8">
        <v>0</v>
      </c>
      <c r="CM17" s="8">
        <v>0</v>
      </c>
      <c r="CN17" s="8">
        <v>0</v>
      </c>
      <c r="CO17" s="8">
        <v>0</v>
      </c>
      <c r="CP17" s="8">
        <v>0</v>
      </c>
      <c r="CQ17" s="8">
        <v>0</v>
      </c>
      <c r="CR17" s="8">
        <v>0</v>
      </c>
      <c r="CS17" s="8">
        <v>0</v>
      </c>
      <c r="CT17" s="9"/>
      <c r="CV17" s="6" t="s">
        <v>145</v>
      </c>
      <c r="CW17" s="7">
        <v>0</v>
      </c>
      <c r="CX17" s="8">
        <v>0</v>
      </c>
      <c r="CY17" s="8">
        <v>0</v>
      </c>
      <c r="CZ17" s="8">
        <v>0</v>
      </c>
      <c r="DA17" s="8">
        <v>0</v>
      </c>
      <c r="DB17" s="8">
        <v>0</v>
      </c>
      <c r="DC17" s="8">
        <v>0</v>
      </c>
      <c r="DD17" s="8">
        <v>0</v>
      </c>
      <c r="DE17" s="8">
        <v>0</v>
      </c>
      <c r="DF17" s="8">
        <v>0</v>
      </c>
      <c r="DG17" s="8">
        <v>0</v>
      </c>
      <c r="DH17" s="9"/>
    </row>
    <row r="18" spans="2:112" x14ac:dyDescent="0.25">
      <c r="B18" s="6" t="s">
        <v>146</v>
      </c>
      <c r="C18" s="7">
        <v>1.6209112869604775E-2</v>
      </c>
      <c r="D18" s="8">
        <v>2.68637822270315E-2</v>
      </c>
      <c r="E18" s="8">
        <v>5.5620020180269347E-2</v>
      </c>
      <c r="F18" s="8">
        <v>0.10514149406867498</v>
      </c>
      <c r="G18" s="8">
        <v>0.18891708026624676</v>
      </c>
      <c r="H18" s="8">
        <v>0.32767953096011149</v>
      </c>
      <c r="I18" s="8">
        <v>0.53511262501251311</v>
      </c>
      <c r="J18" s="8">
        <v>0.84540550723653596</v>
      </c>
      <c r="K18" s="8">
        <v>1.3097850482927347</v>
      </c>
      <c r="L18" s="8">
        <v>1.9875909349148875</v>
      </c>
      <c r="M18" s="8">
        <v>2.95787236796061</v>
      </c>
      <c r="N18" s="9"/>
      <c r="P18" s="6" t="s">
        <v>146</v>
      </c>
      <c r="Q18" s="7">
        <v>9.0542880305154636</v>
      </c>
      <c r="R18" s="8">
        <v>10.418745341859477</v>
      </c>
      <c r="S18" s="8">
        <v>10.616033845584882</v>
      </c>
      <c r="T18" s="8">
        <v>10.818855549717973</v>
      </c>
      <c r="U18" s="8">
        <v>11.027434773194196</v>
      </c>
      <c r="V18" s="8">
        <v>11.242145380905963</v>
      </c>
      <c r="W18" s="8">
        <v>11.462987372853275</v>
      </c>
      <c r="X18" s="8">
        <v>12.055301521900381</v>
      </c>
      <c r="Y18" s="8">
        <v>12.534297222057644</v>
      </c>
      <c r="Z18" s="8">
        <v>13.039837329576105</v>
      </c>
      <c r="AA18" s="8">
        <v>13.759826339381647</v>
      </c>
      <c r="AB18" s="109"/>
      <c r="AD18" s="6" t="s">
        <v>146</v>
      </c>
      <c r="AE18" s="7">
        <v>0.43689230750956404</v>
      </c>
      <c r="AF18" s="8">
        <v>0.72295525244853587</v>
      </c>
      <c r="AG18" s="8">
        <v>0.81187461365655977</v>
      </c>
      <c r="AH18" s="8">
        <v>0.88295160304323683</v>
      </c>
      <c r="AI18" s="8">
        <v>1.0107731847797712</v>
      </c>
      <c r="AJ18" s="8">
        <v>1.2292691151165931</v>
      </c>
      <c r="AK18" s="8">
        <v>1.5144545663594333</v>
      </c>
      <c r="AL18" s="8">
        <v>1.6818608637214696</v>
      </c>
      <c r="AM18" s="8">
        <v>1.8137774160399525</v>
      </c>
      <c r="AN18" s="8">
        <v>2.0898954324227637</v>
      </c>
      <c r="AO18" s="8">
        <v>2.3836608220277817</v>
      </c>
      <c r="AP18" s="9"/>
      <c r="AR18" s="6" t="s">
        <v>146</v>
      </c>
      <c r="AS18" s="7">
        <v>6.3206627366451731E-2</v>
      </c>
      <c r="AT18" s="8">
        <v>0.15465753882529074</v>
      </c>
      <c r="AU18" s="8">
        <v>0.28303535501954913</v>
      </c>
      <c r="AV18" s="8">
        <v>0.42354415099188086</v>
      </c>
      <c r="AW18" s="8">
        <v>0.51190643461793295</v>
      </c>
      <c r="AX18" s="8">
        <v>0.62079595374611185</v>
      </c>
      <c r="AY18" s="8">
        <v>0.73130336754377478</v>
      </c>
      <c r="AZ18" s="8">
        <v>0.8316097552748114</v>
      </c>
      <c r="BA18" s="8">
        <v>0.93142475416800519</v>
      </c>
      <c r="BB18" s="8">
        <v>1.0339378273805822</v>
      </c>
      <c r="BC18" s="8">
        <v>1.1388264371394812</v>
      </c>
      <c r="BD18" s="9"/>
      <c r="BF18" s="6" t="s">
        <v>146</v>
      </c>
      <c r="BG18" s="7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9"/>
      <c r="BT18" s="6" t="s">
        <v>146</v>
      </c>
      <c r="BU18" s="7">
        <v>0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8">
        <v>0</v>
      </c>
      <c r="CE18" s="8">
        <v>0</v>
      </c>
      <c r="CF18" s="9"/>
      <c r="CH18" s="6" t="s">
        <v>146</v>
      </c>
      <c r="CI18" s="7">
        <v>0</v>
      </c>
      <c r="CJ18" s="8">
        <v>0</v>
      </c>
      <c r="CK18" s="8">
        <v>0</v>
      </c>
      <c r="CL18" s="8">
        <v>0</v>
      </c>
      <c r="CM18" s="8">
        <v>0</v>
      </c>
      <c r="CN18" s="8">
        <v>0</v>
      </c>
      <c r="CO18" s="8">
        <v>0</v>
      </c>
      <c r="CP18" s="8">
        <v>0</v>
      </c>
      <c r="CQ18" s="8">
        <v>0</v>
      </c>
      <c r="CR18" s="8">
        <v>0</v>
      </c>
      <c r="CS18" s="8">
        <v>0</v>
      </c>
      <c r="CT18" s="9"/>
      <c r="CV18" s="6" t="s">
        <v>146</v>
      </c>
      <c r="CW18" s="7">
        <v>0</v>
      </c>
      <c r="CX18" s="8">
        <v>0</v>
      </c>
      <c r="CY18" s="8">
        <v>0</v>
      </c>
      <c r="CZ18" s="8">
        <v>0</v>
      </c>
      <c r="DA18" s="8">
        <v>0</v>
      </c>
      <c r="DB18" s="8">
        <v>0</v>
      </c>
      <c r="DC18" s="8">
        <v>0</v>
      </c>
      <c r="DD18" s="8">
        <v>0</v>
      </c>
      <c r="DE18" s="8">
        <v>0</v>
      </c>
      <c r="DF18" s="8">
        <v>0</v>
      </c>
      <c r="DG18" s="8">
        <v>0</v>
      </c>
      <c r="DH18" s="9"/>
    </row>
    <row r="19" spans="2:112" x14ac:dyDescent="0.25">
      <c r="B19" s="6" t="s">
        <v>147</v>
      </c>
      <c r="C19" s="7">
        <v>1.9402327710143011E-2</v>
      </c>
      <c r="D19" s="8">
        <v>3.3546522883317401E-2</v>
      </c>
      <c r="E19" s="8">
        <v>7.1720756959697374E-2</v>
      </c>
      <c r="F19" s="8">
        <v>0.13746107873257651</v>
      </c>
      <c r="G19" s="8">
        <v>0.24867412553628615</v>
      </c>
      <c r="H19" s="8">
        <v>0.43288286252106584</v>
      </c>
      <c r="I19" s="8">
        <v>0.70825266229880479</v>
      </c>
      <c r="J19" s="8">
        <v>1.1201700048078143</v>
      </c>
      <c r="K19" s="8">
        <v>1.7366391454996066</v>
      </c>
      <c r="L19" s="8">
        <v>2.6364341957540485</v>
      </c>
      <c r="M19" s="8">
        <v>3.9244938718940663</v>
      </c>
      <c r="N19" s="9"/>
      <c r="P19" s="6" t="s">
        <v>147</v>
      </c>
      <c r="Q19" s="7">
        <v>19.627246004188631</v>
      </c>
      <c r="R19" s="8">
        <v>21.845270759915579</v>
      </c>
      <c r="S19" s="8">
        <v>22.165977594526797</v>
      </c>
      <c r="T19" s="8">
        <v>22.495679049475797</v>
      </c>
      <c r="U19" s="8">
        <v>22.834739771533023</v>
      </c>
      <c r="V19" s="8">
        <v>23.183767505315899</v>
      </c>
      <c r="W19" s="8">
        <v>23.542762250824424</v>
      </c>
      <c r="X19" s="8">
        <v>24.505612048198984</v>
      </c>
      <c r="Y19" s="8">
        <v>25.284254452034297</v>
      </c>
      <c r="Z19" s="8">
        <v>26.106046723706253</v>
      </c>
      <c r="AA19" s="8">
        <v>27.276441307928895</v>
      </c>
      <c r="AB19" s="109"/>
      <c r="AD19" s="6" t="s">
        <v>147</v>
      </c>
      <c r="AE19" s="7">
        <v>0.60287739623802483</v>
      </c>
      <c r="AF19" s="8">
        <v>0.9971224927353044</v>
      </c>
      <c r="AG19" s="8">
        <v>1.1196690257978532</v>
      </c>
      <c r="AH19" s="8">
        <v>1.2176256295287724</v>
      </c>
      <c r="AI19" s="8">
        <v>1.3937862708061868</v>
      </c>
      <c r="AJ19" s="8">
        <v>1.6949121267197529</v>
      </c>
      <c r="AK19" s="8">
        <v>2.0879478824302309</v>
      </c>
      <c r="AL19" s="8">
        <v>2.3186632303122447</v>
      </c>
      <c r="AM19" s="8">
        <v>2.500467461928066</v>
      </c>
      <c r="AN19" s="8">
        <v>2.8810066961749285</v>
      </c>
      <c r="AO19" s="8">
        <v>3.2858671173563545</v>
      </c>
      <c r="AP19" s="9"/>
      <c r="AR19" s="6" t="s">
        <v>147</v>
      </c>
      <c r="AS19" s="7">
        <v>5.7897270667669788E-2</v>
      </c>
      <c r="AT19" s="8">
        <v>0.14077186619749243</v>
      </c>
      <c r="AU19" s="8">
        <v>0.25711034136829147</v>
      </c>
      <c r="AV19" s="8">
        <v>0.38444214647370556</v>
      </c>
      <c r="AW19" s="8">
        <v>0.46451776735908651</v>
      </c>
      <c r="AX19" s="8">
        <v>0.56319556850102903</v>
      </c>
      <c r="AY19" s="8">
        <v>0.66333953727546913</v>
      </c>
      <c r="AZ19" s="8">
        <v>0.75423913772405238</v>
      </c>
      <c r="BA19" s="8">
        <v>0.84469343204572589</v>
      </c>
      <c r="BB19" s="8">
        <v>0.93759277381811745</v>
      </c>
      <c r="BC19" s="8">
        <v>1.0326448730349373</v>
      </c>
      <c r="BD19" s="9"/>
      <c r="BF19" s="6" t="s">
        <v>147</v>
      </c>
      <c r="BG19" s="7">
        <v>0</v>
      </c>
      <c r="BH19" s="8">
        <v>0</v>
      </c>
      <c r="BI19" s="8">
        <v>0</v>
      </c>
      <c r="BJ19" s="8">
        <v>0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9"/>
      <c r="BT19" s="6" t="s">
        <v>147</v>
      </c>
      <c r="BU19" s="7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8">
        <v>0</v>
      </c>
      <c r="CE19" s="8">
        <v>0</v>
      </c>
      <c r="CF19" s="9"/>
      <c r="CH19" s="6" t="s">
        <v>147</v>
      </c>
      <c r="CI19" s="7">
        <v>0</v>
      </c>
      <c r="CJ19" s="8">
        <v>0</v>
      </c>
      <c r="CK19" s="8">
        <v>0</v>
      </c>
      <c r="CL19" s="8">
        <v>0</v>
      </c>
      <c r="CM19" s="8">
        <v>0</v>
      </c>
      <c r="CN19" s="8">
        <v>0</v>
      </c>
      <c r="CO19" s="8">
        <v>0</v>
      </c>
      <c r="CP19" s="8">
        <v>0</v>
      </c>
      <c r="CQ19" s="8">
        <v>0</v>
      </c>
      <c r="CR19" s="8">
        <v>0</v>
      </c>
      <c r="CS19" s="8">
        <v>0</v>
      </c>
      <c r="CT19" s="9"/>
      <c r="CV19" s="6" t="s">
        <v>147</v>
      </c>
      <c r="CW19" s="7">
        <v>0</v>
      </c>
      <c r="CX19" s="8">
        <v>0</v>
      </c>
      <c r="CY19" s="8">
        <v>0</v>
      </c>
      <c r="CZ19" s="8">
        <v>0</v>
      </c>
      <c r="DA19" s="8">
        <v>0</v>
      </c>
      <c r="DB19" s="8">
        <v>0</v>
      </c>
      <c r="DC19" s="8">
        <v>0</v>
      </c>
      <c r="DD19" s="8">
        <v>0</v>
      </c>
      <c r="DE19" s="8">
        <v>0</v>
      </c>
      <c r="DF19" s="8">
        <v>0</v>
      </c>
      <c r="DG19" s="8">
        <v>0</v>
      </c>
      <c r="DH19" s="9"/>
    </row>
    <row r="20" spans="2:112" x14ac:dyDescent="0.25">
      <c r="B20" s="6" t="s">
        <v>148</v>
      </c>
      <c r="C20" s="7">
        <v>3.6879989938876485E-2</v>
      </c>
      <c r="D20" s="8">
        <v>5.2835126660042031E-2</v>
      </c>
      <c r="E20" s="8">
        <v>9.5896970508858509E-2</v>
      </c>
      <c r="F20" s="8">
        <v>0.17005430566561727</v>
      </c>
      <c r="G20" s="8">
        <v>0.29550643250673297</v>
      </c>
      <c r="H20" s="8">
        <v>0.50330019863063225</v>
      </c>
      <c r="I20" s="8">
        <v>0.81392676667082386</v>
      </c>
      <c r="J20" s="8">
        <v>1.2785836408926337</v>
      </c>
      <c r="K20" s="8">
        <v>1.9739819512023971</v>
      </c>
      <c r="L20" s="8">
        <v>2.988981593958008</v>
      </c>
      <c r="M20" s="8">
        <v>4.4419570362660403</v>
      </c>
      <c r="N20" s="9"/>
      <c r="P20" s="6" t="s">
        <v>148</v>
      </c>
      <c r="Q20" s="7">
        <v>45.816327145520368</v>
      </c>
      <c r="R20" s="8">
        <v>58.034080013162765</v>
      </c>
      <c r="S20" s="8">
        <v>59.800659415906871</v>
      </c>
      <c r="T20" s="8">
        <v>61.616784725720549</v>
      </c>
      <c r="U20" s="8">
        <v>63.484464560457965</v>
      </c>
      <c r="V20" s="8">
        <v>65.407046616542743</v>
      </c>
      <c r="W20" s="8">
        <v>67.384530893974897</v>
      </c>
      <c r="X20" s="8">
        <v>72.688286337915557</v>
      </c>
      <c r="Y20" s="8">
        <v>76.977354995857098</v>
      </c>
      <c r="Z20" s="8">
        <v>81.504110099875632</v>
      </c>
      <c r="AA20" s="8">
        <v>87.95110387248242</v>
      </c>
      <c r="AB20" s="109"/>
      <c r="AD20" s="6" t="s">
        <v>148</v>
      </c>
      <c r="AE20" s="7">
        <v>0.51777536373522604</v>
      </c>
      <c r="AF20" s="8">
        <v>0.85977479900853704</v>
      </c>
      <c r="AG20" s="8">
        <v>0.96608137193602828</v>
      </c>
      <c r="AH20" s="8">
        <v>1.0510566917432007</v>
      </c>
      <c r="AI20" s="8">
        <v>1.2038723903264694</v>
      </c>
      <c r="AJ20" s="8">
        <v>1.465092817881851</v>
      </c>
      <c r="AK20" s="8">
        <v>1.8060431751328514</v>
      </c>
      <c r="AL20" s="8">
        <v>2.0061839489448059</v>
      </c>
      <c r="AM20" s="8">
        <v>2.1638953449655252</v>
      </c>
      <c r="AN20" s="8">
        <v>2.4940052293193142</v>
      </c>
      <c r="AO20" s="8">
        <v>2.8452132383440198</v>
      </c>
      <c r="AP20" s="9"/>
      <c r="AR20" s="6" t="s">
        <v>148</v>
      </c>
      <c r="AS20" s="7">
        <v>0.33687983174912112</v>
      </c>
      <c r="AT20" s="8">
        <v>0.75273840935012382</v>
      </c>
      <c r="AU20" s="8">
        <v>1.3365162546053475</v>
      </c>
      <c r="AV20" s="8">
        <v>1.9754578146332413</v>
      </c>
      <c r="AW20" s="8">
        <v>2.3772713449319025</v>
      </c>
      <c r="AX20" s="8">
        <v>2.8724292369413531</v>
      </c>
      <c r="AY20" s="8">
        <v>3.3749442494565161</v>
      </c>
      <c r="AZ20" s="8">
        <v>3.831071706916557</v>
      </c>
      <c r="BA20" s="8">
        <v>4.2849646512384068</v>
      </c>
      <c r="BB20" s="8">
        <v>4.7511266624380148</v>
      </c>
      <c r="BC20" s="8">
        <v>5.2280910509287164</v>
      </c>
      <c r="BD20" s="9"/>
      <c r="BF20" s="6" t="s">
        <v>148</v>
      </c>
      <c r="BG20" s="7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  <c r="BQ20" s="8">
        <v>0</v>
      </c>
      <c r="BR20" s="9"/>
      <c r="BT20" s="6" t="s">
        <v>148</v>
      </c>
      <c r="BU20" s="7">
        <v>0</v>
      </c>
      <c r="BV20" s="8">
        <v>0</v>
      </c>
      <c r="BW20" s="8">
        <v>0</v>
      </c>
      <c r="BX20" s="8">
        <v>0</v>
      </c>
      <c r="BY20" s="8">
        <v>0</v>
      </c>
      <c r="BZ20" s="8">
        <v>0</v>
      </c>
      <c r="CA20" s="8">
        <v>0</v>
      </c>
      <c r="CB20" s="8">
        <v>0</v>
      </c>
      <c r="CC20" s="8">
        <v>0</v>
      </c>
      <c r="CD20" s="8">
        <v>0</v>
      </c>
      <c r="CE20" s="8">
        <v>0</v>
      </c>
      <c r="CF20" s="9"/>
      <c r="CH20" s="6" t="s">
        <v>148</v>
      </c>
      <c r="CI20" s="7">
        <v>0</v>
      </c>
      <c r="CJ20" s="8">
        <v>0</v>
      </c>
      <c r="CK20" s="8">
        <v>0</v>
      </c>
      <c r="CL20" s="8">
        <v>0</v>
      </c>
      <c r="CM20" s="8">
        <v>0</v>
      </c>
      <c r="CN20" s="8">
        <v>0</v>
      </c>
      <c r="CO20" s="8">
        <v>0</v>
      </c>
      <c r="CP20" s="8">
        <v>0</v>
      </c>
      <c r="CQ20" s="8">
        <v>0</v>
      </c>
      <c r="CR20" s="8">
        <v>0</v>
      </c>
      <c r="CS20" s="8">
        <v>0</v>
      </c>
      <c r="CT20" s="9"/>
      <c r="CV20" s="6" t="s">
        <v>148</v>
      </c>
      <c r="CW20" s="7">
        <v>0</v>
      </c>
      <c r="CX20" s="8">
        <v>0</v>
      </c>
      <c r="CY20" s="8">
        <v>0</v>
      </c>
      <c r="CZ20" s="8">
        <v>0</v>
      </c>
      <c r="DA20" s="8">
        <v>0</v>
      </c>
      <c r="DB20" s="8">
        <v>0</v>
      </c>
      <c r="DC20" s="8">
        <v>0</v>
      </c>
      <c r="DD20" s="8">
        <v>0</v>
      </c>
      <c r="DE20" s="8">
        <v>0</v>
      </c>
      <c r="DF20" s="8">
        <v>0</v>
      </c>
      <c r="DG20" s="8">
        <v>0</v>
      </c>
      <c r="DH20" s="9"/>
    </row>
    <row r="21" spans="2:112" x14ac:dyDescent="0.25">
      <c r="B21" s="6" t="s">
        <v>149</v>
      </c>
      <c r="C21" s="7">
        <v>6.7056187938804593E-2</v>
      </c>
      <c r="D21" s="8">
        <v>8.9732797963119282E-2</v>
      </c>
      <c r="E21" s="8">
        <v>0.15093544742660886</v>
      </c>
      <c r="F21" s="8">
        <v>0.25633328883535195</v>
      </c>
      <c r="G21" s="8">
        <v>0.43463504875214332</v>
      </c>
      <c r="H21" s="8">
        <v>0.72996678311606489</v>
      </c>
      <c r="I21" s="8">
        <v>1.1714520345269412</v>
      </c>
      <c r="J21" s="8">
        <v>1.8318564494804779</v>
      </c>
      <c r="K21" s="8">
        <v>2.8202075097094315</v>
      </c>
      <c r="L21" s="8">
        <v>4.2627994144879384</v>
      </c>
      <c r="M21" s="8">
        <v>6.3278746348348092</v>
      </c>
      <c r="N21" s="9"/>
      <c r="P21" s="6" t="s">
        <v>149</v>
      </c>
      <c r="Q21" s="7">
        <v>114.53933736662444</v>
      </c>
      <c r="R21" s="8">
        <v>139.42418476639799</v>
      </c>
      <c r="S21" s="8">
        <v>143.02231441700641</v>
      </c>
      <c r="T21" s="8">
        <v>146.72135806956481</v>
      </c>
      <c r="U21" s="8">
        <v>150.52540683226036</v>
      </c>
      <c r="V21" s="8">
        <v>154.44127921873832</v>
      </c>
      <c r="W21" s="8">
        <v>158.46897522899869</v>
      </c>
      <c r="X21" s="8">
        <v>169.27154639719825</v>
      </c>
      <c r="Y21" s="8">
        <v>178.00742607951682</v>
      </c>
      <c r="Z21" s="8">
        <v>187.2274202306495</v>
      </c>
      <c r="AA21" s="8">
        <v>200.35851380870844</v>
      </c>
      <c r="AB21" s="109"/>
      <c r="AD21" s="6" t="s">
        <v>149</v>
      </c>
      <c r="AE21" s="7">
        <v>0.57743949470298983</v>
      </c>
      <c r="AF21" s="8">
        <v>0.96321594910707398</v>
      </c>
      <c r="AG21" s="8">
        <v>1.0831301026232718</v>
      </c>
      <c r="AH21" s="8">
        <v>1.178982534545759</v>
      </c>
      <c r="AI21" s="8">
        <v>1.3513591302252934</v>
      </c>
      <c r="AJ21" s="8">
        <v>1.6460166061351613</v>
      </c>
      <c r="AK21" s="8">
        <v>2.0306096971821779</v>
      </c>
      <c r="AL21" s="8">
        <v>2.2563691287472127</v>
      </c>
      <c r="AM21" s="8">
        <v>2.4342680867597299</v>
      </c>
      <c r="AN21" s="8">
        <v>2.8066330897837126</v>
      </c>
      <c r="AO21" s="8">
        <v>3.2027968447665027</v>
      </c>
      <c r="AP21" s="9"/>
      <c r="AR21" s="6" t="s">
        <v>149</v>
      </c>
      <c r="AS21" s="7">
        <v>0.70337867215263039</v>
      </c>
      <c r="AT21" s="8">
        <v>1.5862522729214952</v>
      </c>
      <c r="AU21" s="8">
        <v>2.8256208372608684</v>
      </c>
      <c r="AV21" s="8">
        <v>4.1821027428089002</v>
      </c>
      <c r="AW21" s="8">
        <v>5.0351585108993575</v>
      </c>
      <c r="AX21" s="8">
        <v>6.0863856698758427</v>
      </c>
      <c r="AY21" s="8">
        <v>7.1532320990129659</v>
      </c>
      <c r="AZ21" s="8">
        <v>8.1215970972784781</v>
      </c>
      <c r="BA21" s="8">
        <v>9.0852181927690125</v>
      </c>
      <c r="BB21" s="8">
        <v>10.074886689553823</v>
      </c>
      <c r="BC21" s="8">
        <v>11.087488785041513</v>
      </c>
      <c r="BD21" s="9"/>
      <c r="BF21" s="6" t="s">
        <v>149</v>
      </c>
      <c r="BG21" s="7">
        <v>0</v>
      </c>
      <c r="BH21" s="8">
        <v>0</v>
      </c>
      <c r="BI21" s="8">
        <v>0</v>
      </c>
      <c r="BJ21" s="8">
        <v>0</v>
      </c>
      <c r="BK21" s="8">
        <v>0</v>
      </c>
      <c r="BL21" s="8">
        <v>0</v>
      </c>
      <c r="BM21" s="8">
        <v>0</v>
      </c>
      <c r="BN21" s="8">
        <v>0</v>
      </c>
      <c r="BO21" s="8">
        <v>0</v>
      </c>
      <c r="BP21" s="8">
        <v>0</v>
      </c>
      <c r="BQ21" s="8">
        <v>0</v>
      </c>
      <c r="BR21" s="9"/>
      <c r="BT21" s="6" t="s">
        <v>149</v>
      </c>
      <c r="BU21" s="7">
        <v>0</v>
      </c>
      <c r="BV21" s="8">
        <v>0</v>
      </c>
      <c r="BW21" s="8">
        <v>0</v>
      </c>
      <c r="BX21" s="8">
        <v>0</v>
      </c>
      <c r="BY21" s="8">
        <v>0</v>
      </c>
      <c r="BZ21" s="8">
        <v>0</v>
      </c>
      <c r="CA21" s="8">
        <v>0</v>
      </c>
      <c r="CB21" s="8">
        <v>0</v>
      </c>
      <c r="CC21" s="8">
        <v>0</v>
      </c>
      <c r="CD21" s="8">
        <v>0</v>
      </c>
      <c r="CE21" s="8">
        <v>0</v>
      </c>
      <c r="CF21" s="9"/>
      <c r="CH21" s="6" t="s">
        <v>149</v>
      </c>
      <c r="CI21" s="7">
        <v>0</v>
      </c>
      <c r="CJ21" s="8">
        <v>0</v>
      </c>
      <c r="CK21" s="8">
        <v>0</v>
      </c>
      <c r="CL21" s="8">
        <v>0</v>
      </c>
      <c r="CM21" s="8">
        <v>0</v>
      </c>
      <c r="CN21" s="8">
        <v>0</v>
      </c>
      <c r="CO21" s="8">
        <v>0</v>
      </c>
      <c r="CP21" s="8">
        <v>0</v>
      </c>
      <c r="CQ21" s="8">
        <v>0</v>
      </c>
      <c r="CR21" s="8">
        <v>0</v>
      </c>
      <c r="CS21" s="8">
        <v>0</v>
      </c>
      <c r="CT21" s="9"/>
      <c r="CV21" s="6" t="s">
        <v>149</v>
      </c>
      <c r="CW21" s="7">
        <v>0</v>
      </c>
      <c r="CX21" s="8">
        <v>0</v>
      </c>
      <c r="CY21" s="8">
        <v>0</v>
      </c>
      <c r="CZ21" s="8">
        <v>0</v>
      </c>
      <c r="DA21" s="8">
        <v>0</v>
      </c>
      <c r="DB21" s="8">
        <v>0</v>
      </c>
      <c r="DC21" s="8">
        <v>0</v>
      </c>
      <c r="DD21" s="8">
        <v>0</v>
      </c>
      <c r="DE21" s="8">
        <v>0</v>
      </c>
      <c r="DF21" s="8">
        <v>0</v>
      </c>
      <c r="DG21" s="8">
        <v>0</v>
      </c>
      <c r="DH21" s="9"/>
    </row>
    <row r="22" spans="2:112" x14ac:dyDescent="0.25">
      <c r="B22" s="6" t="s">
        <v>150</v>
      </c>
      <c r="C22" s="7">
        <v>3.2108076674896985E-2</v>
      </c>
      <c r="D22" s="8">
        <v>4.6920084767380472E-2</v>
      </c>
      <c r="E22" s="8">
        <v>8.6896701120645736E-2</v>
      </c>
      <c r="F22" s="8">
        <v>0.15574092775781365</v>
      </c>
      <c r="G22" s="8">
        <v>0.27220485724109084</v>
      </c>
      <c r="H22" s="8">
        <v>0.46511094129312236</v>
      </c>
      <c r="I22" s="8">
        <v>0.75348222384366026</v>
      </c>
      <c r="J22" s="8">
        <v>1.1848480906162986</v>
      </c>
      <c r="K22" s="8">
        <v>1.8304235927142281</v>
      </c>
      <c r="L22" s="8">
        <v>2.7727021319147171</v>
      </c>
      <c r="M22" s="8">
        <v>4.121577067038066</v>
      </c>
      <c r="N22" s="9"/>
      <c r="P22" s="6" t="s">
        <v>150</v>
      </c>
      <c r="Q22" s="7">
        <v>49.328875579682631</v>
      </c>
      <c r="R22" s="8">
        <v>55.482987641941463</v>
      </c>
      <c r="S22" s="8">
        <v>56.372818016572651</v>
      </c>
      <c r="T22" s="8">
        <v>57.287604786020104</v>
      </c>
      <c r="U22" s="8">
        <v>58.228359696019609</v>
      </c>
      <c r="V22" s="8">
        <v>59.196768989464161</v>
      </c>
      <c r="W22" s="8">
        <v>60.192832666353766</v>
      </c>
      <c r="X22" s="8">
        <v>62.864347281718914</v>
      </c>
      <c r="Y22" s="8">
        <v>65.024761676218588</v>
      </c>
      <c r="Z22" s="8">
        <v>67.304899316120597</v>
      </c>
      <c r="AA22" s="8">
        <v>70.552265879442075</v>
      </c>
      <c r="AB22" s="109"/>
      <c r="AD22" s="6" t="s">
        <v>150</v>
      </c>
      <c r="AE22" s="7">
        <v>0.50372951885181827</v>
      </c>
      <c r="AF22" s="8">
        <v>0.83581605465260678</v>
      </c>
      <c r="AG22" s="8">
        <v>0.93904131731461038</v>
      </c>
      <c r="AH22" s="8">
        <v>1.021553616087199</v>
      </c>
      <c r="AI22" s="8">
        <v>1.1699399311638294</v>
      </c>
      <c r="AJ22" s="8">
        <v>1.4235888496128979</v>
      </c>
      <c r="AK22" s="8">
        <v>1.7546567150584693</v>
      </c>
      <c r="AL22" s="8">
        <v>1.9489963817148952</v>
      </c>
      <c r="AM22" s="8">
        <v>2.1021364917825389</v>
      </c>
      <c r="AN22" s="8">
        <v>2.4226780968908663</v>
      </c>
      <c r="AO22" s="8">
        <v>2.7637062946985611</v>
      </c>
      <c r="AP22" s="9"/>
      <c r="AR22" s="6" t="s">
        <v>150</v>
      </c>
      <c r="AS22" s="7">
        <v>0.18698435727340862</v>
      </c>
      <c r="AT22" s="8">
        <v>0.47797301687179777</v>
      </c>
      <c r="AU22" s="8">
        <v>0.88645980022495607</v>
      </c>
      <c r="AV22" s="8">
        <v>1.3335462813714547</v>
      </c>
      <c r="AW22" s="8">
        <v>1.6147072021455515</v>
      </c>
      <c r="AX22" s="8">
        <v>1.9611839590194646</v>
      </c>
      <c r="AY22" s="8">
        <v>2.3128087127119383</v>
      </c>
      <c r="AZ22" s="8">
        <v>2.631974709522674</v>
      </c>
      <c r="BA22" s="8">
        <v>2.9495771507932345</v>
      </c>
      <c r="BB22" s="8">
        <v>3.275764624374244</v>
      </c>
      <c r="BC22" s="8">
        <v>3.609510843783089</v>
      </c>
      <c r="BD22" s="9"/>
      <c r="BF22" s="6" t="s">
        <v>150</v>
      </c>
      <c r="BG22" s="7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  <c r="BQ22" s="8">
        <v>0</v>
      </c>
      <c r="BR22" s="9"/>
      <c r="BT22" s="6" t="s">
        <v>150</v>
      </c>
      <c r="BU22" s="7">
        <v>0</v>
      </c>
      <c r="BV22" s="8">
        <v>0</v>
      </c>
      <c r="BW22" s="8">
        <v>0</v>
      </c>
      <c r="BX22" s="8">
        <v>0</v>
      </c>
      <c r="BY22" s="8">
        <v>0</v>
      </c>
      <c r="BZ22" s="8">
        <v>0</v>
      </c>
      <c r="CA22" s="8">
        <v>0</v>
      </c>
      <c r="CB22" s="8">
        <v>0</v>
      </c>
      <c r="CC22" s="8">
        <v>0</v>
      </c>
      <c r="CD22" s="8">
        <v>0</v>
      </c>
      <c r="CE22" s="8">
        <v>0</v>
      </c>
      <c r="CF22" s="9"/>
      <c r="CH22" s="6" t="s">
        <v>150</v>
      </c>
      <c r="CI22" s="7">
        <v>0</v>
      </c>
      <c r="CJ22" s="8">
        <v>0</v>
      </c>
      <c r="CK22" s="8">
        <v>0</v>
      </c>
      <c r="CL22" s="8">
        <v>0</v>
      </c>
      <c r="CM22" s="8">
        <v>0</v>
      </c>
      <c r="CN22" s="8">
        <v>0</v>
      </c>
      <c r="CO22" s="8">
        <v>0</v>
      </c>
      <c r="CP22" s="8">
        <v>0</v>
      </c>
      <c r="CQ22" s="8">
        <v>0</v>
      </c>
      <c r="CR22" s="8">
        <v>0</v>
      </c>
      <c r="CS22" s="8">
        <v>0</v>
      </c>
      <c r="CT22" s="9"/>
      <c r="CV22" s="6" t="s">
        <v>150</v>
      </c>
      <c r="CW22" s="7">
        <v>0</v>
      </c>
      <c r="CX22" s="8">
        <v>0</v>
      </c>
      <c r="CY22" s="8">
        <v>0</v>
      </c>
      <c r="CZ22" s="8">
        <v>0</v>
      </c>
      <c r="DA22" s="8">
        <v>0</v>
      </c>
      <c r="DB22" s="8">
        <v>0</v>
      </c>
      <c r="DC22" s="8">
        <v>0</v>
      </c>
      <c r="DD22" s="8">
        <v>0</v>
      </c>
      <c r="DE22" s="8">
        <v>0</v>
      </c>
      <c r="DF22" s="8">
        <v>0</v>
      </c>
      <c r="DG22" s="8">
        <v>0</v>
      </c>
      <c r="DH22" s="9"/>
    </row>
    <row r="23" spans="2:112" x14ac:dyDescent="0.25">
      <c r="B23" s="6" t="s">
        <v>151</v>
      </c>
      <c r="C23" s="7">
        <v>1.4168285843496942E-2</v>
      </c>
      <c r="D23" s="8">
        <v>2.4069108150479503E-2</v>
      </c>
      <c r="E23" s="8">
        <v>5.0790763477480454E-2</v>
      </c>
      <c r="F23" s="8">
        <v>9.6808457401245426E-2</v>
      </c>
      <c r="G23" s="8">
        <v>0.1746566913332821</v>
      </c>
      <c r="H23" s="8">
        <v>0.30360131843649174</v>
      </c>
      <c r="I23" s="8">
        <v>0.49635795272555838</v>
      </c>
      <c r="J23" s="8">
        <v>0.78469676334102845</v>
      </c>
      <c r="K23" s="8">
        <v>1.2162201794844612</v>
      </c>
      <c r="L23" s="8">
        <v>1.8460694424646382</v>
      </c>
      <c r="M23" s="8">
        <v>2.7477008055865659</v>
      </c>
      <c r="N23" s="9"/>
      <c r="P23" s="6" t="s">
        <v>151</v>
      </c>
      <c r="Q23" s="7">
        <v>9.9598788539002232</v>
      </c>
      <c r="R23" s="8">
        <v>11.410606890041009</v>
      </c>
      <c r="S23" s="8">
        <v>11.620369380360906</v>
      </c>
      <c r="T23" s="8">
        <v>11.836014919490228</v>
      </c>
      <c r="U23" s="8">
        <v>12.057782009407738</v>
      </c>
      <c r="V23" s="8">
        <v>12.286068153411369</v>
      </c>
      <c r="W23" s="8">
        <v>12.520873351501123</v>
      </c>
      <c r="X23" s="8">
        <v>13.150637826418331</v>
      </c>
      <c r="Y23" s="8">
        <v>13.659919051731674</v>
      </c>
      <c r="Z23" s="8">
        <v>14.197423011198348</v>
      </c>
      <c r="AA23" s="8">
        <v>14.962934862360099</v>
      </c>
      <c r="AB23" s="109"/>
      <c r="AD23" s="6" t="s">
        <v>151</v>
      </c>
      <c r="AE23" s="7">
        <v>0.41565758519603374</v>
      </c>
      <c r="AF23" s="8">
        <v>0.68760562761868127</v>
      </c>
      <c r="AG23" s="8">
        <v>0.77213753446580269</v>
      </c>
      <c r="AH23" s="8">
        <v>0.83970744684689003</v>
      </c>
      <c r="AI23" s="8">
        <v>0.9612220629396272</v>
      </c>
      <c r="AJ23" s="8">
        <v>1.1689369787777844</v>
      </c>
      <c r="AK23" s="8">
        <v>1.4400508247512827</v>
      </c>
      <c r="AL23" s="8">
        <v>1.5991969695500847</v>
      </c>
      <c r="AM23" s="8">
        <v>1.7246045024055183</v>
      </c>
      <c r="AN23" s="8">
        <v>1.9870983184044744</v>
      </c>
      <c r="AO23" s="8">
        <v>2.2663687518807651</v>
      </c>
      <c r="AP23" s="9"/>
      <c r="AR23" s="6" t="s">
        <v>151</v>
      </c>
      <c r="AS23" s="7">
        <v>5.0856435449515951E-2</v>
      </c>
      <c r="AT23" s="8">
        <v>0.12131547424661696</v>
      </c>
      <c r="AU23" s="8">
        <v>0.22022512301473857</v>
      </c>
      <c r="AV23" s="8">
        <v>0.32848117589404091</v>
      </c>
      <c r="AW23" s="8">
        <v>0.39656055827406955</v>
      </c>
      <c r="AX23" s="8">
        <v>0.48045530279286219</v>
      </c>
      <c r="AY23" s="8">
        <v>0.56559656636180244</v>
      </c>
      <c r="AZ23" s="8">
        <v>0.64287837309282847</v>
      </c>
      <c r="BA23" s="8">
        <v>0.7197815856180918</v>
      </c>
      <c r="BB23" s="8">
        <v>0.79876354968463903</v>
      </c>
      <c r="BC23" s="8">
        <v>0.8795757636525946</v>
      </c>
      <c r="BD23" s="9"/>
      <c r="BF23" s="6" t="s">
        <v>151</v>
      </c>
      <c r="BG23" s="7">
        <v>0</v>
      </c>
      <c r="BH23" s="8">
        <v>0</v>
      </c>
      <c r="BI23" s="8">
        <v>0</v>
      </c>
      <c r="BJ23" s="8">
        <v>0</v>
      </c>
      <c r="BK23" s="8">
        <v>0</v>
      </c>
      <c r="BL23" s="8">
        <v>0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9"/>
      <c r="BT23" s="6" t="s">
        <v>151</v>
      </c>
      <c r="BU23" s="7">
        <v>0</v>
      </c>
      <c r="BV23" s="8">
        <v>0</v>
      </c>
      <c r="BW23" s="8">
        <v>0</v>
      </c>
      <c r="BX23" s="8">
        <v>0</v>
      </c>
      <c r="BY23" s="8">
        <v>0</v>
      </c>
      <c r="BZ23" s="8">
        <v>0</v>
      </c>
      <c r="CA23" s="8">
        <v>0</v>
      </c>
      <c r="CB23" s="8">
        <v>0</v>
      </c>
      <c r="CC23" s="8">
        <v>0</v>
      </c>
      <c r="CD23" s="8">
        <v>0</v>
      </c>
      <c r="CE23" s="8">
        <v>0</v>
      </c>
      <c r="CF23" s="9"/>
      <c r="CH23" s="6" t="s">
        <v>151</v>
      </c>
      <c r="CI23" s="7">
        <v>0</v>
      </c>
      <c r="CJ23" s="8">
        <v>0</v>
      </c>
      <c r="CK23" s="8">
        <v>0</v>
      </c>
      <c r="CL23" s="8">
        <v>0</v>
      </c>
      <c r="CM23" s="8">
        <v>0</v>
      </c>
      <c r="CN23" s="8">
        <v>0</v>
      </c>
      <c r="CO23" s="8">
        <v>0</v>
      </c>
      <c r="CP23" s="8">
        <v>0</v>
      </c>
      <c r="CQ23" s="8">
        <v>0</v>
      </c>
      <c r="CR23" s="8">
        <v>0</v>
      </c>
      <c r="CS23" s="8">
        <v>0</v>
      </c>
      <c r="CT23" s="9"/>
      <c r="CV23" s="6" t="s">
        <v>151</v>
      </c>
      <c r="CW23" s="7">
        <v>0</v>
      </c>
      <c r="CX23" s="8">
        <v>0</v>
      </c>
      <c r="CY23" s="8">
        <v>0</v>
      </c>
      <c r="CZ23" s="8">
        <v>0</v>
      </c>
      <c r="DA23" s="8">
        <v>0</v>
      </c>
      <c r="DB23" s="8">
        <v>0</v>
      </c>
      <c r="DC23" s="8">
        <v>0</v>
      </c>
      <c r="DD23" s="8">
        <v>0</v>
      </c>
      <c r="DE23" s="8">
        <v>0</v>
      </c>
      <c r="DF23" s="8">
        <v>0</v>
      </c>
      <c r="DG23" s="8">
        <v>0</v>
      </c>
      <c r="DH23" s="9"/>
    </row>
    <row r="24" spans="2:112" x14ac:dyDescent="0.25">
      <c r="B24" s="6" t="s">
        <v>152</v>
      </c>
      <c r="C24" s="7">
        <v>1.1108446858428784E-2</v>
      </c>
      <c r="D24" s="8">
        <v>1.9749861675709447E-2</v>
      </c>
      <c r="E24" s="8">
        <v>4.3072460660458556E-2</v>
      </c>
      <c r="F24" s="8">
        <v>8.3236597516996261E-2</v>
      </c>
      <c r="G24" s="8">
        <v>0.15118235609555367</v>
      </c>
      <c r="H24" s="8">
        <v>0.26372492849103746</v>
      </c>
      <c r="I24" s="8">
        <v>0.43196247321497028</v>
      </c>
      <c r="J24" s="8">
        <v>0.68362392043560805</v>
      </c>
      <c r="K24" s="8">
        <v>1.060256560295791</v>
      </c>
      <c r="L24" s="8">
        <v>1.6099875407146271</v>
      </c>
      <c r="M24" s="8">
        <v>2.3969293097343498</v>
      </c>
      <c r="N24" s="9"/>
      <c r="P24" s="6" t="s">
        <v>152</v>
      </c>
      <c r="Q24" s="7">
        <v>6.2074297258822044</v>
      </c>
      <c r="R24" s="8">
        <v>6.4132733289856292</v>
      </c>
      <c r="S24" s="8">
        <v>6.4430365001160759</v>
      </c>
      <c r="T24" s="8">
        <v>6.4736344162393795</v>
      </c>
      <c r="U24" s="8">
        <v>6.5051009183687638</v>
      </c>
      <c r="V24" s="8">
        <v>6.5374924081929358</v>
      </c>
      <c r="W24" s="8">
        <v>6.5708088857118945</v>
      </c>
      <c r="X24" s="8">
        <v>6.660166081129681</v>
      </c>
      <c r="Y24" s="8">
        <v>6.732427924700513</v>
      </c>
      <c r="Z24" s="8">
        <v>6.8086942881695096</v>
      </c>
      <c r="AA24" s="8">
        <v>6.917312660280583</v>
      </c>
      <c r="AB24" s="109"/>
      <c r="AD24" s="6" t="s">
        <v>152</v>
      </c>
      <c r="AE24" s="7">
        <v>0.37639735812657882</v>
      </c>
      <c r="AF24" s="8">
        <v>0.62236897418591175</v>
      </c>
      <c r="AG24" s="8">
        <v>0.69882640903462045</v>
      </c>
      <c r="AH24" s="8">
        <v>0.75994205596960818</v>
      </c>
      <c r="AI24" s="8">
        <v>0.86984961856462706</v>
      </c>
      <c r="AJ24" s="8">
        <v>1.0577236443277371</v>
      </c>
      <c r="AK24" s="8">
        <v>1.302940746227379</v>
      </c>
      <c r="AL24" s="8">
        <v>1.4468852809151345</v>
      </c>
      <c r="AM24" s="8">
        <v>1.5603139095887124</v>
      </c>
      <c r="AN24" s="8">
        <v>1.7977343651715449</v>
      </c>
      <c r="AO24" s="8">
        <v>2.0503289388548342</v>
      </c>
      <c r="AP24" s="9"/>
      <c r="AR24" s="6" t="s">
        <v>152</v>
      </c>
      <c r="AS24" s="7">
        <v>1.8785775794247228E-2</v>
      </c>
      <c r="AT24" s="8">
        <v>5.1646738453035024E-2</v>
      </c>
      <c r="AU24" s="8">
        <v>9.7776608094356204E-2</v>
      </c>
      <c r="AV24" s="8">
        <v>0.14826549031567993</v>
      </c>
      <c r="AW24" s="8">
        <v>0.18001661948827238</v>
      </c>
      <c r="AX24" s="8">
        <v>0.21914377923905254</v>
      </c>
      <c r="AY24" s="8">
        <v>0.25885229542982507</v>
      </c>
      <c r="AZ24" s="8">
        <v>0.29489528733757714</v>
      </c>
      <c r="BA24" s="8">
        <v>0.330761708995851</v>
      </c>
      <c r="BB24" s="8">
        <v>0.367597626945037</v>
      </c>
      <c r="BC24" s="8">
        <v>0.40528714401639704</v>
      </c>
      <c r="BD24" s="9"/>
      <c r="BF24" s="6" t="s">
        <v>152</v>
      </c>
      <c r="BG24" s="7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  <c r="BQ24" s="8">
        <v>0</v>
      </c>
      <c r="BR24" s="9"/>
      <c r="BT24" s="6" t="s">
        <v>152</v>
      </c>
      <c r="BU24" s="7">
        <v>0</v>
      </c>
      <c r="BV24" s="8">
        <v>0</v>
      </c>
      <c r="BW24" s="8">
        <v>0</v>
      </c>
      <c r="BX24" s="8">
        <v>0</v>
      </c>
      <c r="BY24" s="8">
        <v>0</v>
      </c>
      <c r="BZ24" s="8">
        <v>0</v>
      </c>
      <c r="CA24" s="8">
        <v>0</v>
      </c>
      <c r="CB24" s="8">
        <v>0</v>
      </c>
      <c r="CC24" s="8">
        <v>0</v>
      </c>
      <c r="CD24" s="8">
        <v>0</v>
      </c>
      <c r="CE24" s="8">
        <v>0</v>
      </c>
      <c r="CF24" s="9"/>
      <c r="CH24" s="6" t="s">
        <v>152</v>
      </c>
      <c r="CI24" s="7">
        <v>7.2658333333333331</v>
      </c>
      <c r="CJ24" s="8">
        <v>7.6066666666666665</v>
      </c>
      <c r="CK24" s="8">
        <v>7.9091666666666658</v>
      </c>
      <c r="CL24" s="8">
        <v>8.18</v>
      </c>
      <c r="CM24" s="8">
        <v>9.3291666666666675</v>
      </c>
      <c r="CN24" s="8">
        <v>10.420000000000002</v>
      </c>
      <c r="CO24" s="8">
        <v>11.495833333333334</v>
      </c>
      <c r="CP24" s="8">
        <v>12.535833333333334</v>
      </c>
      <c r="CQ24" s="8">
        <v>13.624166666666667</v>
      </c>
      <c r="CR24" s="8">
        <v>14.821666666666667</v>
      </c>
      <c r="CS24" s="8">
        <v>16.111666666666665</v>
      </c>
      <c r="CT24" s="9"/>
      <c r="CV24" s="6" t="s">
        <v>152</v>
      </c>
      <c r="CW24" s="7">
        <v>0</v>
      </c>
      <c r="CX24" s="8">
        <v>0</v>
      </c>
      <c r="CY24" s="8">
        <v>0</v>
      </c>
      <c r="CZ24" s="8">
        <v>0</v>
      </c>
      <c r="DA24" s="8">
        <v>0</v>
      </c>
      <c r="DB24" s="8">
        <v>0</v>
      </c>
      <c r="DC24" s="8">
        <v>0</v>
      </c>
      <c r="DD24" s="8">
        <v>0</v>
      </c>
      <c r="DE24" s="8">
        <v>0</v>
      </c>
      <c r="DF24" s="8">
        <v>0</v>
      </c>
      <c r="DG24" s="8">
        <v>0</v>
      </c>
      <c r="DH24" s="9"/>
    </row>
    <row r="25" spans="2:112" x14ac:dyDescent="0.25">
      <c r="B25" s="6" t="s">
        <v>153</v>
      </c>
      <c r="C25" s="7">
        <v>3.7467112997467467E-2</v>
      </c>
      <c r="D25" s="8">
        <v>5.62140830491588E-2</v>
      </c>
      <c r="E25" s="8">
        <v>0.10681089779995075</v>
      </c>
      <c r="F25" s="8">
        <v>0.19394429976276611</v>
      </c>
      <c r="G25" s="8">
        <v>0.34134806733383916</v>
      </c>
      <c r="H25" s="8">
        <v>0.58550163232869434</v>
      </c>
      <c r="I25" s="8">
        <v>0.95048170552255995</v>
      </c>
      <c r="J25" s="8">
        <v>1.4964443417306961</v>
      </c>
      <c r="K25" s="8">
        <v>2.3135236012321183</v>
      </c>
      <c r="L25" s="8">
        <v>3.5061281045814825</v>
      </c>
      <c r="M25" s="8">
        <v>5.2133455091592484</v>
      </c>
      <c r="N25" s="9"/>
      <c r="P25" s="6" t="s">
        <v>153</v>
      </c>
      <c r="Q25" s="7">
        <v>28.257556898326925</v>
      </c>
      <c r="R25" s="8">
        <v>37.558318382449315</v>
      </c>
      <c r="S25" s="8">
        <v>38.903126535444542</v>
      </c>
      <c r="T25" s="8">
        <v>40.285651498491561</v>
      </c>
      <c r="U25" s="8">
        <v>41.70742233145733</v>
      </c>
      <c r="V25" s="8">
        <v>43.170987467453465</v>
      </c>
      <c r="W25" s="8">
        <v>44.676346906479964</v>
      </c>
      <c r="X25" s="8">
        <v>48.713829485199568</v>
      </c>
      <c r="Y25" s="8">
        <v>51.978881987790977</v>
      </c>
      <c r="Z25" s="8">
        <v>55.424873241306514</v>
      </c>
      <c r="AA25" s="8">
        <v>60.332645727640056</v>
      </c>
      <c r="AB25" s="109"/>
      <c r="AD25" s="6" t="s">
        <v>153</v>
      </c>
      <c r="AE25" s="7">
        <v>0.6718715012668699</v>
      </c>
      <c r="AF25" s="8">
        <v>1.1139038486060571</v>
      </c>
      <c r="AG25" s="8">
        <v>1.2513044964497306</v>
      </c>
      <c r="AH25" s="8">
        <v>1.3611346195616147</v>
      </c>
      <c r="AI25" s="8">
        <v>1.5586480508368956</v>
      </c>
      <c r="AJ25" s="8">
        <v>1.8962739848475016</v>
      </c>
      <c r="AK25" s="8">
        <v>2.3369504047408634</v>
      </c>
      <c r="AL25" s="8">
        <v>2.5956312296833937</v>
      </c>
      <c r="AM25" s="8">
        <v>2.799472322372528</v>
      </c>
      <c r="AN25" s="8">
        <v>3.2261374919923567</v>
      </c>
      <c r="AO25" s="8">
        <v>3.6800718691337924</v>
      </c>
      <c r="AP25" s="9"/>
      <c r="AR25" s="6" t="s">
        <v>153</v>
      </c>
      <c r="AS25" s="7">
        <v>0.26201253930973123</v>
      </c>
      <c r="AT25" s="8">
        <v>0.60892891076098565</v>
      </c>
      <c r="AU25" s="8">
        <v>1.0959264207747981</v>
      </c>
      <c r="AV25" s="8">
        <v>1.6289424495723397</v>
      </c>
      <c r="AW25" s="8">
        <v>1.9641422012171741</v>
      </c>
      <c r="AX25" s="8">
        <v>2.3772114234088209</v>
      </c>
      <c r="AY25" s="8">
        <v>2.79641808194937</v>
      </c>
      <c r="AZ25" s="8">
        <v>3.176927444950044</v>
      </c>
      <c r="BA25" s="8">
        <v>3.5555727386934879</v>
      </c>
      <c r="BB25" s="8">
        <v>3.9444530988551323</v>
      </c>
      <c r="BC25" s="8">
        <v>4.3423449877785307</v>
      </c>
      <c r="BD25" s="9"/>
      <c r="BF25" s="6" t="s">
        <v>153</v>
      </c>
      <c r="BG25" s="7">
        <v>0</v>
      </c>
      <c r="BH25" s="8">
        <v>0</v>
      </c>
      <c r="BI25" s="8">
        <v>0</v>
      </c>
      <c r="BJ25" s="8">
        <v>0</v>
      </c>
      <c r="BK25" s="8">
        <v>0</v>
      </c>
      <c r="BL25" s="8">
        <v>0</v>
      </c>
      <c r="BM25" s="8">
        <v>0</v>
      </c>
      <c r="BN25" s="8">
        <v>0</v>
      </c>
      <c r="BO25" s="8">
        <v>0</v>
      </c>
      <c r="BP25" s="8">
        <v>0</v>
      </c>
      <c r="BQ25" s="8">
        <v>0</v>
      </c>
      <c r="BR25" s="9"/>
      <c r="BT25" s="6" t="s">
        <v>153</v>
      </c>
      <c r="BU25" s="7">
        <v>0</v>
      </c>
      <c r="BV25" s="8">
        <v>0</v>
      </c>
      <c r="BW25" s="8">
        <v>0</v>
      </c>
      <c r="BX25" s="8">
        <v>0</v>
      </c>
      <c r="BY25" s="8">
        <v>0</v>
      </c>
      <c r="BZ25" s="8">
        <v>0</v>
      </c>
      <c r="CA25" s="8">
        <v>0</v>
      </c>
      <c r="CB25" s="8">
        <v>0</v>
      </c>
      <c r="CC25" s="8">
        <v>0</v>
      </c>
      <c r="CD25" s="8">
        <v>0</v>
      </c>
      <c r="CE25" s="8">
        <v>0</v>
      </c>
      <c r="CF25" s="9"/>
      <c r="CH25" s="6" t="s">
        <v>153</v>
      </c>
      <c r="CI25" s="7">
        <v>0</v>
      </c>
      <c r="CJ25" s="8">
        <v>0</v>
      </c>
      <c r="CK25" s="8">
        <v>0</v>
      </c>
      <c r="CL25" s="8">
        <v>0</v>
      </c>
      <c r="CM25" s="8">
        <v>0</v>
      </c>
      <c r="CN25" s="8">
        <v>0</v>
      </c>
      <c r="CO25" s="8">
        <v>0</v>
      </c>
      <c r="CP25" s="8">
        <v>0</v>
      </c>
      <c r="CQ25" s="8">
        <v>0</v>
      </c>
      <c r="CR25" s="8">
        <v>0</v>
      </c>
      <c r="CS25" s="8">
        <v>0</v>
      </c>
      <c r="CT25" s="9"/>
      <c r="CV25" s="6" t="s">
        <v>153</v>
      </c>
      <c r="CW25" s="7">
        <v>0</v>
      </c>
      <c r="CX25" s="8">
        <v>0</v>
      </c>
      <c r="CY25" s="8">
        <v>0</v>
      </c>
      <c r="CZ25" s="8">
        <v>0</v>
      </c>
      <c r="DA25" s="8">
        <v>0</v>
      </c>
      <c r="DB25" s="8">
        <v>0</v>
      </c>
      <c r="DC25" s="8">
        <v>0</v>
      </c>
      <c r="DD25" s="8">
        <v>0</v>
      </c>
      <c r="DE25" s="8">
        <v>0</v>
      </c>
      <c r="DF25" s="8">
        <v>0</v>
      </c>
      <c r="DG25" s="8">
        <v>0</v>
      </c>
      <c r="DH25" s="9"/>
    </row>
    <row r="26" spans="2:112" x14ac:dyDescent="0.25">
      <c r="B26" s="6" t="s">
        <v>154</v>
      </c>
      <c r="C26" s="7">
        <v>1.7610800826594046E-2</v>
      </c>
      <c r="D26" s="8">
        <v>2.902519478395936E-2</v>
      </c>
      <c r="E26" s="8">
        <v>5.9831878475293657E-2</v>
      </c>
      <c r="F26" s="8">
        <v>0.11288445038993825</v>
      </c>
      <c r="G26" s="8">
        <v>0.20263360287788079</v>
      </c>
      <c r="H26" s="8">
        <v>0.35129042418085432</v>
      </c>
      <c r="I26" s="8">
        <v>0.57351440653831032</v>
      </c>
      <c r="J26" s="8">
        <v>0.90593253056039225</v>
      </c>
      <c r="K26" s="8">
        <v>1.4034243671945545</v>
      </c>
      <c r="L26" s="8">
        <v>2.1295607827871907</v>
      </c>
      <c r="M26" s="8">
        <v>3.1690275325067416</v>
      </c>
      <c r="N26" s="9"/>
      <c r="P26" s="6" t="s">
        <v>154</v>
      </c>
      <c r="Q26" s="7">
        <v>15.83625738086287</v>
      </c>
      <c r="R26" s="8">
        <v>17.672014079807525</v>
      </c>
      <c r="S26" s="8">
        <v>17.937448321925316</v>
      </c>
      <c r="T26" s="8">
        <v>18.210326996075217</v>
      </c>
      <c r="U26" s="8">
        <v>18.490951903555825</v>
      </c>
      <c r="V26" s="8">
        <v>18.779826046531468</v>
      </c>
      <c r="W26" s="8">
        <v>19.076949425002152</v>
      </c>
      <c r="X26" s="8">
        <v>19.873855753952725</v>
      </c>
      <c r="Y26" s="8">
        <v>20.518302126894387</v>
      </c>
      <c r="Z26" s="8">
        <v>21.198461653503593</v>
      </c>
      <c r="AA26" s="8">
        <v>22.167143221573411</v>
      </c>
      <c r="AB26" s="109"/>
      <c r="AD26" s="6" t="s">
        <v>154</v>
      </c>
      <c r="AE26" s="7">
        <v>0.46538292116140745</v>
      </c>
      <c r="AF26" s="8">
        <v>0.77015866296070645</v>
      </c>
      <c r="AG26" s="8">
        <v>0.864894680861511</v>
      </c>
      <c r="AH26" s="8">
        <v>0.94062116885458846</v>
      </c>
      <c r="AI26" s="8">
        <v>1.0768041945869951</v>
      </c>
      <c r="AJ26" s="8">
        <v>1.3095930280471957</v>
      </c>
      <c r="AK26" s="8">
        <v>1.6134338749329999</v>
      </c>
      <c r="AL26" s="8">
        <v>1.7917910489852822</v>
      </c>
      <c r="AM26" s="8">
        <v>1.9323369176473311</v>
      </c>
      <c r="AN26" s="8">
        <v>2.2265171837603557</v>
      </c>
      <c r="AO26" s="8">
        <v>2.539499225355887</v>
      </c>
      <c r="AP26" s="9"/>
      <c r="AR26" s="6" t="s">
        <v>154</v>
      </c>
      <c r="AS26" s="7">
        <v>6.1896526362856183E-2</v>
      </c>
      <c r="AT26" s="8">
        <v>0.15934927949539335</v>
      </c>
      <c r="AU26" s="8">
        <v>0.29615241715361396</v>
      </c>
      <c r="AV26" s="8">
        <v>0.44588267996247316</v>
      </c>
      <c r="AW26" s="8">
        <v>0.54004410137501602</v>
      </c>
      <c r="AX26" s="8">
        <v>0.65607994242942969</v>
      </c>
      <c r="AY26" s="8">
        <v>0.77383985913606523</v>
      </c>
      <c r="AZ26" s="8">
        <v>0.88072926554257158</v>
      </c>
      <c r="BA26" s="8">
        <v>0.98709503370050855</v>
      </c>
      <c r="BB26" s="8">
        <v>1.0963359483866288</v>
      </c>
      <c r="BC26" s="8">
        <v>1.2081083039617799</v>
      </c>
      <c r="BD26" s="9"/>
      <c r="BF26" s="6" t="s">
        <v>154</v>
      </c>
      <c r="BG26" s="7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  <c r="BQ26" s="8">
        <v>0</v>
      </c>
      <c r="BR26" s="9"/>
      <c r="BT26" s="6" t="s">
        <v>154</v>
      </c>
      <c r="BU26" s="7">
        <v>0</v>
      </c>
      <c r="BV26" s="8">
        <v>0</v>
      </c>
      <c r="BW26" s="8">
        <v>0</v>
      </c>
      <c r="BX26" s="8">
        <v>0</v>
      </c>
      <c r="BY26" s="8">
        <v>0</v>
      </c>
      <c r="BZ26" s="8">
        <v>0</v>
      </c>
      <c r="CA26" s="8">
        <v>0</v>
      </c>
      <c r="CB26" s="8">
        <v>0</v>
      </c>
      <c r="CC26" s="8">
        <v>0</v>
      </c>
      <c r="CD26" s="8">
        <v>0</v>
      </c>
      <c r="CE26" s="8">
        <v>0</v>
      </c>
      <c r="CF26" s="9"/>
      <c r="CH26" s="6" t="s">
        <v>154</v>
      </c>
      <c r="CI26" s="7">
        <v>7.2658333333333331</v>
      </c>
      <c r="CJ26" s="8">
        <v>7.6066666666666665</v>
      </c>
      <c r="CK26" s="8">
        <v>7.9091666666666658</v>
      </c>
      <c r="CL26" s="8">
        <v>8.18</v>
      </c>
      <c r="CM26" s="8">
        <v>9.3291666666666675</v>
      </c>
      <c r="CN26" s="8">
        <v>10.420000000000002</v>
      </c>
      <c r="CO26" s="8">
        <v>11.495833333333334</v>
      </c>
      <c r="CP26" s="8">
        <v>12.535833333333334</v>
      </c>
      <c r="CQ26" s="8">
        <v>13.624166666666667</v>
      </c>
      <c r="CR26" s="8">
        <v>14.821666666666667</v>
      </c>
      <c r="CS26" s="8">
        <v>16.111666666666665</v>
      </c>
      <c r="CT26" s="9"/>
      <c r="CV26" s="6" t="s">
        <v>154</v>
      </c>
      <c r="CW26" s="7">
        <v>0</v>
      </c>
      <c r="CX26" s="8">
        <v>0</v>
      </c>
      <c r="CY26" s="8">
        <v>0</v>
      </c>
      <c r="CZ26" s="8">
        <v>0</v>
      </c>
      <c r="DA26" s="8">
        <v>0</v>
      </c>
      <c r="DB26" s="8">
        <v>0</v>
      </c>
      <c r="DC26" s="8">
        <v>0</v>
      </c>
      <c r="DD26" s="8">
        <v>0</v>
      </c>
      <c r="DE26" s="8">
        <v>0</v>
      </c>
      <c r="DF26" s="8">
        <v>0</v>
      </c>
      <c r="DG26" s="8">
        <v>0</v>
      </c>
      <c r="DH26" s="9"/>
    </row>
    <row r="27" spans="2:112" x14ac:dyDescent="0.25">
      <c r="B27" s="6" t="s">
        <v>155</v>
      </c>
      <c r="C27" s="7">
        <v>6.0798720676824118E-2</v>
      </c>
      <c r="D27" s="8">
        <v>8.3109084489536078E-2</v>
      </c>
      <c r="E27" s="8">
        <v>0.14332325999320455</v>
      </c>
      <c r="F27" s="8">
        <v>0.24701883814100756</v>
      </c>
      <c r="G27" s="8">
        <v>0.42244087555864218</v>
      </c>
      <c r="H27" s="8">
        <v>0.71300275548837488</v>
      </c>
      <c r="I27" s="8">
        <v>1.1473576509671108</v>
      </c>
      <c r="J27" s="8">
        <v>1.7970959824609456</v>
      </c>
      <c r="K27" s="8">
        <v>2.7694843467157537</v>
      </c>
      <c r="L27" s="8">
        <v>4.1887771860939482</v>
      </c>
      <c r="M27" s="8">
        <v>6.2204997150413659</v>
      </c>
      <c r="N27" s="9"/>
      <c r="P27" s="6" t="s">
        <v>155</v>
      </c>
      <c r="Q27" s="7">
        <v>94.418631757652875</v>
      </c>
      <c r="R27" s="8">
        <v>118.5176161222889</v>
      </c>
      <c r="S27" s="8">
        <v>122.00211690298224</v>
      </c>
      <c r="T27" s="8">
        <v>125.5843448232516</v>
      </c>
      <c r="U27" s="8">
        <v>129.26826179416085</v>
      </c>
      <c r="V27" s="8">
        <v>133.06047100081651</v>
      </c>
      <c r="W27" s="8">
        <v>136.96097244321857</v>
      </c>
      <c r="X27" s="8">
        <v>147.42239860742637</v>
      </c>
      <c r="Y27" s="8">
        <v>155.88239936585788</v>
      </c>
      <c r="Z27" s="8">
        <v>164.81122626684999</v>
      </c>
      <c r="AA27" s="8">
        <v>177.52764014492323</v>
      </c>
      <c r="AB27" s="109"/>
      <c r="AD27" s="6" t="s">
        <v>155</v>
      </c>
      <c r="AE27" s="7">
        <v>0.62412211878923263</v>
      </c>
      <c r="AF27" s="8">
        <v>1.0391188595369747</v>
      </c>
      <c r="AG27" s="8">
        <v>1.1681158014462931</v>
      </c>
      <c r="AH27" s="8">
        <v>1.2712284885645972</v>
      </c>
      <c r="AI27" s="8">
        <v>1.4566615925592428</v>
      </c>
      <c r="AJ27" s="8">
        <v>1.7736376307377328</v>
      </c>
      <c r="AK27" s="8">
        <v>2.1873613753482122</v>
      </c>
      <c r="AL27" s="8">
        <v>2.4302207495349446</v>
      </c>
      <c r="AM27" s="8">
        <v>2.6215945021701508</v>
      </c>
      <c r="AN27" s="8">
        <v>3.0221639533622451</v>
      </c>
      <c r="AO27" s="8">
        <v>3.448334771314852</v>
      </c>
      <c r="AP27" s="9"/>
      <c r="AR27" s="6" t="s">
        <v>155</v>
      </c>
      <c r="AS27" s="7">
        <v>0.48426236394893107</v>
      </c>
      <c r="AT27" s="8">
        <v>1.1771579365153362</v>
      </c>
      <c r="AU27" s="8">
        <v>2.1498373667994382</v>
      </c>
      <c r="AV27" s="8">
        <v>3.2144295188381267</v>
      </c>
      <c r="AW27" s="8">
        <v>3.8839235034213799</v>
      </c>
      <c r="AX27" s="8">
        <v>4.7089460701648367</v>
      </c>
      <c r="AY27" s="8">
        <v>5.5462269297506666</v>
      </c>
      <c r="AZ27" s="8">
        <v>6.306217736296607</v>
      </c>
      <c r="BA27" s="8">
        <v>7.0624854399809305</v>
      </c>
      <c r="BB27" s="8">
        <v>7.8391956271849192</v>
      </c>
      <c r="BC27" s="8">
        <v>8.6339045278971618</v>
      </c>
      <c r="BD27" s="9"/>
      <c r="BF27" s="6" t="s">
        <v>155</v>
      </c>
      <c r="BG27" s="7">
        <v>0</v>
      </c>
      <c r="BH27" s="8">
        <v>0</v>
      </c>
      <c r="BI27" s="8">
        <v>0</v>
      </c>
      <c r="BJ27" s="8">
        <v>0</v>
      </c>
      <c r="BK27" s="8">
        <v>0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9"/>
      <c r="BT27" s="6" t="s">
        <v>155</v>
      </c>
      <c r="BU27" s="7">
        <v>0</v>
      </c>
      <c r="BV27" s="8">
        <v>0</v>
      </c>
      <c r="BW27" s="8">
        <v>0</v>
      </c>
      <c r="BX27" s="8">
        <v>0</v>
      </c>
      <c r="BY27" s="8">
        <v>0</v>
      </c>
      <c r="BZ27" s="8">
        <v>0</v>
      </c>
      <c r="CA27" s="8">
        <v>0</v>
      </c>
      <c r="CB27" s="8">
        <v>0</v>
      </c>
      <c r="CC27" s="8">
        <v>0</v>
      </c>
      <c r="CD27" s="8">
        <v>0</v>
      </c>
      <c r="CE27" s="8">
        <v>0</v>
      </c>
      <c r="CF27" s="9"/>
      <c r="CH27" s="6" t="s">
        <v>155</v>
      </c>
      <c r="CI27" s="7">
        <v>0</v>
      </c>
      <c r="CJ27" s="8">
        <v>0</v>
      </c>
      <c r="CK27" s="8">
        <v>0</v>
      </c>
      <c r="CL27" s="8">
        <v>0</v>
      </c>
      <c r="CM27" s="8">
        <v>0</v>
      </c>
      <c r="CN27" s="8">
        <v>0</v>
      </c>
      <c r="CO27" s="8">
        <v>0</v>
      </c>
      <c r="CP27" s="8">
        <v>0</v>
      </c>
      <c r="CQ27" s="8">
        <v>0</v>
      </c>
      <c r="CR27" s="8">
        <v>0</v>
      </c>
      <c r="CS27" s="8">
        <v>0</v>
      </c>
      <c r="CT27" s="9"/>
      <c r="CV27" s="6" t="s">
        <v>155</v>
      </c>
      <c r="CW27" s="7">
        <v>0</v>
      </c>
      <c r="CX27" s="8">
        <v>0</v>
      </c>
      <c r="CY27" s="8">
        <v>0</v>
      </c>
      <c r="CZ27" s="8">
        <v>0</v>
      </c>
      <c r="DA27" s="8">
        <v>0</v>
      </c>
      <c r="DB27" s="8">
        <v>0</v>
      </c>
      <c r="DC27" s="8">
        <v>0</v>
      </c>
      <c r="DD27" s="8">
        <v>0</v>
      </c>
      <c r="DE27" s="8">
        <v>0</v>
      </c>
      <c r="DF27" s="8">
        <v>0</v>
      </c>
      <c r="DG27" s="8">
        <v>0</v>
      </c>
      <c r="DH27" s="9"/>
    </row>
    <row r="28" spans="2:112" x14ac:dyDescent="0.25">
      <c r="B28" s="6" t="s">
        <v>156</v>
      </c>
      <c r="C28" s="7">
        <v>1.1270730674642199E-2</v>
      </c>
      <c r="D28" s="8">
        <v>1.938154106767306E-2</v>
      </c>
      <c r="E28" s="8">
        <v>4.1272074300693094E-2</v>
      </c>
      <c r="F28" s="8">
        <v>7.8970032971960008E-2</v>
      </c>
      <c r="G28" s="8">
        <v>0.14274375249521182</v>
      </c>
      <c r="H28" s="8">
        <v>0.24837593022822888</v>
      </c>
      <c r="I28" s="8">
        <v>0.40628327006754844</v>
      </c>
      <c r="J28" s="8">
        <v>0.64249207670422237</v>
      </c>
      <c r="K28" s="8">
        <v>0.99599853303401198</v>
      </c>
      <c r="L28" s="8">
        <v>1.511974660049201</v>
      </c>
      <c r="M28" s="8">
        <v>2.250596241565157</v>
      </c>
      <c r="N28" s="9"/>
      <c r="P28" s="6" t="s">
        <v>156</v>
      </c>
      <c r="Q28" s="7">
        <v>33.125808045161165</v>
      </c>
      <c r="R28" s="8">
        <v>33.627161980304081</v>
      </c>
      <c r="S28" s="8">
        <v>33.699653341432672</v>
      </c>
      <c r="T28" s="8">
        <v>33.774177812556914</v>
      </c>
      <c r="U28" s="8">
        <v>33.850817817055002</v>
      </c>
      <c r="V28" s="8">
        <v>33.929710727223949</v>
      </c>
      <c r="W28" s="8">
        <v>34.010856543063746</v>
      </c>
      <c r="X28" s="8">
        <v>34.228495473205932</v>
      </c>
      <c r="Y28" s="8">
        <v>34.404496860126443</v>
      </c>
      <c r="Z28" s="8">
        <v>34.59025168013418</v>
      </c>
      <c r="AA28" s="8">
        <v>34.854803249702961</v>
      </c>
      <c r="AB28" s="109"/>
      <c r="AD28" s="6" t="s">
        <v>156</v>
      </c>
      <c r="AE28" s="7">
        <v>0.34414608261679092</v>
      </c>
      <c r="AF28" s="8">
        <v>0.56922953112045604</v>
      </c>
      <c r="AG28" s="8">
        <v>0.6391941204303887</v>
      </c>
      <c r="AH28" s="8">
        <v>0.69511976254326258</v>
      </c>
      <c r="AI28" s="8">
        <v>0.7956938596762908</v>
      </c>
      <c r="AJ28" s="8">
        <v>0.96761342617142143</v>
      </c>
      <c r="AK28" s="8">
        <v>1.1920064346490018</v>
      </c>
      <c r="AL28" s="8">
        <v>1.3237270485143027</v>
      </c>
      <c r="AM28" s="8">
        <v>1.4275231991023936</v>
      </c>
      <c r="AN28" s="8">
        <v>1.6447816606437635</v>
      </c>
      <c r="AO28" s="8">
        <v>1.8759256382652847</v>
      </c>
      <c r="AP28" s="9"/>
      <c r="AR28" s="6" t="s">
        <v>156</v>
      </c>
      <c r="AS28" s="7">
        <v>2.5443540543513478E-2</v>
      </c>
      <c r="AT28" s="8">
        <v>7.0211628419470318E-2</v>
      </c>
      <c r="AU28" s="8">
        <v>0.13305659371317061</v>
      </c>
      <c r="AV28" s="8">
        <v>0.20184005387874188</v>
      </c>
      <c r="AW28" s="8">
        <v>0.24509616161115944</v>
      </c>
      <c r="AX28" s="8">
        <v>0.2984009945902717</v>
      </c>
      <c r="AY28" s="8">
        <v>0.35249783772633142</v>
      </c>
      <c r="AZ28" s="8">
        <v>0.40160095883064084</v>
      </c>
      <c r="BA28" s="8">
        <v>0.45046352969523268</v>
      </c>
      <c r="BB28" s="8">
        <v>0.50064689251584971</v>
      </c>
      <c r="BC28" s="8">
        <v>0.55199315494196888</v>
      </c>
      <c r="BD28" s="9"/>
      <c r="BF28" s="6" t="s">
        <v>156</v>
      </c>
      <c r="BG28" s="7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  <c r="BQ28" s="8">
        <v>0</v>
      </c>
      <c r="BR28" s="9"/>
      <c r="BT28" s="6" t="s">
        <v>156</v>
      </c>
      <c r="BU28" s="7">
        <v>0</v>
      </c>
      <c r="BV28" s="8">
        <v>0</v>
      </c>
      <c r="BW28" s="8">
        <v>0</v>
      </c>
      <c r="BX28" s="8">
        <v>0</v>
      </c>
      <c r="BY28" s="8">
        <v>0</v>
      </c>
      <c r="BZ28" s="8">
        <v>0</v>
      </c>
      <c r="CA28" s="8">
        <v>0</v>
      </c>
      <c r="CB28" s="8">
        <v>0</v>
      </c>
      <c r="CC28" s="8">
        <v>0</v>
      </c>
      <c r="CD28" s="8">
        <v>0</v>
      </c>
      <c r="CE28" s="8">
        <v>0</v>
      </c>
      <c r="CF28" s="9"/>
      <c r="CH28" s="6" t="s">
        <v>156</v>
      </c>
      <c r="CI28" s="7">
        <v>7.2658333333333331</v>
      </c>
      <c r="CJ28" s="8">
        <v>7.6066666666666665</v>
      </c>
      <c r="CK28" s="8">
        <v>7.9091666666666658</v>
      </c>
      <c r="CL28" s="8">
        <v>8.18</v>
      </c>
      <c r="CM28" s="8">
        <v>9.3291666666666675</v>
      </c>
      <c r="CN28" s="8">
        <v>10.420000000000002</v>
      </c>
      <c r="CO28" s="8">
        <v>11.495833333333334</v>
      </c>
      <c r="CP28" s="8">
        <v>12.535833333333334</v>
      </c>
      <c r="CQ28" s="8">
        <v>13.624166666666667</v>
      </c>
      <c r="CR28" s="8">
        <v>14.821666666666667</v>
      </c>
      <c r="CS28" s="8">
        <v>16.111666666666665</v>
      </c>
      <c r="CT28" s="9"/>
      <c r="CV28" s="6" t="s">
        <v>156</v>
      </c>
      <c r="CW28" s="7">
        <v>0</v>
      </c>
      <c r="CX28" s="8">
        <v>0</v>
      </c>
      <c r="CY28" s="8">
        <v>0</v>
      </c>
      <c r="CZ28" s="8">
        <v>0</v>
      </c>
      <c r="DA28" s="8">
        <v>0</v>
      </c>
      <c r="DB28" s="8">
        <v>0</v>
      </c>
      <c r="DC28" s="8">
        <v>0</v>
      </c>
      <c r="DD28" s="8">
        <v>0</v>
      </c>
      <c r="DE28" s="8">
        <v>0</v>
      </c>
      <c r="DF28" s="8">
        <v>0</v>
      </c>
      <c r="DG28" s="8">
        <v>0</v>
      </c>
      <c r="DH28" s="9"/>
    </row>
    <row r="29" spans="2:112" x14ac:dyDescent="0.25">
      <c r="B29" s="6" t="s">
        <v>157</v>
      </c>
      <c r="C29" s="7">
        <v>3.0787583910282006E-2</v>
      </c>
      <c r="D29" s="8">
        <v>4.8634118827387871E-2</v>
      </c>
      <c r="E29" s="8">
        <v>9.6800719544973157E-2</v>
      </c>
      <c r="F29" s="8">
        <v>0.17974901979231428</v>
      </c>
      <c r="G29" s="8">
        <v>0.3200728415948022</v>
      </c>
      <c r="H29" s="8">
        <v>0.55249947431476254</v>
      </c>
      <c r="I29" s="8">
        <v>0.89994920098216724</v>
      </c>
      <c r="J29" s="8">
        <v>1.4196887228173032</v>
      </c>
      <c r="K29" s="8">
        <v>2.1975228738575967</v>
      </c>
      <c r="L29" s="8">
        <v>3.3328454274561672</v>
      </c>
      <c r="M29" s="8">
        <v>4.9580635260544081</v>
      </c>
      <c r="N29" s="9"/>
      <c r="P29" s="6" t="s">
        <v>157</v>
      </c>
      <c r="Q29" s="7">
        <v>33.573118049883696</v>
      </c>
      <c r="R29" s="8">
        <v>38.853141129160399</v>
      </c>
      <c r="S29" s="8">
        <v>39.616585939258577</v>
      </c>
      <c r="T29" s="8">
        <v>40.401442504500693</v>
      </c>
      <c r="U29" s="8">
        <v>41.20857886901419</v>
      </c>
      <c r="V29" s="8">
        <v>42.039441773011504</v>
      </c>
      <c r="W29" s="8">
        <v>42.894031216492642</v>
      </c>
      <c r="X29" s="8">
        <v>45.186101735042094</v>
      </c>
      <c r="Y29" s="8">
        <v>47.039665295204664</v>
      </c>
      <c r="Z29" s="8">
        <v>48.99594741044961</v>
      </c>
      <c r="AA29" s="8">
        <v>51.782079711543176</v>
      </c>
      <c r="AB29" s="109"/>
      <c r="AD29" s="6" t="s">
        <v>157</v>
      </c>
      <c r="AE29" s="7">
        <v>0.6924218528437921</v>
      </c>
      <c r="AF29" s="8">
        <v>1.1466561527304959</v>
      </c>
      <c r="AG29" s="8">
        <v>1.2878496365398597</v>
      </c>
      <c r="AH29" s="8">
        <v>1.4007115331374764</v>
      </c>
      <c r="AI29" s="8">
        <v>1.603677166113437</v>
      </c>
      <c r="AJ29" s="8">
        <v>1.950622996394999</v>
      </c>
      <c r="AK29" s="8">
        <v>2.4034639395335842</v>
      </c>
      <c r="AL29" s="8">
        <v>2.6692854435913449</v>
      </c>
      <c r="AM29" s="8">
        <v>2.8787534080585262</v>
      </c>
      <c r="AN29" s="8">
        <v>3.3171963314665511</v>
      </c>
      <c r="AO29" s="8">
        <v>3.7836612072534086</v>
      </c>
      <c r="AP29" s="9"/>
      <c r="AR29" s="6" t="s">
        <v>157</v>
      </c>
      <c r="AS29" s="7">
        <v>0.12845118962738544</v>
      </c>
      <c r="AT29" s="8">
        <v>0.33535932525168283</v>
      </c>
      <c r="AU29" s="8">
        <v>0.62581476391866842</v>
      </c>
      <c r="AV29" s="8">
        <v>0.94371660382034184</v>
      </c>
      <c r="AW29" s="8">
        <v>1.1436367038272262</v>
      </c>
      <c r="AX29" s="8">
        <v>1.3899997748172654</v>
      </c>
      <c r="AY29" s="8">
        <v>1.6400233404306974</v>
      </c>
      <c r="AZ29" s="8">
        <v>1.8669670345455223</v>
      </c>
      <c r="BA29" s="8">
        <v>2.0927989590050999</v>
      </c>
      <c r="BB29" s="8">
        <v>2.3247352898428533</v>
      </c>
      <c r="BC29" s="8">
        <v>2.5620462837656013</v>
      </c>
      <c r="BD29" s="9"/>
      <c r="BF29" s="6" t="s">
        <v>157</v>
      </c>
      <c r="BG29" s="7">
        <v>0</v>
      </c>
      <c r="BH29" s="8">
        <v>0</v>
      </c>
      <c r="BI29" s="8">
        <v>0</v>
      </c>
      <c r="BJ29" s="8">
        <v>0</v>
      </c>
      <c r="BK29" s="8">
        <v>0</v>
      </c>
      <c r="BL29" s="8">
        <v>0</v>
      </c>
      <c r="BM29" s="8">
        <v>0</v>
      </c>
      <c r="BN29" s="8">
        <v>0</v>
      </c>
      <c r="BO29" s="8">
        <v>0</v>
      </c>
      <c r="BP29" s="8">
        <v>0</v>
      </c>
      <c r="BQ29" s="8">
        <v>0</v>
      </c>
      <c r="BR29" s="9"/>
      <c r="BT29" s="6" t="s">
        <v>157</v>
      </c>
      <c r="BU29" s="7">
        <v>0</v>
      </c>
      <c r="BV29" s="8">
        <v>0</v>
      </c>
      <c r="BW29" s="8">
        <v>0</v>
      </c>
      <c r="BX29" s="8">
        <v>0</v>
      </c>
      <c r="BY29" s="8">
        <v>0</v>
      </c>
      <c r="BZ29" s="8">
        <v>0</v>
      </c>
      <c r="CA29" s="8">
        <v>0</v>
      </c>
      <c r="CB29" s="8">
        <v>0</v>
      </c>
      <c r="CC29" s="8">
        <v>0</v>
      </c>
      <c r="CD29" s="8">
        <v>0</v>
      </c>
      <c r="CE29" s="8">
        <v>0</v>
      </c>
      <c r="CF29" s="9"/>
      <c r="CH29" s="6" t="s">
        <v>157</v>
      </c>
      <c r="CI29" s="7">
        <v>0</v>
      </c>
      <c r="CJ29" s="8">
        <v>0</v>
      </c>
      <c r="CK29" s="8">
        <v>0</v>
      </c>
      <c r="CL29" s="8">
        <v>0</v>
      </c>
      <c r="CM29" s="8">
        <v>0</v>
      </c>
      <c r="CN29" s="8">
        <v>0</v>
      </c>
      <c r="CO29" s="8">
        <v>0</v>
      </c>
      <c r="CP29" s="8">
        <v>0</v>
      </c>
      <c r="CQ29" s="8">
        <v>0</v>
      </c>
      <c r="CR29" s="8">
        <v>0</v>
      </c>
      <c r="CS29" s="8">
        <v>0</v>
      </c>
      <c r="CT29" s="9"/>
      <c r="CV29" s="6" t="s">
        <v>157</v>
      </c>
      <c r="CW29" s="7">
        <v>0</v>
      </c>
      <c r="CX29" s="8">
        <v>0</v>
      </c>
      <c r="CY29" s="8">
        <v>0</v>
      </c>
      <c r="CZ29" s="8">
        <v>0</v>
      </c>
      <c r="DA29" s="8">
        <v>0</v>
      </c>
      <c r="DB29" s="8">
        <v>0</v>
      </c>
      <c r="DC29" s="8">
        <v>0</v>
      </c>
      <c r="DD29" s="8">
        <v>0</v>
      </c>
      <c r="DE29" s="8">
        <v>0</v>
      </c>
      <c r="DF29" s="8">
        <v>0</v>
      </c>
      <c r="DG29" s="8">
        <v>0</v>
      </c>
      <c r="DH29" s="9"/>
    </row>
    <row r="30" spans="2:112" x14ac:dyDescent="0.25">
      <c r="B30" s="6" t="s">
        <v>158</v>
      </c>
      <c r="C30" s="7">
        <v>3.6510945443615925E-2</v>
      </c>
      <c r="D30" s="8">
        <v>5.494668070653165E-2</v>
      </c>
      <c r="E30" s="8">
        <v>0.10470349363792233</v>
      </c>
      <c r="F30" s="8">
        <v>0.19039031805351689</v>
      </c>
      <c r="G30" s="8">
        <v>0.33534690720918658</v>
      </c>
      <c r="H30" s="8">
        <v>0.57544706607918739</v>
      </c>
      <c r="I30" s="8">
        <v>0.93436778697907774</v>
      </c>
      <c r="J30" s="8">
        <v>1.4712664216290374</v>
      </c>
      <c r="K30" s="8">
        <v>2.2747806362169261</v>
      </c>
      <c r="L30" s="8">
        <v>3.4475856727900949</v>
      </c>
      <c r="M30" s="8">
        <v>5.1264600733067924</v>
      </c>
      <c r="N30" s="9"/>
      <c r="P30" s="6" t="s">
        <v>158</v>
      </c>
      <c r="Q30" s="7">
        <v>11.122876328580418</v>
      </c>
      <c r="R30" s="8">
        <v>24.272035228240981</v>
      </c>
      <c r="S30" s="8">
        <v>26.17328773573519</v>
      </c>
      <c r="T30" s="8">
        <v>28.127863224299929</v>
      </c>
      <c r="U30" s="8">
        <v>30.137923436411011</v>
      </c>
      <c r="V30" s="8">
        <v>32.207071276194839</v>
      </c>
      <c r="W30" s="8">
        <v>34.335306743651415</v>
      </c>
      <c r="X30" s="8">
        <v>40.04338775108571</v>
      </c>
      <c r="Y30" s="8">
        <v>44.659428517812231</v>
      </c>
      <c r="Z30" s="8">
        <v>49.531275477512203</v>
      </c>
      <c r="AA30" s="8">
        <v>56.469748244107535</v>
      </c>
      <c r="AB30" s="109"/>
      <c r="AD30" s="6" t="s">
        <v>158</v>
      </c>
      <c r="AE30" s="7">
        <v>0.66433397476398948</v>
      </c>
      <c r="AF30" s="8">
        <v>1.1013170202162452</v>
      </c>
      <c r="AG30" s="8">
        <v>1.2371481509089708</v>
      </c>
      <c r="AH30" s="8">
        <v>1.3457236928771694</v>
      </c>
      <c r="AI30" s="8">
        <v>1.5409809432479626</v>
      </c>
      <c r="AJ30" s="8">
        <v>1.8747502018909432</v>
      </c>
      <c r="AK30" s="8">
        <v>2.3103928085534684</v>
      </c>
      <c r="AL30" s="8">
        <v>2.566118742105453</v>
      </c>
      <c r="AM30" s="8">
        <v>2.7676313734949902</v>
      </c>
      <c r="AN30" s="8">
        <v>3.1894227793302963</v>
      </c>
      <c r="AO30" s="8">
        <v>3.638171898603523</v>
      </c>
      <c r="AP30" s="9"/>
      <c r="AR30" s="6" t="s">
        <v>158</v>
      </c>
      <c r="AS30" s="7">
        <v>0.25081155879945827</v>
      </c>
      <c r="AT30" s="8">
        <v>0.58433247170966229</v>
      </c>
      <c r="AU30" s="8">
        <v>1.0525255795913562</v>
      </c>
      <c r="AV30" s="8">
        <v>1.564960296283032</v>
      </c>
      <c r="AW30" s="8">
        <v>1.8872170024401451</v>
      </c>
      <c r="AX30" s="8">
        <v>2.2843364105100052</v>
      </c>
      <c r="AY30" s="8">
        <v>2.6873562705114109</v>
      </c>
      <c r="AZ30" s="8">
        <v>3.0531730510454969</v>
      </c>
      <c r="BA30" s="8">
        <v>3.4171977395033326</v>
      </c>
      <c r="BB30" s="8">
        <v>3.7910622884474714</v>
      </c>
      <c r="BC30" s="8">
        <v>4.1735904045987837</v>
      </c>
      <c r="BD30" s="9"/>
      <c r="BF30" s="6" t="s">
        <v>158</v>
      </c>
      <c r="BG30" s="7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  <c r="BQ30" s="8">
        <v>0</v>
      </c>
      <c r="BR30" s="9"/>
      <c r="BT30" s="6" t="s">
        <v>158</v>
      </c>
      <c r="BU30" s="7">
        <v>0</v>
      </c>
      <c r="BV30" s="8">
        <v>0</v>
      </c>
      <c r="BW30" s="8">
        <v>0</v>
      </c>
      <c r="BX30" s="8">
        <v>0</v>
      </c>
      <c r="BY30" s="8">
        <v>0</v>
      </c>
      <c r="BZ30" s="8">
        <v>0</v>
      </c>
      <c r="CA30" s="8">
        <v>0</v>
      </c>
      <c r="CB30" s="8">
        <v>0</v>
      </c>
      <c r="CC30" s="8">
        <v>0</v>
      </c>
      <c r="CD30" s="8">
        <v>0</v>
      </c>
      <c r="CE30" s="8">
        <v>0</v>
      </c>
      <c r="CF30" s="9"/>
      <c r="CH30" s="6" t="s">
        <v>158</v>
      </c>
      <c r="CI30" s="7">
        <v>0</v>
      </c>
      <c r="CJ30" s="8">
        <v>0</v>
      </c>
      <c r="CK30" s="8">
        <v>0</v>
      </c>
      <c r="CL30" s="8">
        <v>0</v>
      </c>
      <c r="CM30" s="8">
        <v>0</v>
      </c>
      <c r="CN30" s="8">
        <v>0</v>
      </c>
      <c r="CO30" s="8">
        <v>0</v>
      </c>
      <c r="CP30" s="8">
        <v>0</v>
      </c>
      <c r="CQ30" s="8">
        <v>0</v>
      </c>
      <c r="CR30" s="8">
        <v>0</v>
      </c>
      <c r="CS30" s="8">
        <v>0</v>
      </c>
      <c r="CT30" s="9"/>
      <c r="CV30" s="6" t="s">
        <v>158</v>
      </c>
      <c r="CW30" s="7">
        <v>0</v>
      </c>
      <c r="CX30" s="8">
        <v>0</v>
      </c>
      <c r="CY30" s="8">
        <v>0</v>
      </c>
      <c r="CZ30" s="8">
        <v>0</v>
      </c>
      <c r="DA30" s="8">
        <v>0</v>
      </c>
      <c r="DB30" s="8">
        <v>0</v>
      </c>
      <c r="DC30" s="8">
        <v>0</v>
      </c>
      <c r="DD30" s="8">
        <v>0</v>
      </c>
      <c r="DE30" s="8">
        <v>0</v>
      </c>
      <c r="DF30" s="8">
        <v>0</v>
      </c>
      <c r="DG30" s="8">
        <v>0</v>
      </c>
      <c r="DH30" s="9"/>
    </row>
    <row r="31" spans="2:112" x14ac:dyDescent="0.25">
      <c r="B31" s="6" t="s">
        <v>159</v>
      </c>
      <c r="C31" s="7">
        <v>0.13595195527651668</v>
      </c>
      <c r="D31" s="8">
        <v>0.17378639321929934</v>
      </c>
      <c r="E31" s="8">
        <v>0.2758990035511541</v>
      </c>
      <c r="F31" s="8">
        <v>0.45174839575777659</v>
      </c>
      <c r="G31" s="8">
        <v>0.74923319897252205</v>
      </c>
      <c r="H31" s="8">
        <v>1.2419748461739912</v>
      </c>
      <c r="I31" s="8">
        <v>1.9785640598725411</v>
      </c>
      <c r="J31" s="8">
        <v>3.0804055532839612</v>
      </c>
      <c r="K31" s="8">
        <v>4.7294045356636421</v>
      </c>
      <c r="L31" s="8">
        <v>7.1362746030846882</v>
      </c>
      <c r="M31" s="8">
        <v>10.581717294369543</v>
      </c>
      <c r="N31" s="9"/>
      <c r="P31" s="6" t="s">
        <v>159</v>
      </c>
      <c r="Q31" s="7">
        <v>16.248186801684422</v>
      </c>
      <c r="R31" s="8">
        <v>56.925067195846651</v>
      </c>
      <c r="S31" s="8">
        <v>62.80658565923973</v>
      </c>
      <c r="T31" s="8">
        <v>68.853058591570132</v>
      </c>
      <c r="U31" s="8">
        <v>75.071173336173118</v>
      </c>
      <c r="V31" s="8">
        <v>81.472075465274216</v>
      </c>
      <c r="W31" s="8">
        <v>88.055764978873427</v>
      </c>
      <c r="X31" s="8">
        <v>105.71369505572325</v>
      </c>
      <c r="Y31" s="8">
        <v>119.99340219102592</v>
      </c>
      <c r="Z31" s="8">
        <v>135.06444495433865</v>
      </c>
      <c r="AA31" s="8">
        <v>156.52858794619465</v>
      </c>
      <c r="AB31" s="109"/>
      <c r="AD31" s="6" t="s">
        <v>159</v>
      </c>
      <c r="AE31" s="7">
        <v>0.70285055714159184</v>
      </c>
      <c r="AF31" s="8">
        <v>1.181565157719084</v>
      </c>
      <c r="AG31" s="8">
        <v>1.3303680601480794</v>
      </c>
      <c r="AH31" s="8">
        <v>1.4493124854449411</v>
      </c>
      <c r="AI31" s="8">
        <v>1.6632166576866221</v>
      </c>
      <c r="AJ31" s="8">
        <v>2.0288606317473445</v>
      </c>
      <c r="AK31" s="8">
        <v>2.5061067826298138</v>
      </c>
      <c r="AL31" s="8">
        <v>2.7862543522247538</v>
      </c>
      <c r="AM31" s="8">
        <v>3.0070112897098755</v>
      </c>
      <c r="AN31" s="8">
        <v>3.4690834604104404</v>
      </c>
      <c r="AO31" s="8">
        <v>3.9606877860886902</v>
      </c>
      <c r="AP31" s="9"/>
      <c r="AR31" s="6" t="s">
        <v>159</v>
      </c>
      <c r="AS31" s="7">
        <v>0.50405944578104145</v>
      </c>
      <c r="AT31" s="8">
        <v>1.8697232670957284</v>
      </c>
      <c r="AU31" s="8">
        <v>3.7868276047030731</v>
      </c>
      <c r="AV31" s="8">
        <v>5.8850874927115893</v>
      </c>
      <c r="AW31" s="8">
        <v>7.2046279105362938</v>
      </c>
      <c r="AX31" s="8">
        <v>8.8307076775010938</v>
      </c>
      <c r="AY31" s="8">
        <v>10.480947949610851</v>
      </c>
      <c r="AZ31" s="8">
        <v>11.978853247500588</v>
      </c>
      <c r="BA31" s="8">
        <v>13.469420488859942</v>
      </c>
      <c r="BB31" s="8">
        <v>15.000278881246897</v>
      </c>
      <c r="BC31" s="8">
        <v>16.56661187159872</v>
      </c>
      <c r="BD31" s="9"/>
      <c r="BF31" s="6" t="s">
        <v>159</v>
      </c>
      <c r="BG31" s="7">
        <v>0</v>
      </c>
      <c r="BH31" s="8">
        <v>0</v>
      </c>
      <c r="BI31" s="8">
        <v>0</v>
      </c>
      <c r="BJ31" s="8">
        <v>0</v>
      </c>
      <c r="BK31" s="8">
        <v>0</v>
      </c>
      <c r="BL31" s="8">
        <v>0</v>
      </c>
      <c r="BM31" s="8">
        <v>0</v>
      </c>
      <c r="BN31" s="8">
        <v>0</v>
      </c>
      <c r="BO31" s="8">
        <v>0</v>
      </c>
      <c r="BP31" s="8">
        <v>0</v>
      </c>
      <c r="BQ31" s="8">
        <v>0</v>
      </c>
      <c r="BR31" s="9"/>
      <c r="BT31" s="6" t="s">
        <v>159</v>
      </c>
      <c r="BU31" s="7">
        <v>0</v>
      </c>
      <c r="BV31" s="8">
        <v>0</v>
      </c>
      <c r="BW31" s="8">
        <v>0</v>
      </c>
      <c r="BX31" s="8">
        <v>0</v>
      </c>
      <c r="BY31" s="8">
        <v>0</v>
      </c>
      <c r="BZ31" s="8">
        <v>0</v>
      </c>
      <c r="CA31" s="8">
        <v>0</v>
      </c>
      <c r="CB31" s="8">
        <v>0</v>
      </c>
      <c r="CC31" s="8">
        <v>0</v>
      </c>
      <c r="CD31" s="8">
        <v>0</v>
      </c>
      <c r="CE31" s="8">
        <v>0</v>
      </c>
      <c r="CF31" s="9"/>
      <c r="CH31" s="6" t="s">
        <v>159</v>
      </c>
      <c r="CI31" s="7">
        <v>0</v>
      </c>
      <c r="CJ31" s="8">
        <v>0</v>
      </c>
      <c r="CK31" s="8">
        <v>0</v>
      </c>
      <c r="CL31" s="8">
        <v>0</v>
      </c>
      <c r="CM31" s="8">
        <v>0</v>
      </c>
      <c r="CN31" s="8">
        <v>0</v>
      </c>
      <c r="CO31" s="8">
        <v>0</v>
      </c>
      <c r="CP31" s="8">
        <v>0</v>
      </c>
      <c r="CQ31" s="8">
        <v>0</v>
      </c>
      <c r="CR31" s="8">
        <v>0</v>
      </c>
      <c r="CS31" s="8">
        <v>0</v>
      </c>
      <c r="CT31" s="9"/>
      <c r="CV31" s="6" t="s">
        <v>159</v>
      </c>
      <c r="CW31" s="7">
        <v>0</v>
      </c>
      <c r="CX31" s="8">
        <v>0</v>
      </c>
      <c r="CY31" s="8">
        <v>0</v>
      </c>
      <c r="CZ31" s="8">
        <v>0</v>
      </c>
      <c r="DA31" s="8">
        <v>0</v>
      </c>
      <c r="DB31" s="8">
        <v>0</v>
      </c>
      <c r="DC31" s="8">
        <v>0</v>
      </c>
      <c r="DD31" s="8">
        <v>0</v>
      </c>
      <c r="DE31" s="8">
        <v>0</v>
      </c>
      <c r="DF31" s="8">
        <v>0</v>
      </c>
      <c r="DG31" s="8">
        <v>0</v>
      </c>
      <c r="DH31" s="9"/>
    </row>
    <row r="32" spans="2:112" x14ac:dyDescent="0.25">
      <c r="B32" s="6" t="s">
        <v>160</v>
      </c>
      <c r="C32" s="10">
        <v>3.793924673187421E-2</v>
      </c>
      <c r="D32" s="11">
        <v>5.6610608644052589E-2</v>
      </c>
      <c r="E32" s="11">
        <v>0.10700336209757672</v>
      </c>
      <c r="F32" s="11">
        <v>0.19378534757049115</v>
      </c>
      <c r="G32" s="11">
        <v>0.34059462309338151</v>
      </c>
      <c r="H32" s="11">
        <v>0.58376349580175957</v>
      </c>
      <c r="I32" s="11">
        <v>0.94727157302948228</v>
      </c>
      <c r="J32" s="11">
        <v>1.4910322950587687</v>
      </c>
      <c r="K32" s="11">
        <v>2.3048162037661593</v>
      </c>
      <c r="L32" s="11">
        <v>3.4926108307768731</v>
      </c>
      <c r="M32" s="11">
        <v>5.1929428810094649</v>
      </c>
      <c r="N32" s="12"/>
      <c r="P32" s="6" t="s">
        <v>160</v>
      </c>
      <c r="Q32" s="7">
        <v>67.959438466320876</v>
      </c>
      <c r="R32" s="8">
        <v>91.844833835972366</v>
      </c>
      <c r="S32" s="8">
        <v>95.298451530121056</v>
      </c>
      <c r="T32" s="8">
        <v>98.848930209438237</v>
      </c>
      <c r="U32" s="8">
        <v>102.50019667061989</v>
      </c>
      <c r="V32" s="8">
        <v>106.25879557482605</v>
      </c>
      <c r="W32" s="8">
        <v>110.12472692205675</v>
      </c>
      <c r="X32" s="8">
        <v>120.49343359789486</v>
      </c>
      <c r="Y32" s="8">
        <v>128.87845347612739</v>
      </c>
      <c r="Z32" s="8">
        <v>137.72814429672218</v>
      </c>
      <c r="AA32" s="8">
        <v>150.33185275871111</v>
      </c>
      <c r="AB32" s="109"/>
      <c r="AD32" s="6" t="s">
        <v>160</v>
      </c>
      <c r="AE32" s="10">
        <v>0.66241576012272596</v>
      </c>
      <c r="AF32" s="11">
        <v>1.0983954371408118</v>
      </c>
      <c r="AG32" s="11">
        <v>1.2339146823488873</v>
      </c>
      <c r="AH32" s="11">
        <v>1.3422409211171848</v>
      </c>
      <c r="AI32" s="11">
        <v>1.5370498361037936</v>
      </c>
      <c r="AJ32" s="11">
        <v>1.8700527182433744</v>
      </c>
      <c r="AK32" s="11">
        <v>2.3046950342890122</v>
      </c>
      <c r="AL32" s="11">
        <v>2.5598337886993914</v>
      </c>
      <c r="AM32" s="11">
        <v>2.7608837215574247</v>
      </c>
      <c r="AN32" s="11">
        <v>3.1817066408877652</v>
      </c>
      <c r="AO32" s="11">
        <v>3.6294253753306736</v>
      </c>
      <c r="AP32" s="12"/>
      <c r="AR32" s="6" t="s">
        <v>160</v>
      </c>
      <c r="AS32" s="10">
        <v>0.33694878443352083</v>
      </c>
      <c r="AT32" s="11">
        <v>0.73244387683482259</v>
      </c>
      <c r="AU32" s="11">
        <v>1.2876356782951919</v>
      </c>
      <c r="AV32" s="11">
        <v>1.8952899745706824</v>
      </c>
      <c r="AW32" s="11">
        <v>2.2774277681694337</v>
      </c>
      <c r="AX32" s="11">
        <v>2.7483390990916585</v>
      </c>
      <c r="AY32" s="11">
        <v>3.2262472919543046</v>
      </c>
      <c r="AZ32" s="11">
        <v>3.6600394045893161</v>
      </c>
      <c r="BA32" s="11">
        <v>4.0917064222337203</v>
      </c>
      <c r="BB32" s="11">
        <v>4.5350417232798739</v>
      </c>
      <c r="BC32" s="11">
        <v>4.9886504380176255</v>
      </c>
      <c r="BD32" s="12"/>
      <c r="BF32" s="6" t="s">
        <v>160</v>
      </c>
      <c r="BG32" s="10">
        <v>0</v>
      </c>
      <c r="BH32" s="11">
        <v>0</v>
      </c>
      <c r="BI32" s="11">
        <v>0</v>
      </c>
      <c r="BJ32" s="11">
        <v>0</v>
      </c>
      <c r="BK32" s="11"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v>0</v>
      </c>
      <c r="BQ32" s="11">
        <v>0</v>
      </c>
      <c r="BR32" s="12"/>
      <c r="BT32" s="6" t="s">
        <v>160</v>
      </c>
      <c r="BU32" s="10">
        <v>0</v>
      </c>
      <c r="BV32" s="11">
        <v>0</v>
      </c>
      <c r="BW32" s="11"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v>0</v>
      </c>
      <c r="CC32" s="11">
        <v>0</v>
      </c>
      <c r="CD32" s="11">
        <v>0</v>
      </c>
      <c r="CE32" s="11">
        <v>0</v>
      </c>
      <c r="CF32" s="12"/>
      <c r="CH32" s="6" t="s">
        <v>160</v>
      </c>
      <c r="CI32" s="10"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v>0</v>
      </c>
      <c r="CO32" s="11">
        <v>0</v>
      </c>
      <c r="CP32" s="11">
        <v>0</v>
      </c>
      <c r="CQ32" s="11">
        <v>0</v>
      </c>
      <c r="CR32" s="11">
        <v>0</v>
      </c>
      <c r="CS32" s="11">
        <v>0</v>
      </c>
      <c r="CT32" s="12"/>
      <c r="CV32" s="6" t="s">
        <v>160</v>
      </c>
      <c r="CW32" s="10">
        <v>0</v>
      </c>
      <c r="CX32" s="11">
        <v>0</v>
      </c>
      <c r="CY32" s="11">
        <v>0</v>
      </c>
      <c r="CZ32" s="11">
        <v>0</v>
      </c>
      <c r="DA32" s="11"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v>0</v>
      </c>
      <c r="DG32" s="11">
        <v>0</v>
      </c>
      <c r="DH32" s="12"/>
    </row>
    <row r="33" spans="2:112" x14ac:dyDescent="0.25">
      <c r="B33" s="6" t="s">
        <v>161</v>
      </c>
      <c r="C33" s="10">
        <v>2.7373805533356221E-2</v>
      </c>
      <c r="D33" s="11">
        <v>4.0506952440417215E-2</v>
      </c>
      <c r="E33" s="11">
        <v>7.5952435060770096E-2</v>
      </c>
      <c r="F33" s="11">
        <v>0.13699354012118009</v>
      </c>
      <c r="G33" s="11">
        <v>0.24025691168615054</v>
      </c>
      <c r="H33" s="11">
        <v>0.41129813211370486</v>
      </c>
      <c r="I33" s="11">
        <v>0.66698408596054848</v>
      </c>
      <c r="J33" s="11">
        <v>1.0494569595671748</v>
      </c>
      <c r="K33" s="11">
        <v>1.6218599623007639</v>
      </c>
      <c r="L33" s="11">
        <v>2.4573363140164184</v>
      </c>
      <c r="M33" s="11">
        <v>3.6533235543432019</v>
      </c>
      <c r="N33" s="12"/>
      <c r="P33" s="6" t="s">
        <v>161</v>
      </c>
      <c r="Q33" s="7">
        <v>41.75438425453433</v>
      </c>
      <c r="R33" s="8">
        <v>46.812931693780172</v>
      </c>
      <c r="S33" s="8">
        <v>47.544353077956529</v>
      </c>
      <c r="T33" s="8">
        <v>48.296288080639258</v>
      </c>
      <c r="U33" s="8">
        <v>49.069568335011034</v>
      </c>
      <c r="V33" s="8">
        <v>49.86557989637636</v>
      </c>
      <c r="W33" s="8">
        <v>50.684322764735228</v>
      </c>
      <c r="X33" s="8">
        <v>52.88025018362967</v>
      </c>
      <c r="Y33" s="8">
        <v>54.656064239734931</v>
      </c>
      <c r="Z33" s="8">
        <v>56.53028822245858</v>
      </c>
      <c r="AA33" s="8">
        <v>59.199553527834411</v>
      </c>
      <c r="AB33" s="109"/>
      <c r="AD33" s="6" t="s">
        <v>161</v>
      </c>
      <c r="AE33" s="10">
        <v>0.4584868092758953</v>
      </c>
      <c r="AF33" s="11">
        <v>0.76043508316006325</v>
      </c>
      <c r="AG33" s="11">
        <v>0.85429221532855704</v>
      </c>
      <c r="AH33" s="11">
        <v>0.92931617295008351</v>
      </c>
      <c r="AI33" s="11">
        <v>1.0642358004422934</v>
      </c>
      <c r="AJ33" s="11">
        <v>1.2948650035010596</v>
      </c>
      <c r="AK33" s="11">
        <v>1.5958870556861964</v>
      </c>
      <c r="AL33" s="11">
        <v>1.7725895731569243</v>
      </c>
      <c r="AM33" s="11">
        <v>1.9118315685779466</v>
      </c>
      <c r="AN33" s="11">
        <v>2.2032826632064273</v>
      </c>
      <c r="AO33" s="11">
        <v>2.5133611053376468</v>
      </c>
      <c r="AP33" s="12"/>
      <c r="AR33" s="6" t="s">
        <v>161</v>
      </c>
      <c r="AS33" s="10">
        <v>0.16590015866583585</v>
      </c>
      <c r="AT33" s="11">
        <v>0.41163708255207576</v>
      </c>
      <c r="AU33" s="11">
        <v>0.7565999609265488</v>
      </c>
      <c r="AV33" s="11">
        <v>1.1341598862504296</v>
      </c>
      <c r="AW33" s="11">
        <v>1.3715973859915083</v>
      </c>
      <c r="AX33" s="11">
        <v>1.6641934361255093</v>
      </c>
      <c r="AY33" s="11">
        <v>1.9611369165137174</v>
      </c>
      <c r="AZ33" s="11">
        <v>2.2306693112592813</v>
      </c>
      <c r="BA33" s="11">
        <v>2.498881299466329</v>
      </c>
      <c r="BB33" s="11">
        <v>2.7743432589758505</v>
      </c>
      <c r="BC33" s="11">
        <v>3.0561885014309476</v>
      </c>
      <c r="BD33" s="12"/>
      <c r="BF33" s="6" t="s">
        <v>161</v>
      </c>
      <c r="BG33" s="10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2"/>
      <c r="BT33" s="6" t="s">
        <v>161</v>
      </c>
      <c r="BU33" s="10">
        <v>0</v>
      </c>
      <c r="BV33" s="11">
        <v>0</v>
      </c>
      <c r="BW33" s="11"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v>0</v>
      </c>
      <c r="CC33" s="11">
        <v>0</v>
      </c>
      <c r="CD33" s="11">
        <v>0</v>
      </c>
      <c r="CE33" s="11">
        <v>0</v>
      </c>
      <c r="CF33" s="12"/>
      <c r="CH33" s="6" t="s">
        <v>161</v>
      </c>
      <c r="CI33" s="10">
        <v>7.2658333333333331</v>
      </c>
      <c r="CJ33" s="11">
        <v>7.6066666666666665</v>
      </c>
      <c r="CK33" s="11">
        <v>7.9091666666666658</v>
      </c>
      <c r="CL33" s="11">
        <v>8.18</v>
      </c>
      <c r="CM33" s="11">
        <v>9.3291666666666675</v>
      </c>
      <c r="CN33" s="11">
        <v>10.420000000000002</v>
      </c>
      <c r="CO33" s="11">
        <v>11.495833333333334</v>
      </c>
      <c r="CP33" s="11">
        <v>12.535833333333334</v>
      </c>
      <c r="CQ33" s="11">
        <v>13.624166666666667</v>
      </c>
      <c r="CR33" s="11">
        <v>14.821666666666667</v>
      </c>
      <c r="CS33" s="11">
        <v>16.111666666666665</v>
      </c>
      <c r="CT33" s="12"/>
      <c r="CV33" s="6" t="s">
        <v>161</v>
      </c>
      <c r="CW33" s="10">
        <v>0</v>
      </c>
      <c r="CX33" s="11">
        <v>0</v>
      </c>
      <c r="CY33" s="11">
        <v>0</v>
      </c>
      <c r="CZ33" s="11">
        <v>0</v>
      </c>
      <c r="DA33" s="11"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v>0</v>
      </c>
      <c r="DG33" s="11">
        <v>0</v>
      </c>
      <c r="DH33" s="12"/>
    </row>
    <row r="34" spans="2:112" x14ac:dyDescent="0.25">
      <c r="B34" s="6" t="s">
        <v>162</v>
      </c>
      <c r="C34" s="10">
        <v>2.2738417293179908E-2</v>
      </c>
      <c r="D34" s="11">
        <v>3.7182225202197168E-2</v>
      </c>
      <c r="E34" s="11">
        <v>7.6165093956640867E-2</v>
      </c>
      <c r="F34" s="11">
        <v>0.1432979755337653</v>
      </c>
      <c r="G34" s="11">
        <v>0.2568668188183858</v>
      </c>
      <c r="H34" s="11">
        <v>0.44497760063346048</v>
      </c>
      <c r="I34" s="11">
        <v>0.72618048586214023</v>
      </c>
      <c r="J34" s="11">
        <v>1.1468233642124761</v>
      </c>
      <c r="K34" s="11">
        <v>1.7763510072470297</v>
      </c>
      <c r="L34" s="11">
        <v>2.6952061774590854</v>
      </c>
      <c r="M34" s="11">
        <v>4.0105504801736229</v>
      </c>
      <c r="N34" s="12"/>
      <c r="P34" s="6" t="s">
        <v>162</v>
      </c>
      <c r="Q34" s="7">
        <v>17.536882949485701</v>
      </c>
      <c r="R34" s="8">
        <v>24.694105092268472</v>
      </c>
      <c r="S34" s="8">
        <v>25.728976345213031</v>
      </c>
      <c r="T34" s="8">
        <v>26.792871844023768</v>
      </c>
      <c r="U34" s="8">
        <v>27.886968247316869</v>
      </c>
      <c r="V34" s="8">
        <v>29.013226652786003</v>
      </c>
      <c r="W34" s="8">
        <v>30.171647060431166</v>
      </c>
      <c r="X34" s="8">
        <v>33.278614136497232</v>
      </c>
      <c r="Y34" s="8">
        <v>35.791172501614859</v>
      </c>
      <c r="Z34" s="8">
        <v>38.442968802982371</v>
      </c>
      <c r="AA34" s="8">
        <v>42.219650741433455</v>
      </c>
      <c r="AB34" s="109"/>
      <c r="AD34" s="6" t="s">
        <v>162</v>
      </c>
      <c r="AE34" s="10">
        <v>0.58398649349492437</v>
      </c>
      <c r="AF34" s="11">
        <v>0.96654254728265021</v>
      </c>
      <c r="AG34" s="11">
        <v>1.0854556764763807</v>
      </c>
      <c r="AH34" s="11">
        <v>1.1805079475095275</v>
      </c>
      <c r="AI34" s="11">
        <v>1.3514455707255153</v>
      </c>
      <c r="AJ34" s="11">
        <v>1.6436432927903732</v>
      </c>
      <c r="AK34" s="11">
        <v>2.0250258617505295</v>
      </c>
      <c r="AL34" s="11">
        <v>2.2489006894102177</v>
      </c>
      <c r="AM34" s="11">
        <v>2.4253145751548644</v>
      </c>
      <c r="AN34" s="11">
        <v>2.7945711342301331</v>
      </c>
      <c r="AO34" s="11">
        <v>3.18742777705986</v>
      </c>
      <c r="AP34" s="12"/>
      <c r="AR34" s="6" t="s">
        <v>162</v>
      </c>
      <c r="AS34" s="10">
        <v>0.11386386617214612</v>
      </c>
      <c r="AT34" s="11">
        <v>0.26238063596115929</v>
      </c>
      <c r="AU34" s="11">
        <v>0.47086689672762994</v>
      </c>
      <c r="AV34" s="11">
        <v>0.69905393359654755</v>
      </c>
      <c r="AW34" s="11">
        <v>0.84255475525023327</v>
      </c>
      <c r="AX34" s="11">
        <v>1.0193919172513455</v>
      </c>
      <c r="AY34" s="11">
        <v>1.1988565488570531</v>
      </c>
      <c r="AZ34" s="11">
        <v>1.3617546595196561</v>
      </c>
      <c r="BA34" s="11">
        <v>1.5238547520789663</v>
      </c>
      <c r="BB34" s="11">
        <v>1.6903365317770187</v>
      </c>
      <c r="BC34" s="11">
        <v>1.8606761955436659</v>
      </c>
      <c r="BD34" s="12"/>
      <c r="BF34" s="6" t="s">
        <v>162</v>
      </c>
      <c r="BG34" s="10">
        <v>0</v>
      </c>
      <c r="BH34" s="11">
        <v>0</v>
      </c>
      <c r="BI34" s="11">
        <v>0</v>
      </c>
      <c r="BJ34" s="11">
        <v>0</v>
      </c>
      <c r="BK34" s="11"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v>0</v>
      </c>
      <c r="BQ34" s="11">
        <v>0</v>
      </c>
      <c r="BR34" s="12"/>
      <c r="BT34" s="6" t="s">
        <v>162</v>
      </c>
      <c r="BU34" s="10">
        <v>0</v>
      </c>
      <c r="BV34" s="11">
        <v>0</v>
      </c>
      <c r="BW34" s="11"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v>0</v>
      </c>
      <c r="CC34" s="11">
        <v>0</v>
      </c>
      <c r="CD34" s="11">
        <v>0</v>
      </c>
      <c r="CE34" s="11">
        <v>0</v>
      </c>
      <c r="CF34" s="12"/>
      <c r="CH34" s="6" t="s">
        <v>162</v>
      </c>
      <c r="CI34" s="10"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v>0</v>
      </c>
      <c r="CO34" s="11">
        <v>0</v>
      </c>
      <c r="CP34" s="11">
        <v>0</v>
      </c>
      <c r="CQ34" s="11">
        <v>0</v>
      </c>
      <c r="CR34" s="11">
        <v>0</v>
      </c>
      <c r="CS34" s="11">
        <v>0</v>
      </c>
      <c r="CT34" s="12"/>
      <c r="CV34" s="6" t="s">
        <v>162</v>
      </c>
      <c r="CW34" s="10">
        <v>0</v>
      </c>
      <c r="CX34" s="11">
        <v>0</v>
      </c>
      <c r="CY34" s="11">
        <v>0</v>
      </c>
      <c r="CZ34" s="11">
        <v>0</v>
      </c>
      <c r="DA34" s="11"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v>0</v>
      </c>
      <c r="DG34" s="11">
        <v>0</v>
      </c>
      <c r="DH34" s="12"/>
    </row>
    <row r="35" spans="2:112" x14ac:dyDescent="0.25">
      <c r="B35" s="6" t="s">
        <v>163</v>
      </c>
      <c r="C35" s="10">
        <v>1.9893041670420324E-2</v>
      </c>
      <c r="D35" s="11">
        <v>3.1115118595660435E-2</v>
      </c>
      <c r="E35" s="11">
        <v>6.1402751516601933E-2</v>
      </c>
      <c r="F35" s="11">
        <v>0.11356145966455483</v>
      </c>
      <c r="G35" s="11">
        <v>0.20179846085417147</v>
      </c>
      <c r="H35" s="11">
        <v>0.34795061666330096</v>
      </c>
      <c r="I35" s="11">
        <v>0.56643042680156941</v>
      </c>
      <c r="J35" s="11">
        <v>0.89324775701231607</v>
      </c>
      <c r="K35" s="11">
        <v>1.3823575320245154</v>
      </c>
      <c r="L35" s="11">
        <v>2.096259535445431</v>
      </c>
      <c r="M35" s="11">
        <v>3.1182126825115617</v>
      </c>
      <c r="N35" s="12"/>
      <c r="P35" s="6" t="s">
        <v>163</v>
      </c>
      <c r="Q35" s="7">
        <v>39.952865616859199</v>
      </c>
      <c r="R35" s="8">
        <v>42.949001967253764</v>
      </c>
      <c r="S35" s="8">
        <v>43.382216881793227</v>
      </c>
      <c r="T35" s="8">
        <v>43.827581845101278</v>
      </c>
      <c r="U35" s="8">
        <v>44.285589426722588</v>
      </c>
      <c r="V35" s="8">
        <v>44.757060575898279</v>
      </c>
      <c r="W35" s="8">
        <v>45.241995292628353</v>
      </c>
      <c r="X35" s="8">
        <v>46.542625175336077</v>
      </c>
      <c r="Y35" s="8">
        <v>47.594425343060081</v>
      </c>
      <c r="Z35" s="8">
        <v>48.704512906903659</v>
      </c>
      <c r="AA35" s="8">
        <v>50.28549695545415</v>
      </c>
      <c r="AB35" s="109"/>
      <c r="AD35" s="6" t="s">
        <v>163</v>
      </c>
      <c r="AE35" s="10">
        <v>0.42962696700610636</v>
      </c>
      <c r="AF35" s="11">
        <v>0.71159884725416833</v>
      </c>
      <c r="AG35" s="11">
        <v>0.79924654827197072</v>
      </c>
      <c r="AH35" s="11">
        <v>0.86930704612501686</v>
      </c>
      <c r="AI35" s="11">
        <v>0.99530061633810796</v>
      </c>
      <c r="AJ35" s="11">
        <v>1.2106717764048791</v>
      </c>
      <c r="AK35" s="11">
        <v>1.4917787122350024</v>
      </c>
      <c r="AL35" s="11">
        <v>1.6567908861906677</v>
      </c>
      <c r="AM35" s="11">
        <v>1.7868208636874734</v>
      </c>
      <c r="AN35" s="11">
        <v>2.0589900405322283</v>
      </c>
      <c r="AO35" s="11">
        <v>2.3485542106710868</v>
      </c>
      <c r="AP35" s="12"/>
      <c r="AR35" s="6" t="s">
        <v>163</v>
      </c>
      <c r="AS35" s="10">
        <v>8.9914300457294247E-2</v>
      </c>
      <c r="AT35" s="11">
        <v>0.23119694047893025</v>
      </c>
      <c r="AU35" s="11">
        <v>0.42952800687076897</v>
      </c>
      <c r="AV35" s="11">
        <v>0.64660024075623834</v>
      </c>
      <c r="AW35" s="11">
        <v>0.78311125535283033</v>
      </c>
      <c r="AX35" s="11">
        <v>0.95133482456285168</v>
      </c>
      <c r="AY35" s="11">
        <v>1.1220578814929547</v>
      </c>
      <c r="AZ35" s="11">
        <v>1.2770213590964901</v>
      </c>
      <c r="BA35" s="11">
        <v>1.4312256894025286</v>
      </c>
      <c r="BB35" s="11">
        <v>1.5895982784687721</v>
      </c>
      <c r="BC35" s="11">
        <v>1.7516408372420242</v>
      </c>
      <c r="BD35" s="12"/>
      <c r="BF35" s="6" t="s">
        <v>163</v>
      </c>
      <c r="BG35" s="10">
        <v>0</v>
      </c>
      <c r="BH35" s="11">
        <v>0</v>
      </c>
      <c r="BI35" s="11">
        <v>0</v>
      </c>
      <c r="BJ35" s="11">
        <v>0</v>
      </c>
      <c r="BK35" s="11"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v>0</v>
      </c>
      <c r="BQ35" s="11">
        <v>0</v>
      </c>
      <c r="BR35" s="12"/>
      <c r="BT35" s="6" t="s">
        <v>163</v>
      </c>
      <c r="BU35" s="10">
        <v>0</v>
      </c>
      <c r="BV35" s="11">
        <v>0</v>
      </c>
      <c r="BW35" s="11"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v>0</v>
      </c>
      <c r="CC35" s="11">
        <v>0</v>
      </c>
      <c r="CD35" s="11">
        <v>0</v>
      </c>
      <c r="CE35" s="11">
        <v>0</v>
      </c>
      <c r="CF35" s="12"/>
      <c r="CH35" s="6" t="s">
        <v>163</v>
      </c>
      <c r="CI35" s="10"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v>0</v>
      </c>
      <c r="CO35" s="11">
        <v>0</v>
      </c>
      <c r="CP35" s="11">
        <v>0</v>
      </c>
      <c r="CQ35" s="11">
        <v>0</v>
      </c>
      <c r="CR35" s="11">
        <v>0</v>
      </c>
      <c r="CS35" s="11">
        <v>0</v>
      </c>
      <c r="CT35" s="12"/>
      <c r="CV35" s="6" t="s">
        <v>163</v>
      </c>
      <c r="CW35" s="10">
        <v>0</v>
      </c>
      <c r="CX35" s="11">
        <v>0</v>
      </c>
      <c r="CY35" s="11">
        <v>0</v>
      </c>
      <c r="CZ35" s="11">
        <v>0</v>
      </c>
      <c r="DA35" s="11"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v>0</v>
      </c>
      <c r="DG35" s="11">
        <v>0</v>
      </c>
      <c r="DH35" s="12"/>
    </row>
    <row r="36" spans="2:112" x14ac:dyDescent="0.25">
      <c r="B36" s="6" t="s">
        <v>164</v>
      </c>
      <c r="C36" s="10">
        <v>5.0769089816667737E-2</v>
      </c>
      <c r="D36" s="11">
        <v>7.2768532813238557E-2</v>
      </c>
      <c r="E36" s="11">
        <v>0.13214355388858712</v>
      </c>
      <c r="F36" s="11">
        <v>0.23439401379185607</v>
      </c>
      <c r="G36" s="11">
        <v>0.40737134149964926</v>
      </c>
      <c r="H36" s="11">
        <v>0.6938839043673366</v>
      </c>
      <c r="I36" s="11">
        <v>1.1221855602068247</v>
      </c>
      <c r="J36" s="11">
        <v>1.762869033877537</v>
      </c>
      <c r="K36" s="11">
        <v>2.7217060375916446</v>
      </c>
      <c r="L36" s="11">
        <v>4.1212193838308115</v>
      </c>
      <c r="M36" s="11">
        <v>6.1246275010467297</v>
      </c>
      <c r="N36" s="12"/>
      <c r="P36" s="6" t="s">
        <v>164</v>
      </c>
      <c r="Q36" s="7">
        <v>27.600751692220282</v>
      </c>
      <c r="R36" s="8">
        <v>39.931972616674344</v>
      </c>
      <c r="S36" s="8">
        <v>41.714958500561451</v>
      </c>
      <c r="T36" s="8">
        <v>43.547950431599467</v>
      </c>
      <c r="U36" s="8">
        <v>45.432975681970163</v>
      </c>
      <c r="V36" s="8">
        <v>47.373413038643214</v>
      </c>
      <c r="W36" s="8">
        <v>49.369262501618614</v>
      </c>
      <c r="X36" s="8">
        <v>54.722274697643527</v>
      </c>
      <c r="Y36" s="8">
        <v>59.051176563165924</v>
      </c>
      <c r="Z36" s="8">
        <v>63.619972303533849</v>
      </c>
      <c r="AA36" s="8">
        <v>70.126840249696073</v>
      </c>
      <c r="AB36" s="109"/>
      <c r="AD36" s="6" t="s">
        <v>164</v>
      </c>
      <c r="AE36" s="10">
        <v>0.71481462287514175</v>
      </c>
      <c r="AF36" s="11">
        <v>1.1869373163765298</v>
      </c>
      <c r="AG36" s="11">
        <v>1.3336912006550796</v>
      </c>
      <c r="AH36" s="11">
        <v>1.4509977594698418</v>
      </c>
      <c r="AI36" s="11">
        <v>1.6619564681202574</v>
      </c>
      <c r="AJ36" s="11">
        <v>2.0225655192915628</v>
      </c>
      <c r="AK36" s="11">
        <v>2.4932399836717809</v>
      </c>
      <c r="AL36" s="11">
        <v>2.7695299171216385</v>
      </c>
      <c r="AM36" s="11">
        <v>2.9872470283375137</v>
      </c>
      <c r="AN36" s="11">
        <v>3.4429564584656425</v>
      </c>
      <c r="AO36" s="11">
        <v>3.9277913853639665</v>
      </c>
      <c r="AP36" s="12"/>
      <c r="AR36" s="6" t="s">
        <v>164</v>
      </c>
      <c r="AS36" s="10">
        <v>0.35251676828911238</v>
      </c>
      <c r="AT36" s="11">
        <v>0.86168523687960297</v>
      </c>
      <c r="AU36" s="11">
        <v>1.5764505140090987</v>
      </c>
      <c r="AV36" s="11">
        <v>2.358757079656904</v>
      </c>
      <c r="AW36" s="11">
        <v>2.8507290886541634</v>
      </c>
      <c r="AX36" s="11">
        <v>3.4569899647418127</v>
      </c>
      <c r="AY36" s="11">
        <v>4.0722587439554214</v>
      </c>
      <c r="AZ36" s="11">
        <v>4.6307315794486268</v>
      </c>
      <c r="BA36" s="11">
        <v>5.1864685241994035</v>
      </c>
      <c r="BB36" s="11">
        <v>5.7572274555813578</v>
      </c>
      <c r="BC36" s="11">
        <v>6.3412125898089338</v>
      </c>
      <c r="BD36" s="12"/>
      <c r="BF36" s="6" t="s">
        <v>164</v>
      </c>
      <c r="BG36" s="10">
        <v>0</v>
      </c>
      <c r="BH36" s="11">
        <v>0</v>
      </c>
      <c r="BI36" s="11">
        <v>0</v>
      </c>
      <c r="BJ36" s="11">
        <v>0</v>
      </c>
      <c r="BK36" s="11"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v>0</v>
      </c>
      <c r="BQ36" s="11">
        <v>0</v>
      </c>
      <c r="BR36" s="12"/>
      <c r="BT36" s="6" t="s">
        <v>164</v>
      </c>
      <c r="BU36" s="10">
        <v>0</v>
      </c>
      <c r="BV36" s="11">
        <v>0</v>
      </c>
      <c r="BW36" s="11"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v>0</v>
      </c>
      <c r="CC36" s="11">
        <v>0</v>
      </c>
      <c r="CD36" s="11">
        <v>0</v>
      </c>
      <c r="CE36" s="11">
        <v>0</v>
      </c>
      <c r="CF36" s="12"/>
      <c r="CH36" s="6" t="s">
        <v>164</v>
      </c>
      <c r="CI36" s="10"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v>0</v>
      </c>
      <c r="CO36" s="11">
        <v>0</v>
      </c>
      <c r="CP36" s="11">
        <v>0</v>
      </c>
      <c r="CQ36" s="11">
        <v>0</v>
      </c>
      <c r="CR36" s="11">
        <v>0</v>
      </c>
      <c r="CS36" s="11">
        <v>0</v>
      </c>
      <c r="CT36" s="12"/>
      <c r="CV36" s="6" t="s">
        <v>164</v>
      </c>
      <c r="CW36" s="10">
        <v>0</v>
      </c>
      <c r="CX36" s="11">
        <v>0</v>
      </c>
      <c r="CY36" s="11">
        <v>0</v>
      </c>
      <c r="CZ36" s="11">
        <v>0</v>
      </c>
      <c r="DA36" s="11"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v>0</v>
      </c>
      <c r="DG36" s="11">
        <v>0</v>
      </c>
      <c r="DH36" s="12"/>
    </row>
    <row r="37" spans="2:112" x14ac:dyDescent="0.25">
      <c r="B37" s="6" t="s">
        <v>165</v>
      </c>
      <c r="C37" s="10">
        <v>2.1973412474268598E-2</v>
      </c>
      <c r="D37" s="11">
        <v>3.6257423165898237E-2</v>
      </c>
      <c r="E37" s="11">
        <v>7.4809009948718808E-2</v>
      </c>
      <c r="F37" s="11">
        <v>0.14119917549563768</v>
      </c>
      <c r="G37" s="11">
        <v>0.25351156443988421</v>
      </c>
      <c r="H37" s="11">
        <v>0.43954120673247243</v>
      </c>
      <c r="I37" s="11">
        <v>0.71763303988513694</v>
      </c>
      <c r="J37" s="11">
        <v>1.1336221896690373</v>
      </c>
      <c r="K37" s="11">
        <v>1.7561851343180144</v>
      </c>
      <c r="L37" s="11">
        <v>2.6648746681336979</v>
      </c>
      <c r="M37" s="11">
        <v>3.9656668277565776</v>
      </c>
      <c r="N37" s="12"/>
      <c r="P37" s="6" t="s">
        <v>165</v>
      </c>
      <c r="Q37" s="7">
        <v>19.382837846452077</v>
      </c>
      <c r="R37" s="8">
        <v>23.880137987228601</v>
      </c>
      <c r="S37" s="8">
        <v>24.530407957715166</v>
      </c>
      <c r="T37" s="8">
        <v>25.198915554813826</v>
      </c>
      <c r="U37" s="8">
        <v>25.886400141765606</v>
      </c>
      <c r="V37" s="8">
        <v>26.594093990638896</v>
      </c>
      <c r="W37" s="8">
        <v>27.321997101433695</v>
      </c>
      <c r="X37" s="8">
        <v>29.274285739375451</v>
      </c>
      <c r="Y37" s="8">
        <v>30.853072713389832</v>
      </c>
      <c r="Z37" s="8">
        <v>32.519351004259519</v>
      </c>
      <c r="AA37" s="8">
        <v>34.892460553554628</v>
      </c>
      <c r="AB37" s="109"/>
      <c r="AD37" s="6" t="s">
        <v>165</v>
      </c>
      <c r="AE37" s="10">
        <v>0.5830831682696006</v>
      </c>
      <c r="AF37" s="11">
        <v>0.96492451925882761</v>
      </c>
      <c r="AG37" s="11">
        <v>1.0836154913454583</v>
      </c>
      <c r="AH37" s="11">
        <v>1.1784901828489167</v>
      </c>
      <c r="AI37" s="11">
        <v>1.3491084552234485</v>
      </c>
      <c r="AJ37" s="11">
        <v>1.6407602846600051</v>
      </c>
      <c r="AK37" s="11">
        <v>2.0214303431615352</v>
      </c>
      <c r="AL37" s="11">
        <v>2.2448869210921769</v>
      </c>
      <c r="AM37" s="11">
        <v>2.4209712250759616</v>
      </c>
      <c r="AN37" s="11">
        <v>2.7895379278712888</v>
      </c>
      <c r="AO37" s="11">
        <v>3.1816606240303011</v>
      </c>
      <c r="AP37" s="12"/>
      <c r="AR37" s="6" t="s">
        <v>165</v>
      </c>
      <c r="AS37" s="10">
        <v>9.077237830760243E-2</v>
      </c>
      <c r="AT37" s="11">
        <v>0.21952221065255909</v>
      </c>
      <c r="AU37" s="11">
        <v>0.4002598550144939</v>
      </c>
      <c r="AV37" s="11">
        <v>0.59807618768791682</v>
      </c>
      <c r="AW37" s="11">
        <v>0.72247767282338426</v>
      </c>
      <c r="AX37" s="11">
        <v>0.87577857609744292</v>
      </c>
      <c r="AY37" s="11">
        <v>1.0313572441758647</v>
      </c>
      <c r="AZ37" s="11">
        <v>1.172574323344199</v>
      </c>
      <c r="BA37" s="11">
        <v>1.31309959715511</v>
      </c>
      <c r="BB37" s="11">
        <v>1.4574233745646556</v>
      </c>
      <c r="BC37" s="11">
        <v>1.6050915684178357</v>
      </c>
      <c r="BD37" s="12"/>
      <c r="BF37" s="6" t="s">
        <v>165</v>
      </c>
      <c r="BG37" s="10">
        <v>0</v>
      </c>
      <c r="BH37" s="11">
        <v>0</v>
      </c>
      <c r="BI37" s="11">
        <v>0</v>
      </c>
      <c r="BJ37" s="11">
        <v>0</v>
      </c>
      <c r="BK37" s="11"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v>0</v>
      </c>
      <c r="BQ37" s="11">
        <v>0</v>
      </c>
      <c r="BR37" s="12"/>
      <c r="BT37" s="6" t="s">
        <v>165</v>
      </c>
      <c r="BU37" s="10">
        <v>0</v>
      </c>
      <c r="BV37" s="11">
        <v>0</v>
      </c>
      <c r="BW37" s="11"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v>0</v>
      </c>
      <c r="CC37" s="11">
        <v>0</v>
      </c>
      <c r="CD37" s="11">
        <v>0</v>
      </c>
      <c r="CE37" s="11">
        <v>0</v>
      </c>
      <c r="CF37" s="12"/>
      <c r="CH37" s="6" t="s">
        <v>165</v>
      </c>
      <c r="CI37" s="10"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v>0</v>
      </c>
      <c r="CO37" s="11">
        <v>0</v>
      </c>
      <c r="CP37" s="11">
        <v>0</v>
      </c>
      <c r="CQ37" s="11">
        <v>0</v>
      </c>
      <c r="CR37" s="11">
        <v>0</v>
      </c>
      <c r="CS37" s="11">
        <v>0</v>
      </c>
      <c r="CT37" s="12"/>
      <c r="CV37" s="6" t="s">
        <v>165</v>
      </c>
      <c r="CW37" s="10">
        <v>0</v>
      </c>
      <c r="CX37" s="11">
        <v>0</v>
      </c>
      <c r="CY37" s="11">
        <v>0</v>
      </c>
      <c r="CZ37" s="11">
        <v>0</v>
      </c>
      <c r="DA37" s="11"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v>0</v>
      </c>
      <c r="DG37" s="11">
        <v>0</v>
      </c>
      <c r="DH37" s="12"/>
    </row>
    <row r="38" spans="2:112" x14ac:dyDescent="0.25">
      <c r="B38" s="6" t="s">
        <v>166</v>
      </c>
      <c r="C38" s="10">
        <v>5.5092512682752871E-2</v>
      </c>
      <c r="D38" s="11">
        <v>7.7075118600788542E-2</v>
      </c>
      <c r="E38" s="11">
        <v>0.13640469753048695</v>
      </c>
      <c r="F38" s="11">
        <v>0.238576900951357</v>
      </c>
      <c r="G38" s="11">
        <v>0.41142184199591192</v>
      </c>
      <c r="H38" s="11">
        <v>0.69771512501532928</v>
      </c>
      <c r="I38" s="11">
        <v>1.1256889839820863</v>
      </c>
      <c r="J38" s="11">
        <v>1.7658821162398799</v>
      </c>
      <c r="K38" s="11">
        <v>2.7239852825592656</v>
      </c>
      <c r="L38" s="11">
        <v>4.1224275236743031</v>
      </c>
      <c r="M38" s="11">
        <v>6.124302350260419</v>
      </c>
      <c r="N38" s="12"/>
      <c r="P38" s="6" t="s">
        <v>166</v>
      </c>
      <c r="Q38" s="7">
        <v>21.877394093611237</v>
      </c>
      <c r="R38" s="8">
        <v>40.649826912450067</v>
      </c>
      <c r="S38" s="8">
        <v>43.364155276791699</v>
      </c>
      <c r="T38" s="8">
        <v>46.154610341516623</v>
      </c>
      <c r="U38" s="8">
        <v>49.02427832420792</v>
      </c>
      <c r="V38" s="8">
        <v>51.97830292083745</v>
      </c>
      <c r="W38" s="8">
        <v>55.016684131405214</v>
      </c>
      <c r="X38" s="8">
        <v>63.165841659596332</v>
      </c>
      <c r="Y38" s="8">
        <v>69.755944938721797</v>
      </c>
      <c r="Z38" s="8">
        <v>76.711250631848131</v>
      </c>
      <c r="AA38" s="8">
        <v>86.616980334423715</v>
      </c>
      <c r="AB38" s="109"/>
      <c r="AD38" s="6" t="s">
        <v>166</v>
      </c>
      <c r="AE38" s="10">
        <v>0.66704984907323217</v>
      </c>
      <c r="AF38" s="11">
        <v>1.1089246338539085</v>
      </c>
      <c r="AG38" s="11">
        <v>1.2462763051967771</v>
      </c>
      <c r="AH38" s="11">
        <v>1.3560672793293993</v>
      </c>
      <c r="AI38" s="11">
        <v>1.5535103068847731</v>
      </c>
      <c r="AJ38" s="11">
        <v>1.8910158940332038</v>
      </c>
      <c r="AK38" s="11">
        <v>2.3315352346887863</v>
      </c>
      <c r="AL38" s="11">
        <v>2.5901238527761827</v>
      </c>
      <c r="AM38" s="11">
        <v>2.7938922862486621</v>
      </c>
      <c r="AN38" s="11">
        <v>3.2204053709449383</v>
      </c>
      <c r="AO38" s="11">
        <v>3.6741779430458852</v>
      </c>
      <c r="AP38" s="12"/>
      <c r="AR38" s="6" t="s">
        <v>166</v>
      </c>
      <c r="AS38" s="10">
        <v>0.49556294278111479</v>
      </c>
      <c r="AT38" s="11">
        <v>1.1344858241263576</v>
      </c>
      <c r="AU38" s="11">
        <v>2.0313989649053141</v>
      </c>
      <c r="AV38" s="11">
        <v>3.0130653402852836</v>
      </c>
      <c r="AW38" s="11">
        <v>3.6304094865162728</v>
      </c>
      <c r="AX38" s="11">
        <v>4.3911674078956295</v>
      </c>
      <c r="AY38" s="11">
        <v>5.1632287696393302</v>
      </c>
      <c r="AZ38" s="11">
        <v>5.8640205413571254</v>
      </c>
      <c r="BA38" s="11">
        <v>6.5613792191108793</v>
      </c>
      <c r="BB38" s="11">
        <v>7.2775880252091687</v>
      </c>
      <c r="BC38" s="11">
        <v>8.0103935456616959</v>
      </c>
      <c r="BD38" s="12"/>
      <c r="BF38" s="6" t="s">
        <v>166</v>
      </c>
      <c r="BG38" s="10">
        <v>0</v>
      </c>
      <c r="BH38" s="11">
        <v>0</v>
      </c>
      <c r="BI38" s="11">
        <v>0</v>
      </c>
      <c r="BJ38" s="11">
        <v>0</v>
      </c>
      <c r="BK38" s="11"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v>0</v>
      </c>
      <c r="BQ38" s="11">
        <v>0</v>
      </c>
      <c r="BR38" s="12"/>
      <c r="BT38" s="6" t="s">
        <v>166</v>
      </c>
      <c r="BU38" s="10">
        <v>0</v>
      </c>
      <c r="BV38" s="11">
        <v>0</v>
      </c>
      <c r="BW38" s="11"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v>0</v>
      </c>
      <c r="CC38" s="11">
        <v>0</v>
      </c>
      <c r="CD38" s="11">
        <v>0</v>
      </c>
      <c r="CE38" s="11">
        <v>0</v>
      </c>
      <c r="CF38" s="12"/>
      <c r="CH38" s="6" t="s">
        <v>166</v>
      </c>
      <c r="CI38" s="10"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v>0</v>
      </c>
      <c r="CO38" s="11">
        <v>0</v>
      </c>
      <c r="CP38" s="11">
        <v>0</v>
      </c>
      <c r="CQ38" s="11">
        <v>0</v>
      </c>
      <c r="CR38" s="11">
        <v>0</v>
      </c>
      <c r="CS38" s="11">
        <v>0</v>
      </c>
      <c r="CT38" s="12"/>
      <c r="CV38" s="6" t="s">
        <v>166</v>
      </c>
      <c r="CW38" s="10">
        <v>0</v>
      </c>
      <c r="CX38" s="11">
        <v>0</v>
      </c>
      <c r="CY38" s="11">
        <v>0</v>
      </c>
      <c r="CZ38" s="11">
        <v>0</v>
      </c>
      <c r="DA38" s="11"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v>0</v>
      </c>
      <c r="DG38" s="11">
        <v>0</v>
      </c>
      <c r="DH38" s="12"/>
    </row>
    <row r="39" spans="2:112" x14ac:dyDescent="0.25">
      <c r="B39" s="6" t="s">
        <v>167</v>
      </c>
      <c r="C39" s="10">
        <v>1.4544310742709902E-2</v>
      </c>
      <c r="D39" s="11">
        <v>2.4565493640662815E-2</v>
      </c>
      <c r="E39" s="11">
        <v>5.1611994129726294E-2</v>
      </c>
      <c r="F39" s="11">
        <v>9.818910793438855E-2</v>
      </c>
      <c r="G39" s="11">
        <v>0.17698371370823177</v>
      </c>
      <c r="H39" s="11">
        <v>0.30749587237997072</v>
      </c>
      <c r="I39" s="11">
        <v>0.50259577692449153</v>
      </c>
      <c r="J39" s="11">
        <v>0.79443981453720725</v>
      </c>
      <c r="K39" s="11">
        <v>1.2312090993341902</v>
      </c>
      <c r="L39" s="11">
        <v>1.8687152040557926</v>
      </c>
      <c r="M39" s="11">
        <v>2.781307362184235</v>
      </c>
      <c r="N39" s="12"/>
      <c r="P39" s="6" t="s">
        <v>167</v>
      </c>
      <c r="Q39" s="7">
        <v>25.570995884317142</v>
      </c>
      <c r="R39" s="8">
        <v>27.300530367132836</v>
      </c>
      <c r="S39" s="8">
        <v>27.550605812820539</v>
      </c>
      <c r="T39" s="8">
        <v>27.807694934074242</v>
      </c>
      <c r="U39" s="8">
        <v>28.072082069092566</v>
      </c>
      <c r="V39" s="8">
        <v>28.344241114873213</v>
      </c>
      <c r="W39" s="8">
        <v>28.624172071416186</v>
      </c>
      <c r="X39" s="8">
        <v>29.374967084876538</v>
      </c>
      <c r="Y39" s="8">
        <v>29.982123918333208</v>
      </c>
      <c r="Z39" s="8">
        <v>30.622927438626771</v>
      </c>
      <c r="AA39" s="8">
        <v>31.53555827680259</v>
      </c>
      <c r="AB39" s="109"/>
      <c r="AD39" s="6" t="s">
        <v>167</v>
      </c>
      <c r="AE39" s="10">
        <v>0.41850477701475719</v>
      </c>
      <c r="AF39" s="11">
        <v>0.69236262151323058</v>
      </c>
      <c r="AG39" s="11">
        <v>0.77748816826940215</v>
      </c>
      <c r="AH39" s="11">
        <v>0.8455326020251579</v>
      </c>
      <c r="AI39" s="11">
        <v>0.96790057548715469</v>
      </c>
      <c r="AJ39" s="11">
        <v>1.1770742051807739</v>
      </c>
      <c r="AK39" s="11">
        <v>1.4500919949415219</v>
      </c>
      <c r="AL39" s="11">
        <v>1.6103557710164633</v>
      </c>
      <c r="AM39" s="11">
        <v>1.7366439999211785</v>
      </c>
      <c r="AN39" s="11">
        <v>2.0009812240587639</v>
      </c>
      <c r="AO39" s="11">
        <v>2.28221288236616</v>
      </c>
      <c r="AP39" s="12"/>
      <c r="AR39" s="6" t="s">
        <v>167</v>
      </c>
      <c r="AS39" s="10">
        <v>6.0823929049970943E-2</v>
      </c>
      <c r="AT39" s="11">
        <v>0.13971967398725174</v>
      </c>
      <c r="AU39" s="11">
        <v>0.25047268104313036</v>
      </c>
      <c r="AV39" s="11">
        <v>0.37169122279016359</v>
      </c>
      <c r="AW39" s="11">
        <v>0.44792237324922068</v>
      </c>
      <c r="AX39" s="11">
        <v>0.54186260402916897</v>
      </c>
      <c r="AY39" s="11">
        <v>0.63719861100361108</v>
      </c>
      <c r="AZ39" s="11">
        <v>0.72373407637805676</v>
      </c>
      <c r="BA39" s="11">
        <v>0.80984561499445229</v>
      </c>
      <c r="BB39" s="11">
        <v>0.89828481311612995</v>
      </c>
      <c r="BC39" s="11">
        <v>0.98877341372552552</v>
      </c>
      <c r="BD39" s="12"/>
      <c r="BF39" s="6" t="s">
        <v>167</v>
      </c>
      <c r="BG39" s="10">
        <v>0</v>
      </c>
      <c r="BH39" s="11">
        <v>0</v>
      </c>
      <c r="BI39" s="11">
        <v>0</v>
      </c>
      <c r="BJ39" s="11">
        <v>0</v>
      </c>
      <c r="BK39" s="11"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v>0</v>
      </c>
      <c r="BQ39" s="11">
        <v>0</v>
      </c>
      <c r="BR39" s="12"/>
      <c r="BT39" s="6" t="s">
        <v>167</v>
      </c>
      <c r="BU39" s="10">
        <v>0</v>
      </c>
      <c r="BV39" s="11">
        <v>0</v>
      </c>
      <c r="BW39" s="11"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v>0</v>
      </c>
      <c r="CC39" s="11">
        <v>0</v>
      </c>
      <c r="CD39" s="11">
        <v>0</v>
      </c>
      <c r="CE39" s="11">
        <v>0</v>
      </c>
      <c r="CF39" s="12"/>
      <c r="CH39" s="6" t="s">
        <v>167</v>
      </c>
      <c r="CI39" s="10"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v>0</v>
      </c>
      <c r="CO39" s="11">
        <v>0</v>
      </c>
      <c r="CP39" s="11">
        <v>0</v>
      </c>
      <c r="CQ39" s="11">
        <v>0</v>
      </c>
      <c r="CR39" s="11">
        <v>0</v>
      </c>
      <c r="CS39" s="11">
        <v>0</v>
      </c>
      <c r="CT39" s="12"/>
      <c r="CV39" s="6" t="s">
        <v>167</v>
      </c>
      <c r="CW39" s="10">
        <v>0</v>
      </c>
      <c r="CX39" s="11">
        <v>0</v>
      </c>
      <c r="CY39" s="11">
        <v>0</v>
      </c>
      <c r="CZ39" s="11">
        <v>0</v>
      </c>
      <c r="DA39" s="11"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v>0</v>
      </c>
      <c r="DG39" s="11">
        <v>0</v>
      </c>
      <c r="DH39" s="12"/>
    </row>
    <row r="40" spans="2:112" x14ac:dyDescent="0.25">
      <c r="B40" s="6" t="s">
        <v>168</v>
      </c>
      <c r="C40" s="10">
        <v>1.9110343557515671E-2</v>
      </c>
      <c r="D40" s="11">
        <v>3.1639422645999088E-2</v>
      </c>
      <c r="E40" s="11">
        <v>6.5454566740755032E-2</v>
      </c>
      <c r="F40" s="11">
        <v>0.12368804561390434</v>
      </c>
      <c r="G40" s="11">
        <v>0.22220174978829077</v>
      </c>
      <c r="H40" s="11">
        <v>0.38537581563045253</v>
      </c>
      <c r="I40" s="11">
        <v>0.62930132413436413</v>
      </c>
      <c r="J40" s="11">
        <v>0.99418210377755245</v>
      </c>
      <c r="K40" s="11">
        <v>1.5402570500555612</v>
      </c>
      <c r="L40" s="11">
        <v>2.3373051118247536</v>
      </c>
      <c r="M40" s="11">
        <v>3.4782821243345943</v>
      </c>
      <c r="N40" s="12"/>
      <c r="P40" s="6" t="s">
        <v>168</v>
      </c>
      <c r="Q40" s="7">
        <v>23.841020380842583</v>
      </c>
      <c r="R40" s="8">
        <v>25.448329263364005</v>
      </c>
      <c r="S40" s="8">
        <v>25.68073196429193</v>
      </c>
      <c r="T40" s="8">
        <v>25.919652686773262</v>
      </c>
      <c r="U40" s="8">
        <v>26.165355674925031</v>
      </c>
      <c r="V40" s="8">
        <v>26.418281335608956</v>
      </c>
      <c r="W40" s="8">
        <v>26.678429668825036</v>
      </c>
      <c r="X40" s="8">
        <v>27.376166259842869</v>
      </c>
      <c r="Y40" s="8">
        <v>27.940415531074358</v>
      </c>
      <c r="Z40" s="8">
        <v>28.535933689487738</v>
      </c>
      <c r="AA40" s="8">
        <v>29.384069223781839</v>
      </c>
      <c r="AB40" s="109"/>
      <c r="AD40" s="6" t="s">
        <v>168</v>
      </c>
      <c r="AE40" s="10">
        <v>0.51321450600582819</v>
      </c>
      <c r="AF40" s="11">
        <v>0.84926248323429387</v>
      </c>
      <c r="AG40" s="11">
        <v>0.95371911419283528</v>
      </c>
      <c r="AH40" s="11">
        <v>1.0372156974919327</v>
      </c>
      <c r="AI40" s="11">
        <v>1.187372104494836</v>
      </c>
      <c r="AJ40" s="11">
        <v>1.4440467864883573</v>
      </c>
      <c r="AK40" s="11">
        <v>1.779063941700785</v>
      </c>
      <c r="AL40" s="11">
        <v>1.9757218752049688</v>
      </c>
      <c r="AM40" s="11">
        <v>2.1306887849493839</v>
      </c>
      <c r="AN40" s="11">
        <v>2.4550541126627494</v>
      </c>
      <c r="AO40" s="11">
        <v>2.8001504164764399</v>
      </c>
      <c r="AP40" s="12"/>
      <c r="AR40" s="6" t="s">
        <v>168</v>
      </c>
      <c r="AS40" s="10">
        <v>4.8818500555033985E-2</v>
      </c>
      <c r="AT40" s="11">
        <v>0.14249753179349753</v>
      </c>
      <c r="AU40" s="11">
        <v>0.27400315882052356</v>
      </c>
      <c r="AV40" s="11">
        <v>0.41793532611330508</v>
      </c>
      <c r="AW40" s="11">
        <v>0.50845047786039943</v>
      </c>
      <c r="AX40" s="11">
        <v>0.61999299286902398</v>
      </c>
      <c r="AY40" s="11">
        <v>0.73319282110575512</v>
      </c>
      <c r="AZ40" s="11">
        <v>0.83594308438664677</v>
      </c>
      <c r="BA40" s="11">
        <v>0.93818998657953845</v>
      </c>
      <c r="BB40" s="11">
        <v>1.0432006992628586</v>
      </c>
      <c r="BC40" s="11">
        <v>1.1506448263187756</v>
      </c>
      <c r="BD40" s="12"/>
      <c r="BF40" s="6" t="s">
        <v>168</v>
      </c>
      <c r="BG40" s="10">
        <v>0</v>
      </c>
      <c r="BH40" s="11">
        <v>0</v>
      </c>
      <c r="BI40" s="11">
        <v>0</v>
      </c>
      <c r="BJ40" s="11">
        <v>0</v>
      </c>
      <c r="BK40" s="11"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v>0</v>
      </c>
      <c r="BQ40" s="11">
        <v>0</v>
      </c>
      <c r="BR40" s="12"/>
      <c r="BT40" s="6" t="s">
        <v>168</v>
      </c>
      <c r="BU40" s="10">
        <v>0</v>
      </c>
      <c r="BV40" s="11">
        <v>0</v>
      </c>
      <c r="BW40" s="11"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v>0</v>
      </c>
      <c r="CC40" s="11">
        <v>0</v>
      </c>
      <c r="CD40" s="11">
        <v>0</v>
      </c>
      <c r="CE40" s="11">
        <v>0</v>
      </c>
      <c r="CF40" s="12"/>
      <c r="CH40" s="6" t="s">
        <v>168</v>
      </c>
      <c r="CI40" s="10"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v>0</v>
      </c>
      <c r="CO40" s="11">
        <v>0</v>
      </c>
      <c r="CP40" s="11">
        <v>0</v>
      </c>
      <c r="CQ40" s="11">
        <v>0</v>
      </c>
      <c r="CR40" s="11">
        <v>0</v>
      </c>
      <c r="CS40" s="11">
        <v>0</v>
      </c>
      <c r="CT40" s="12"/>
      <c r="CV40" s="6" t="s">
        <v>168</v>
      </c>
      <c r="CW40" s="10">
        <v>0</v>
      </c>
      <c r="CX40" s="11">
        <v>0</v>
      </c>
      <c r="CY40" s="11">
        <v>0</v>
      </c>
      <c r="CZ40" s="11">
        <v>0</v>
      </c>
      <c r="DA40" s="11"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v>0</v>
      </c>
      <c r="DG40" s="11">
        <v>0</v>
      </c>
      <c r="DH40" s="12"/>
    </row>
    <row r="41" spans="2:112" x14ac:dyDescent="0.25">
      <c r="B41" s="6" t="s">
        <v>169</v>
      </c>
      <c r="C41" s="10">
        <v>1.2785504066512738E-2</v>
      </c>
      <c r="D41" s="11">
        <v>2.1944489314214631E-2</v>
      </c>
      <c r="E41" s="11">
        <v>4.6663976175580803E-2</v>
      </c>
      <c r="F41" s="11">
        <v>8.9233710962536711E-2</v>
      </c>
      <c r="G41" s="11">
        <v>0.16124902484614401</v>
      </c>
      <c r="H41" s="11">
        <v>0.28053224201648114</v>
      </c>
      <c r="I41" s="11">
        <v>0.45884623605767738</v>
      </c>
      <c r="J41" s="11">
        <v>0.72558073859536165</v>
      </c>
      <c r="K41" s="11">
        <v>1.1247714805308324</v>
      </c>
      <c r="L41" s="11">
        <v>1.7074281457093317</v>
      </c>
      <c r="M41" s="11">
        <v>2.5415031444975744</v>
      </c>
      <c r="N41" s="12"/>
      <c r="P41" s="6" t="s">
        <v>169</v>
      </c>
      <c r="Q41" s="7">
        <v>6.9531287945673288</v>
      </c>
      <c r="R41" s="8">
        <v>7.6818679874373608</v>
      </c>
      <c r="S41" s="8">
        <v>7.7872372531315506</v>
      </c>
      <c r="T41" s="8">
        <v>7.895561730370698</v>
      </c>
      <c r="U41" s="8">
        <v>8.0069612250282471</v>
      </c>
      <c r="V41" s="8">
        <v>8.1216354135599378</v>
      </c>
      <c r="W41" s="8">
        <v>8.2395842959657717</v>
      </c>
      <c r="X41" s="8">
        <v>8.5559317047952295</v>
      </c>
      <c r="Y41" s="8">
        <v>8.8117571798897831</v>
      </c>
      <c r="Z41" s="8">
        <v>9.0817596833419039</v>
      </c>
      <c r="AA41" s="8">
        <v>9.4662966018066967</v>
      </c>
      <c r="AB41" s="109"/>
      <c r="AD41" s="6" t="s">
        <v>169</v>
      </c>
      <c r="AE41" s="10">
        <v>0.38799035545241534</v>
      </c>
      <c r="AF41" s="11">
        <v>0.64176276479558214</v>
      </c>
      <c r="AG41" s="11">
        <v>0.72064498610470551</v>
      </c>
      <c r="AH41" s="11">
        <v>0.78369886695377455</v>
      </c>
      <c r="AI41" s="11">
        <v>0.89709206008563946</v>
      </c>
      <c r="AJ41" s="11">
        <v>1.0909243604735184</v>
      </c>
      <c r="AK41" s="11">
        <v>1.34391832684324</v>
      </c>
      <c r="AL41" s="11">
        <v>1.4924279474438593</v>
      </c>
      <c r="AM41" s="11">
        <v>1.6094538744518023</v>
      </c>
      <c r="AN41" s="11">
        <v>1.8544039300959223</v>
      </c>
      <c r="AO41" s="11">
        <v>2.1150093388726647</v>
      </c>
      <c r="AP41" s="12"/>
      <c r="AR41" s="6" t="s">
        <v>169</v>
      </c>
      <c r="AS41" s="10">
        <v>3.9111494873422553E-2</v>
      </c>
      <c r="AT41" s="11">
        <v>9.6188641864242072E-2</v>
      </c>
      <c r="AU41" s="11">
        <v>0.17631293333812303</v>
      </c>
      <c r="AV41" s="11">
        <v>0.26400851857923335</v>
      </c>
      <c r="AW41" s="11">
        <v>0.31915796400863911</v>
      </c>
      <c r="AX41" s="11">
        <v>0.38711904815634673</v>
      </c>
      <c r="AY41" s="11">
        <v>0.45608990695137835</v>
      </c>
      <c r="AZ41" s="11">
        <v>0.51869401165972084</v>
      </c>
      <c r="BA41" s="11">
        <v>0.58099142644578927</v>
      </c>
      <c r="BB41" s="11">
        <v>0.6449727871003349</v>
      </c>
      <c r="BC41" s="11">
        <v>0.7104367885123487</v>
      </c>
      <c r="BD41" s="12"/>
      <c r="BF41" s="6" t="s">
        <v>169</v>
      </c>
      <c r="BG41" s="10">
        <v>0</v>
      </c>
      <c r="BH41" s="11">
        <v>0</v>
      </c>
      <c r="BI41" s="11">
        <v>0</v>
      </c>
      <c r="BJ41" s="11">
        <v>0</v>
      </c>
      <c r="BK41" s="11"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v>0</v>
      </c>
      <c r="BQ41" s="11">
        <v>0</v>
      </c>
      <c r="BR41" s="12"/>
      <c r="BT41" s="6" t="s">
        <v>169</v>
      </c>
      <c r="BU41" s="10">
        <v>0</v>
      </c>
      <c r="BV41" s="11">
        <v>0</v>
      </c>
      <c r="BW41" s="11"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v>0</v>
      </c>
      <c r="CC41" s="11">
        <v>0</v>
      </c>
      <c r="CD41" s="11">
        <v>0</v>
      </c>
      <c r="CE41" s="11">
        <v>0</v>
      </c>
      <c r="CF41" s="12"/>
      <c r="CH41" s="6" t="s">
        <v>169</v>
      </c>
      <c r="CI41" s="10">
        <v>7.2658333333333331</v>
      </c>
      <c r="CJ41" s="11">
        <v>7.6066666666666665</v>
      </c>
      <c r="CK41" s="11">
        <v>7.9091666666666658</v>
      </c>
      <c r="CL41" s="11">
        <v>8.18</v>
      </c>
      <c r="CM41" s="11">
        <v>9.3291666666666675</v>
      </c>
      <c r="CN41" s="11">
        <v>10.420000000000002</v>
      </c>
      <c r="CO41" s="11">
        <v>11.495833333333334</v>
      </c>
      <c r="CP41" s="11">
        <v>12.535833333333334</v>
      </c>
      <c r="CQ41" s="11">
        <v>13.624166666666667</v>
      </c>
      <c r="CR41" s="11">
        <v>14.821666666666667</v>
      </c>
      <c r="CS41" s="11">
        <v>16.111666666666665</v>
      </c>
      <c r="CT41" s="12"/>
      <c r="CV41" s="6" t="s">
        <v>169</v>
      </c>
      <c r="CW41" s="10">
        <v>0</v>
      </c>
      <c r="CX41" s="11">
        <v>0</v>
      </c>
      <c r="CY41" s="11">
        <v>0</v>
      </c>
      <c r="CZ41" s="11">
        <v>0</v>
      </c>
      <c r="DA41" s="11"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v>0</v>
      </c>
      <c r="DG41" s="11">
        <v>0</v>
      </c>
      <c r="DH41" s="12"/>
    </row>
    <row r="42" spans="2:112" x14ac:dyDescent="0.25">
      <c r="B42" s="6" t="s">
        <v>170</v>
      </c>
      <c r="C42" s="10">
        <v>8.2936917578372168E-2</v>
      </c>
      <c r="D42" s="11">
        <v>0.11309832157882879</v>
      </c>
      <c r="E42" s="11">
        <v>0.19450192795506119</v>
      </c>
      <c r="F42" s="11">
        <v>0.3346880877071835</v>
      </c>
      <c r="G42" s="11">
        <v>0.57184132221077388</v>
      </c>
      <c r="H42" s="11">
        <v>0.96465222934172079</v>
      </c>
      <c r="I42" s="11">
        <v>1.5518570634756104</v>
      </c>
      <c r="J42" s="11">
        <v>2.4302389883639082</v>
      </c>
      <c r="K42" s="11">
        <v>3.7448118275088098</v>
      </c>
      <c r="L42" s="11">
        <v>5.6635552905378583</v>
      </c>
      <c r="M42" s="11">
        <v>8.4102430867044404</v>
      </c>
      <c r="N42" s="12"/>
      <c r="P42" s="6" t="s">
        <v>170</v>
      </c>
      <c r="Q42" s="7">
        <v>8.2582365349228812</v>
      </c>
      <c r="R42" s="8">
        <v>26.467534058347553</v>
      </c>
      <c r="S42" s="8">
        <v>29.100438021278062</v>
      </c>
      <c r="T42" s="8">
        <v>31.807185036418872</v>
      </c>
      <c r="U42" s="8">
        <v>34.590768741021733</v>
      </c>
      <c r="V42" s="8">
        <v>37.456178530506278</v>
      </c>
      <c r="W42" s="8">
        <v>40.403414404872507</v>
      </c>
      <c r="X42" s="8">
        <v>48.30811356816757</v>
      </c>
      <c r="Y42" s="8">
        <v>54.700526979777521</v>
      </c>
      <c r="Z42" s="8">
        <v>61.447187466180097</v>
      </c>
      <c r="AA42" s="8">
        <v>71.055765165273485</v>
      </c>
      <c r="AB42" s="109"/>
      <c r="AD42" s="6" t="s">
        <v>170</v>
      </c>
      <c r="AE42" s="10">
        <v>0.83570834877476852</v>
      </c>
      <c r="AF42" s="11">
        <v>1.3916520393275285</v>
      </c>
      <c r="AG42" s="11">
        <v>1.5644607120555845</v>
      </c>
      <c r="AH42" s="11">
        <v>1.702593960321761</v>
      </c>
      <c r="AI42" s="11">
        <v>1.9510064273683418</v>
      </c>
      <c r="AJ42" s="11">
        <v>2.3756382646310326</v>
      </c>
      <c r="AK42" s="11">
        <v>2.9298766064397661</v>
      </c>
      <c r="AL42" s="11">
        <v>3.2552192501613368</v>
      </c>
      <c r="AM42" s="11">
        <v>3.5115900113467098</v>
      </c>
      <c r="AN42" s="11">
        <v>4.0482064161338318</v>
      </c>
      <c r="AO42" s="11">
        <v>4.6191192789952726</v>
      </c>
      <c r="AP42" s="12"/>
      <c r="AR42" s="6" t="s">
        <v>170</v>
      </c>
      <c r="AS42" s="10">
        <v>0.38769029874237049</v>
      </c>
      <c r="AT42" s="11">
        <v>1.1818577428314698</v>
      </c>
      <c r="AU42" s="11">
        <v>2.2967015485230347</v>
      </c>
      <c r="AV42" s="11">
        <v>3.5168918078580407</v>
      </c>
      <c r="AW42" s="11">
        <v>4.2842373468116088</v>
      </c>
      <c r="AX42" s="11">
        <v>5.2298431337264715</v>
      </c>
      <c r="AY42" s="11">
        <v>6.1894988546876215</v>
      </c>
      <c r="AZ42" s="11">
        <v>7.0605680031457165</v>
      </c>
      <c r="BA42" s="11">
        <v>7.9273698894062203</v>
      </c>
      <c r="BB42" s="11">
        <v>8.817602081084198</v>
      </c>
      <c r="BC42" s="11">
        <v>9.7284636328990839</v>
      </c>
      <c r="BD42" s="12"/>
      <c r="BF42" s="6" t="s">
        <v>170</v>
      </c>
      <c r="BG42" s="10">
        <v>0</v>
      </c>
      <c r="BH42" s="11">
        <v>0</v>
      </c>
      <c r="BI42" s="11">
        <v>0</v>
      </c>
      <c r="BJ42" s="11">
        <v>0</v>
      </c>
      <c r="BK42" s="11"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v>0</v>
      </c>
      <c r="BQ42" s="11">
        <v>0</v>
      </c>
      <c r="BR42" s="12"/>
      <c r="BT42" s="6" t="s">
        <v>170</v>
      </c>
      <c r="BU42" s="10">
        <v>0</v>
      </c>
      <c r="BV42" s="11">
        <v>0</v>
      </c>
      <c r="BW42" s="11"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v>0</v>
      </c>
      <c r="CC42" s="11">
        <v>0</v>
      </c>
      <c r="CD42" s="11">
        <v>0</v>
      </c>
      <c r="CE42" s="11">
        <v>0</v>
      </c>
      <c r="CF42" s="12"/>
      <c r="CH42" s="6" t="s">
        <v>170</v>
      </c>
      <c r="CI42" s="10"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v>0</v>
      </c>
      <c r="CO42" s="11">
        <v>0</v>
      </c>
      <c r="CP42" s="11">
        <v>0</v>
      </c>
      <c r="CQ42" s="11">
        <v>0</v>
      </c>
      <c r="CR42" s="11">
        <v>0</v>
      </c>
      <c r="CS42" s="11">
        <v>0</v>
      </c>
      <c r="CT42" s="12"/>
      <c r="CV42" s="6" t="s">
        <v>170</v>
      </c>
      <c r="CW42" s="10">
        <v>0</v>
      </c>
      <c r="CX42" s="11">
        <v>0</v>
      </c>
      <c r="CY42" s="11">
        <v>0</v>
      </c>
      <c r="CZ42" s="11">
        <v>0</v>
      </c>
      <c r="DA42" s="11">
        <v>0</v>
      </c>
      <c r="DB42" s="11">
        <v>0</v>
      </c>
      <c r="DC42" s="11">
        <v>0</v>
      </c>
      <c r="DD42" s="11">
        <v>0</v>
      </c>
      <c r="DE42" s="11">
        <v>0</v>
      </c>
      <c r="DF42" s="11">
        <v>0</v>
      </c>
      <c r="DG42" s="11">
        <v>0</v>
      </c>
      <c r="DH42" s="12"/>
    </row>
    <row r="43" spans="2:112" x14ac:dyDescent="0.25">
      <c r="B43" s="6" t="s">
        <v>171</v>
      </c>
      <c r="C43" s="10">
        <v>1.0901879873966354E-2</v>
      </c>
      <c r="D43" s="11">
        <v>1.9284101844319036E-2</v>
      </c>
      <c r="E43" s="11">
        <v>4.1907156720095602E-2</v>
      </c>
      <c r="F43" s="11">
        <v>8.0866599993884208E-2</v>
      </c>
      <c r="G43" s="11">
        <v>0.14677437579126096</v>
      </c>
      <c r="H43" s="11">
        <v>0.25594131695545019</v>
      </c>
      <c r="I43" s="11">
        <v>0.41913270094075394</v>
      </c>
      <c r="J43" s="11">
        <v>0.66324574916118517</v>
      </c>
      <c r="K43" s="11">
        <v>1.0285815715168845</v>
      </c>
      <c r="L43" s="11">
        <v>1.5618237777162109</v>
      </c>
      <c r="M43" s="11">
        <v>2.3251618103349365</v>
      </c>
      <c r="N43" s="12"/>
      <c r="P43" s="6" t="s">
        <v>171</v>
      </c>
      <c r="Q43" s="7">
        <v>3.8421579431707178</v>
      </c>
      <c r="R43" s="8">
        <v>4.5585968532017205</v>
      </c>
      <c r="S43" s="8">
        <v>4.6621876063865519</v>
      </c>
      <c r="T43" s="8">
        <v>4.7686836905305183</v>
      </c>
      <c r="U43" s="8">
        <v>4.8782028893211518</v>
      </c>
      <c r="V43" s="8">
        <v>4.9909415089043403</v>
      </c>
      <c r="W43" s="8">
        <v>5.1068995492800839</v>
      </c>
      <c r="X43" s="8">
        <v>5.4179073762096417</v>
      </c>
      <c r="Y43" s="8">
        <v>5.6694148103207</v>
      </c>
      <c r="Z43" s="8">
        <v>5.9348599807897715</v>
      </c>
      <c r="AA43" s="8">
        <v>6.3129063565399104</v>
      </c>
      <c r="AB43" s="109"/>
      <c r="AD43" s="6" t="s">
        <v>171</v>
      </c>
      <c r="AE43" s="10">
        <v>0.36373702257456159</v>
      </c>
      <c r="AF43" s="11">
        <v>0.60146339252103953</v>
      </c>
      <c r="AG43" s="11">
        <v>0.67535788788272577</v>
      </c>
      <c r="AH43" s="11">
        <v>0.73442486937249485</v>
      </c>
      <c r="AI43" s="11">
        <v>0.840648206454919</v>
      </c>
      <c r="AJ43" s="11">
        <v>1.0222244828864313</v>
      </c>
      <c r="AK43" s="11">
        <v>1.2592216308392086</v>
      </c>
      <c r="AL43" s="11">
        <v>1.3983409823041377</v>
      </c>
      <c r="AM43" s="11">
        <v>1.507967355357166</v>
      </c>
      <c r="AN43" s="11">
        <v>1.7374292093750341</v>
      </c>
      <c r="AO43" s="11">
        <v>1.9815565279328864</v>
      </c>
      <c r="AP43" s="12"/>
      <c r="AR43" s="6" t="s">
        <v>171</v>
      </c>
      <c r="AS43" s="10">
        <v>2.2539866389345575E-2</v>
      </c>
      <c r="AT43" s="11">
        <v>5.8281916509538415E-2</v>
      </c>
      <c r="AU43" s="11">
        <v>0.10845622606577845</v>
      </c>
      <c r="AV43" s="11">
        <v>0.16337172496959645</v>
      </c>
      <c r="AW43" s="11">
        <v>0.19790663686622134</v>
      </c>
      <c r="AX43" s="11">
        <v>0.2404642733966651</v>
      </c>
      <c r="AY43" s="11">
        <v>0.28365423683827279</v>
      </c>
      <c r="AZ43" s="11">
        <v>0.32285730086975428</v>
      </c>
      <c r="BA43" s="11">
        <v>0.36186831384137741</v>
      </c>
      <c r="BB43" s="11">
        <v>0.40193382376675479</v>
      </c>
      <c r="BC43" s="11">
        <v>0.44292777218384927</v>
      </c>
      <c r="BD43" s="12"/>
      <c r="BF43" s="6" t="s">
        <v>171</v>
      </c>
      <c r="BG43" s="10">
        <v>0</v>
      </c>
      <c r="BH43" s="11">
        <v>0</v>
      </c>
      <c r="BI43" s="11">
        <v>0</v>
      </c>
      <c r="BJ43" s="11">
        <v>0</v>
      </c>
      <c r="BK43" s="11">
        <v>0</v>
      </c>
      <c r="BL43" s="11">
        <v>0</v>
      </c>
      <c r="BM43" s="11">
        <v>0</v>
      </c>
      <c r="BN43" s="11">
        <v>0</v>
      </c>
      <c r="BO43" s="11">
        <v>0</v>
      </c>
      <c r="BP43" s="11">
        <v>0</v>
      </c>
      <c r="BQ43" s="11">
        <v>0</v>
      </c>
      <c r="BR43" s="12"/>
      <c r="BT43" s="6" t="s">
        <v>171</v>
      </c>
      <c r="BU43" s="10">
        <v>0</v>
      </c>
      <c r="BV43" s="11">
        <v>0</v>
      </c>
      <c r="BW43" s="11">
        <v>0</v>
      </c>
      <c r="BX43" s="11">
        <v>0</v>
      </c>
      <c r="BY43" s="11">
        <v>0</v>
      </c>
      <c r="BZ43" s="11">
        <v>0</v>
      </c>
      <c r="CA43" s="11">
        <v>0</v>
      </c>
      <c r="CB43" s="11">
        <v>0</v>
      </c>
      <c r="CC43" s="11">
        <v>0</v>
      </c>
      <c r="CD43" s="11">
        <v>0</v>
      </c>
      <c r="CE43" s="11">
        <v>0</v>
      </c>
      <c r="CF43" s="12"/>
      <c r="CH43" s="6" t="s">
        <v>171</v>
      </c>
      <c r="CI43" s="10">
        <v>7.2658333333333331</v>
      </c>
      <c r="CJ43" s="11">
        <v>7.6066666666666665</v>
      </c>
      <c r="CK43" s="11">
        <v>7.9091666666666658</v>
      </c>
      <c r="CL43" s="11">
        <v>8.18</v>
      </c>
      <c r="CM43" s="11">
        <v>9.3291666666666675</v>
      </c>
      <c r="CN43" s="11">
        <v>10.420000000000002</v>
      </c>
      <c r="CO43" s="11">
        <v>11.495833333333334</v>
      </c>
      <c r="CP43" s="11">
        <v>12.535833333333334</v>
      </c>
      <c r="CQ43" s="11">
        <v>13.624166666666667</v>
      </c>
      <c r="CR43" s="11">
        <v>14.821666666666667</v>
      </c>
      <c r="CS43" s="11">
        <v>16.111666666666665</v>
      </c>
      <c r="CT43" s="12"/>
      <c r="CV43" s="6" t="s">
        <v>171</v>
      </c>
      <c r="CW43" s="10">
        <v>0</v>
      </c>
      <c r="CX43" s="11">
        <v>0</v>
      </c>
      <c r="CY43" s="11">
        <v>0</v>
      </c>
      <c r="CZ43" s="11">
        <v>0</v>
      </c>
      <c r="DA43" s="11">
        <v>0</v>
      </c>
      <c r="DB43" s="11">
        <v>0</v>
      </c>
      <c r="DC43" s="11">
        <v>0</v>
      </c>
      <c r="DD43" s="11">
        <v>0</v>
      </c>
      <c r="DE43" s="11">
        <v>0</v>
      </c>
      <c r="DF43" s="11">
        <v>0</v>
      </c>
      <c r="DG43" s="11">
        <v>0</v>
      </c>
      <c r="DH43" s="12"/>
    </row>
    <row r="44" spans="2:112" x14ac:dyDescent="0.25">
      <c r="B44" s="6" t="s">
        <v>172</v>
      </c>
      <c r="C44" s="10">
        <v>1.6578310847427193E-2</v>
      </c>
      <c r="D44" s="11">
        <v>2.7310099731506207E-2</v>
      </c>
      <c r="E44" s="11">
        <v>5.627447811452739E-2</v>
      </c>
      <c r="F44" s="11">
        <v>0.1061543932175105</v>
      </c>
      <c r="G44" s="11">
        <v>0.19053635520543666</v>
      </c>
      <c r="H44" s="11">
        <v>0.3303031819297188</v>
      </c>
      <c r="I44" s="11">
        <v>0.53923769676663214</v>
      </c>
      <c r="J44" s="11">
        <v>0.85177650886402168</v>
      </c>
      <c r="K44" s="11">
        <v>1.3195172739236942</v>
      </c>
      <c r="L44" s="11">
        <v>2.0022291850675744</v>
      </c>
      <c r="M44" s="11">
        <v>2.9795336089097058</v>
      </c>
      <c r="N44" s="12"/>
      <c r="P44" s="6" t="s">
        <v>172</v>
      </c>
      <c r="Q44" s="7">
        <v>7.1206539383788652</v>
      </c>
      <c r="R44" s="8">
        <v>8.2219544152210453</v>
      </c>
      <c r="S44" s="8">
        <v>8.3811927595956668</v>
      </c>
      <c r="T44" s="8">
        <v>8.5448971405379304</v>
      </c>
      <c r="U44" s="8">
        <v>8.7132486135843603</v>
      </c>
      <c r="V44" s="8">
        <v>8.8865489379625018</v>
      </c>
      <c r="W44" s="8">
        <v>9.0647981136723548</v>
      </c>
      <c r="X44" s="8">
        <v>9.5428752578692713</v>
      </c>
      <c r="Y44" s="8">
        <v>9.9294891801978</v>
      </c>
      <c r="Z44" s="8">
        <v>10.337528007681907</v>
      </c>
      <c r="AA44" s="8">
        <v>10.918655928084876</v>
      </c>
      <c r="AB44" s="109"/>
      <c r="AD44" s="6" t="s">
        <v>172</v>
      </c>
      <c r="AE44" s="10">
        <v>0.43732826011830728</v>
      </c>
      <c r="AF44" s="11">
        <v>0.72373612684264166</v>
      </c>
      <c r="AG44" s="11">
        <v>0.81276270300235287</v>
      </c>
      <c r="AH44" s="11">
        <v>0.88392539381422741</v>
      </c>
      <c r="AI44" s="11">
        <v>1.0119010970438125</v>
      </c>
      <c r="AJ44" s="11">
        <v>1.2306604799099452</v>
      </c>
      <c r="AK44" s="11">
        <v>1.5161897948958614</v>
      </c>
      <c r="AL44" s="11">
        <v>1.6837979432140897</v>
      </c>
      <c r="AM44" s="11">
        <v>1.815873554556293</v>
      </c>
      <c r="AN44" s="11">
        <v>2.0923245015785543</v>
      </c>
      <c r="AO44" s="11">
        <v>2.3864441002290042</v>
      </c>
      <c r="AP44" s="12"/>
      <c r="AR44" s="6" t="s">
        <v>172</v>
      </c>
      <c r="AS44" s="10">
        <v>5.1101600549603998E-2</v>
      </c>
      <c r="AT44" s="11">
        <v>0.13894938408866744</v>
      </c>
      <c r="AU44" s="11">
        <v>0.26226916765721997</v>
      </c>
      <c r="AV44" s="11">
        <v>0.3972419754401959</v>
      </c>
      <c r="AW44" s="11">
        <v>0.48212282179996713</v>
      </c>
      <c r="AX44" s="11">
        <v>0.58672213911076698</v>
      </c>
      <c r="AY44" s="11">
        <v>0.6928756067131997</v>
      </c>
      <c r="AZ44" s="11">
        <v>0.78922996443819105</v>
      </c>
      <c r="BA44" s="11">
        <v>0.88511229384141143</v>
      </c>
      <c r="BB44" s="11">
        <v>0.98358639455669972</v>
      </c>
      <c r="BC44" s="11">
        <v>1.0843424366652608</v>
      </c>
      <c r="BD44" s="12"/>
      <c r="BF44" s="6" t="s">
        <v>172</v>
      </c>
      <c r="BG44" s="10">
        <v>0</v>
      </c>
      <c r="BH44" s="11">
        <v>0</v>
      </c>
      <c r="BI44" s="11">
        <v>0</v>
      </c>
      <c r="BJ44" s="11">
        <v>0</v>
      </c>
      <c r="BK44" s="11"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v>0</v>
      </c>
      <c r="BQ44" s="11">
        <v>0</v>
      </c>
      <c r="BR44" s="12"/>
      <c r="BT44" s="6" t="s">
        <v>172</v>
      </c>
      <c r="BU44" s="10">
        <v>0</v>
      </c>
      <c r="BV44" s="11">
        <v>0</v>
      </c>
      <c r="BW44" s="11"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v>0</v>
      </c>
      <c r="CC44" s="11">
        <v>0</v>
      </c>
      <c r="CD44" s="11">
        <v>0</v>
      </c>
      <c r="CE44" s="11">
        <v>0</v>
      </c>
      <c r="CF44" s="12"/>
      <c r="CH44" s="6" t="s">
        <v>172</v>
      </c>
      <c r="CI44" s="10"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v>0</v>
      </c>
      <c r="CO44" s="11">
        <v>0</v>
      </c>
      <c r="CP44" s="11">
        <v>0</v>
      </c>
      <c r="CQ44" s="11">
        <v>0</v>
      </c>
      <c r="CR44" s="11">
        <v>0</v>
      </c>
      <c r="CS44" s="11">
        <v>0</v>
      </c>
      <c r="CT44" s="12"/>
      <c r="CV44" s="6" t="s">
        <v>172</v>
      </c>
      <c r="CW44" s="10">
        <v>0</v>
      </c>
      <c r="CX44" s="11">
        <v>0</v>
      </c>
      <c r="CY44" s="11">
        <v>0</v>
      </c>
      <c r="CZ44" s="11">
        <v>0</v>
      </c>
      <c r="DA44" s="11"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v>0</v>
      </c>
      <c r="DG44" s="11">
        <v>0</v>
      </c>
      <c r="DH44" s="12"/>
    </row>
    <row r="45" spans="2:112" x14ac:dyDescent="0.25">
      <c r="B45" s="6" t="s">
        <v>173</v>
      </c>
      <c r="C45" s="10">
        <v>7.5935104318227822E-2</v>
      </c>
      <c r="D45" s="11">
        <v>0.10534479751987638</v>
      </c>
      <c r="E45" s="11">
        <v>0.18471958686975257</v>
      </c>
      <c r="F45" s="11">
        <v>0.32141189566826844</v>
      </c>
      <c r="G45" s="11">
        <v>0.5526545748361088</v>
      </c>
      <c r="H45" s="11">
        <v>0.93567548012312785</v>
      </c>
      <c r="I45" s="11">
        <v>1.5082454446427231</v>
      </c>
      <c r="J45" s="11">
        <v>2.3647355113666482</v>
      </c>
      <c r="K45" s="11">
        <v>3.6465453332796587</v>
      </c>
      <c r="L45" s="11">
        <v>5.5174680721381915</v>
      </c>
      <c r="M45" s="11">
        <v>8.1957003389367955</v>
      </c>
      <c r="N45" s="12"/>
      <c r="P45" s="6" t="s">
        <v>173</v>
      </c>
      <c r="Q45" s="7">
        <v>6.7908406912268227</v>
      </c>
      <c r="R45" s="8">
        <v>22.535147960639534</v>
      </c>
      <c r="S45" s="8">
        <v>24.811636054148156</v>
      </c>
      <c r="T45" s="8">
        <v>27.151971075426218</v>
      </c>
      <c r="U45" s="8">
        <v>29.558741413437321</v>
      </c>
      <c r="V45" s="8">
        <v>32.036261049787527</v>
      </c>
      <c r="W45" s="8">
        <v>34.584529984476838</v>
      </c>
      <c r="X45" s="8">
        <v>41.41917104292996</v>
      </c>
      <c r="Y45" s="8">
        <v>46.946244276591607</v>
      </c>
      <c r="Z45" s="8">
        <v>52.779610204282278</v>
      </c>
      <c r="AA45" s="8">
        <v>61.087475981198928</v>
      </c>
      <c r="AB45" s="109"/>
      <c r="AD45" s="6" t="s">
        <v>173</v>
      </c>
      <c r="AE45" s="10">
        <v>0.86829456324794063</v>
      </c>
      <c r="AF45" s="11">
        <v>1.4441913753090665</v>
      </c>
      <c r="AG45" s="11">
        <v>1.6232022453157966</v>
      </c>
      <c r="AH45" s="11">
        <v>1.766293171011966</v>
      </c>
      <c r="AI45" s="11">
        <v>2.0236212966466409</v>
      </c>
      <c r="AJ45" s="11">
        <v>2.4634934015644947</v>
      </c>
      <c r="AK45" s="11">
        <v>3.0376236589873966</v>
      </c>
      <c r="AL45" s="11">
        <v>3.374643027190857</v>
      </c>
      <c r="AM45" s="11">
        <v>3.6402150744705786</v>
      </c>
      <c r="AN45" s="11">
        <v>4.196090933965162</v>
      </c>
      <c r="AO45" s="11">
        <v>4.7874941700729234</v>
      </c>
      <c r="AP45" s="12"/>
      <c r="AR45" s="6" t="s">
        <v>173</v>
      </c>
      <c r="AS45" s="10">
        <v>0.36327338705547579</v>
      </c>
      <c r="AT45" s="11">
        <v>1.0737324459427013</v>
      </c>
      <c r="AU45" s="11">
        <v>2.0710673113958613</v>
      </c>
      <c r="AV45" s="11">
        <v>3.1626446982085712</v>
      </c>
      <c r="AW45" s="11">
        <v>3.8491089866956969</v>
      </c>
      <c r="AX45" s="11">
        <v>4.695044188963287</v>
      </c>
      <c r="AY45" s="11">
        <v>5.5535484067379315</v>
      </c>
      <c r="AZ45" s="11">
        <v>6.3328034266274198</v>
      </c>
      <c r="BA45" s="11">
        <v>7.1082409706086596</v>
      </c>
      <c r="BB45" s="11">
        <v>7.9046391732774781</v>
      </c>
      <c r="BC45" s="11">
        <v>8.7194923200483228</v>
      </c>
      <c r="BD45" s="12"/>
      <c r="BF45" s="6" t="s">
        <v>173</v>
      </c>
      <c r="BG45" s="10">
        <v>0</v>
      </c>
      <c r="BH45" s="11">
        <v>0</v>
      </c>
      <c r="BI45" s="11">
        <v>0</v>
      </c>
      <c r="BJ45" s="11">
        <v>0</v>
      </c>
      <c r="BK45" s="11"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v>0</v>
      </c>
      <c r="BQ45" s="11">
        <v>0</v>
      </c>
      <c r="BR45" s="12"/>
      <c r="BT45" s="6" t="s">
        <v>173</v>
      </c>
      <c r="BU45" s="10">
        <v>0</v>
      </c>
      <c r="BV45" s="11">
        <v>0</v>
      </c>
      <c r="BW45" s="11">
        <v>0</v>
      </c>
      <c r="BX45" s="11">
        <v>0</v>
      </c>
      <c r="BY45" s="11">
        <v>0</v>
      </c>
      <c r="BZ45" s="11">
        <v>0</v>
      </c>
      <c r="CA45" s="11">
        <v>0</v>
      </c>
      <c r="CB45" s="11">
        <v>0</v>
      </c>
      <c r="CC45" s="11">
        <v>0</v>
      </c>
      <c r="CD45" s="11">
        <v>0</v>
      </c>
      <c r="CE45" s="11">
        <v>0</v>
      </c>
      <c r="CF45" s="12"/>
      <c r="CH45" s="6" t="s">
        <v>173</v>
      </c>
      <c r="CI45" s="10">
        <v>0</v>
      </c>
      <c r="CJ45" s="11">
        <v>0</v>
      </c>
      <c r="CK45" s="11">
        <v>0</v>
      </c>
      <c r="CL45" s="11">
        <v>0</v>
      </c>
      <c r="CM45" s="11">
        <v>0</v>
      </c>
      <c r="CN45" s="11">
        <v>0</v>
      </c>
      <c r="CO45" s="11">
        <v>0</v>
      </c>
      <c r="CP45" s="11">
        <v>0</v>
      </c>
      <c r="CQ45" s="11">
        <v>0</v>
      </c>
      <c r="CR45" s="11">
        <v>0</v>
      </c>
      <c r="CS45" s="11">
        <v>0</v>
      </c>
      <c r="CT45" s="12"/>
      <c r="CV45" s="6" t="s">
        <v>173</v>
      </c>
      <c r="CW45" s="10">
        <v>0</v>
      </c>
      <c r="CX45" s="11">
        <v>0</v>
      </c>
      <c r="CY45" s="11">
        <v>0</v>
      </c>
      <c r="CZ45" s="11">
        <v>0</v>
      </c>
      <c r="DA45" s="11">
        <v>0</v>
      </c>
      <c r="DB45" s="11">
        <v>0</v>
      </c>
      <c r="DC45" s="11">
        <v>0</v>
      </c>
      <c r="DD45" s="11">
        <v>0</v>
      </c>
      <c r="DE45" s="11">
        <v>0</v>
      </c>
      <c r="DF45" s="11">
        <v>0</v>
      </c>
      <c r="DG45" s="11">
        <v>0</v>
      </c>
      <c r="DH45" s="12"/>
    </row>
    <row r="46" spans="2:112" x14ac:dyDescent="0.25">
      <c r="B46" s="6" t="s">
        <v>174</v>
      </c>
      <c r="C46" s="10">
        <v>1.3627357661462391E-2</v>
      </c>
      <c r="D46" s="11">
        <v>2.3178236923575027E-2</v>
      </c>
      <c r="E46" s="11">
        <v>4.8955419444261655E-2</v>
      </c>
      <c r="F46" s="11">
        <v>9.3346625039050418E-2</v>
      </c>
      <c r="G46" s="11">
        <v>0.16844332509084461</v>
      </c>
      <c r="H46" s="11">
        <v>0.29283042413941068</v>
      </c>
      <c r="I46" s="11">
        <v>0.47877410477366605</v>
      </c>
      <c r="J46" s="11">
        <v>0.75692162438194488</v>
      </c>
      <c r="K46" s="11">
        <v>1.1731929116116606</v>
      </c>
      <c r="L46" s="11">
        <v>1.78078024906057</v>
      </c>
      <c r="M46" s="11">
        <v>2.6505435900346219</v>
      </c>
      <c r="N46" s="12"/>
      <c r="P46" s="6" t="s">
        <v>174</v>
      </c>
      <c r="Q46" s="7">
        <v>10.744160105885074</v>
      </c>
      <c r="R46" s="8">
        <v>11.6461445891859</v>
      </c>
      <c r="S46" s="8">
        <v>11.776563597251947</v>
      </c>
      <c r="T46" s="8">
        <v>11.910640367909197</v>
      </c>
      <c r="U46" s="8">
        <v>12.048523188830265</v>
      </c>
      <c r="V46" s="8">
        <v>12.190459206136179</v>
      </c>
      <c r="W46" s="8">
        <v>12.336448419826938</v>
      </c>
      <c r="X46" s="8">
        <v>12.728002019370312</v>
      </c>
      <c r="Y46" s="8">
        <v>13.044645629630345</v>
      </c>
      <c r="Z46" s="8">
        <v>13.378836614483308</v>
      </c>
      <c r="AA46" s="8">
        <v>13.854790614357468</v>
      </c>
      <c r="AB46" s="109"/>
      <c r="AD46" s="6" t="s">
        <v>174</v>
      </c>
      <c r="AE46" s="10">
        <v>0.40140084369154932</v>
      </c>
      <c r="AF46" s="11">
        <v>0.66401201321067238</v>
      </c>
      <c r="AG46" s="11">
        <v>0.74564166099575757</v>
      </c>
      <c r="AH46" s="11">
        <v>0.81089167550817776</v>
      </c>
      <c r="AI46" s="11">
        <v>0.92823429419923786</v>
      </c>
      <c r="AJ46" s="11">
        <v>1.1288176721448258</v>
      </c>
      <c r="AK46" s="11">
        <v>1.3906232859292278</v>
      </c>
      <c r="AL46" s="11">
        <v>1.5443054188754903</v>
      </c>
      <c r="AM46" s="11">
        <v>1.6654072976619163</v>
      </c>
      <c r="AN46" s="11">
        <v>1.9188888355208653</v>
      </c>
      <c r="AO46" s="11">
        <v>2.188570994266986</v>
      </c>
      <c r="AP46" s="12"/>
      <c r="AR46" s="6" t="s">
        <v>174</v>
      </c>
      <c r="AS46" s="10">
        <v>3.4721507299970818E-2</v>
      </c>
      <c r="AT46" s="11">
        <v>9.4133014857647773E-2</v>
      </c>
      <c r="AU46" s="11">
        <v>0.17753425685069368</v>
      </c>
      <c r="AV46" s="11">
        <v>0.2688164459580985</v>
      </c>
      <c r="AW46" s="11">
        <v>0.32622141216038325</v>
      </c>
      <c r="AX46" s="11">
        <v>0.39696199183790082</v>
      </c>
      <c r="AY46" s="11">
        <v>0.46875364426964505</v>
      </c>
      <c r="AZ46" s="11">
        <v>0.53391815294103206</v>
      </c>
      <c r="BA46" s="11">
        <v>0.59876342858141318</v>
      </c>
      <c r="BB46" s="11">
        <v>0.66536152068103038</v>
      </c>
      <c r="BC46" s="11">
        <v>0.73350289108399047</v>
      </c>
      <c r="BD46" s="12"/>
      <c r="BF46" s="6" t="s">
        <v>174</v>
      </c>
      <c r="BG46" s="10">
        <v>0</v>
      </c>
      <c r="BH46" s="11">
        <v>0</v>
      </c>
      <c r="BI46" s="11">
        <v>0</v>
      </c>
      <c r="BJ46" s="11">
        <v>0</v>
      </c>
      <c r="BK46" s="11">
        <v>0</v>
      </c>
      <c r="BL46" s="11">
        <v>0</v>
      </c>
      <c r="BM46" s="11">
        <v>0</v>
      </c>
      <c r="BN46" s="11">
        <v>0</v>
      </c>
      <c r="BO46" s="11">
        <v>0</v>
      </c>
      <c r="BP46" s="11">
        <v>0</v>
      </c>
      <c r="BQ46" s="11">
        <v>0</v>
      </c>
      <c r="BR46" s="12"/>
      <c r="BT46" s="6" t="s">
        <v>174</v>
      </c>
      <c r="BU46" s="10">
        <v>0</v>
      </c>
      <c r="BV46" s="11">
        <v>0</v>
      </c>
      <c r="BW46" s="11">
        <v>0</v>
      </c>
      <c r="BX46" s="11">
        <v>0</v>
      </c>
      <c r="BY46" s="11">
        <v>0</v>
      </c>
      <c r="BZ46" s="11">
        <v>0</v>
      </c>
      <c r="CA46" s="11">
        <v>0</v>
      </c>
      <c r="CB46" s="11">
        <v>0</v>
      </c>
      <c r="CC46" s="11">
        <v>0</v>
      </c>
      <c r="CD46" s="11">
        <v>0</v>
      </c>
      <c r="CE46" s="11">
        <v>0</v>
      </c>
      <c r="CF46" s="12"/>
      <c r="CH46" s="6" t="s">
        <v>174</v>
      </c>
      <c r="CI46" s="10">
        <v>0</v>
      </c>
      <c r="CJ46" s="11">
        <v>0</v>
      </c>
      <c r="CK46" s="11">
        <v>0</v>
      </c>
      <c r="CL46" s="11">
        <v>0</v>
      </c>
      <c r="CM46" s="11">
        <v>0</v>
      </c>
      <c r="CN46" s="11">
        <v>0</v>
      </c>
      <c r="CO46" s="11">
        <v>0</v>
      </c>
      <c r="CP46" s="11">
        <v>0</v>
      </c>
      <c r="CQ46" s="11">
        <v>0</v>
      </c>
      <c r="CR46" s="11">
        <v>0</v>
      </c>
      <c r="CS46" s="11">
        <v>0</v>
      </c>
      <c r="CT46" s="12"/>
      <c r="CV46" s="6" t="s">
        <v>174</v>
      </c>
      <c r="CW46" s="10">
        <v>0</v>
      </c>
      <c r="CX46" s="11">
        <v>0</v>
      </c>
      <c r="CY46" s="11">
        <v>0</v>
      </c>
      <c r="CZ46" s="11">
        <v>0</v>
      </c>
      <c r="DA46" s="11">
        <v>0</v>
      </c>
      <c r="DB46" s="11">
        <v>0</v>
      </c>
      <c r="DC46" s="11">
        <v>0</v>
      </c>
      <c r="DD46" s="11">
        <v>0</v>
      </c>
      <c r="DE46" s="11">
        <v>0</v>
      </c>
      <c r="DF46" s="11">
        <v>0</v>
      </c>
      <c r="DG46" s="11">
        <v>0</v>
      </c>
      <c r="DH46" s="12"/>
    </row>
    <row r="47" spans="2:112" x14ac:dyDescent="0.25">
      <c r="B47" s="6" t="s">
        <v>175</v>
      </c>
      <c r="C47" s="10">
        <v>2.5610763477360812E-2</v>
      </c>
      <c r="D47" s="11">
        <v>4.1909009265245697E-2</v>
      </c>
      <c r="E47" s="11">
        <v>8.5896881471724654E-2</v>
      </c>
      <c r="F47" s="11">
        <v>0.16164894154376888</v>
      </c>
      <c r="G47" s="11">
        <v>0.28979886802838817</v>
      </c>
      <c r="H47" s="11">
        <v>0.50206115901740422</v>
      </c>
      <c r="I47" s="11">
        <v>0.81936763170028803</v>
      </c>
      <c r="J47" s="11">
        <v>1.2940167729421277</v>
      </c>
      <c r="K47" s="11">
        <v>2.0043693559365039</v>
      </c>
      <c r="L47" s="11">
        <v>3.0411961748694489</v>
      </c>
      <c r="M47" s="11">
        <v>4.5254172941458961</v>
      </c>
      <c r="N47" s="12"/>
      <c r="P47" s="6" t="s">
        <v>175</v>
      </c>
      <c r="Q47" s="7">
        <v>22.613055663090492</v>
      </c>
      <c r="R47" s="8">
        <v>26.478031769678537</v>
      </c>
      <c r="S47" s="8">
        <v>27.036873256813156</v>
      </c>
      <c r="T47" s="8">
        <v>27.611388145519868</v>
      </c>
      <c r="U47" s="8">
        <v>28.20221184397051</v>
      </c>
      <c r="V47" s="8">
        <v>28.810403365784822</v>
      </c>
      <c r="W47" s="8">
        <v>29.435962710962805</v>
      </c>
      <c r="X47" s="8">
        <v>31.113757988710347</v>
      </c>
      <c r="Y47" s="8">
        <v>32.470566238315946</v>
      </c>
      <c r="Z47" s="8">
        <v>33.902564454922796</v>
      </c>
      <c r="AA47" s="8">
        <v>35.942012883810143</v>
      </c>
      <c r="AB47" s="109"/>
      <c r="AD47" s="6" t="s">
        <v>175</v>
      </c>
      <c r="AE47" s="10">
        <v>0.65947352558002448</v>
      </c>
      <c r="AF47" s="11">
        <v>1.0914681256659826</v>
      </c>
      <c r="AG47" s="11">
        <v>1.2257486557540513</v>
      </c>
      <c r="AH47" s="11">
        <v>1.333084737370501</v>
      </c>
      <c r="AI47" s="11">
        <v>1.5261129993720999</v>
      </c>
      <c r="AJ47" s="11">
        <v>1.8560720650819267</v>
      </c>
      <c r="AK47" s="11">
        <v>2.2867415283578052</v>
      </c>
      <c r="AL47" s="11">
        <v>2.5395481842363292</v>
      </c>
      <c r="AM47" s="11">
        <v>2.7387604180182996</v>
      </c>
      <c r="AN47" s="11">
        <v>3.1557368009233553</v>
      </c>
      <c r="AO47" s="11">
        <v>3.5993631574533458</v>
      </c>
      <c r="AP47" s="12"/>
      <c r="AR47" s="6" t="s">
        <v>175</v>
      </c>
      <c r="AS47" s="10">
        <v>8.3348472620561026E-2</v>
      </c>
      <c r="AT47" s="11">
        <v>0.22488901068224473</v>
      </c>
      <c r="AU47" s="11">
        <v>0.42358211159789472</v>
      </c>
      <c r="AV47" s="11">
        <v>0.64105059022836075</v>
      </c>
      <c r="AW47" s="11">
        <v>0.77781079271600573</v>
      </c>
      <c r="AX47" s="11">
        <v>0.9463414380734041</v>
      </c>
      <c r="AY47" s="11">
        <v>1.1173761337283108</v>
      </c>
      <c r="AZ47" s="11">
        <v>1.272622482441466</v>
      </c>
      <c r="BA47" s="11">
        <v>1.4271082981058381</v>
      </c>
      <c r="BB47" s="11">
        <v>1.5857699812908721</v>
      </c>
      <c r="BC47" s="11">
        <v>1.7481083333640339</v>
      </c>
      <c r="BD47" s="12"/>
      <c r="BF47" s="6" t="s">
        <v>175</v>
      </c>
      <c r="BG47" s="10">
        <v>0</v>
      </c>
      <c r="BH47" s="11">
        <v>0</v>
      </c>
      <c r="BI47" s="11">
        <v>0</v>
      </c>
      <c r="BJ47" s="11">
        <v>0</v>
      </c>
      <c r="BK47" s="11"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v>0</v>
      </c>
      <c r="BQ47" s="11">
        <v>0</v>
      </c>
      <c r="BR47" s="12"/>
      <c r="BT47" s="6" t="s">
        <v>175</v>
      </c>
      <c r="BU47" s="10">
        <v>0</v>
      </c>
      <c r="BV47" s="11">
        <v>0</v>
      </c>
      <c r="BW47" s="11">
        <v>0</v>
      </c>
      <c r="BX47" s="11">
        <v>0</v>
      </c>
      <c r="BY47" s="11">
        <v>0</v>
      </c>
      <c r="BZ47" s="11">
        <v>0</v>
      </c>
      <c r="CA47" s="11">
        <v>0</v>
      </c>
      <c r="CB47" s="11">
        <v>0</v>
      </c>
      <c r="CC47" s="11">
        <v>0</v>
      </c>
      <c r="CD47" s="11">
        <v>0</v>
      </c>
      <c r="CE47" s="11">
        <v>0</v>
      </c>
      <c r="CF47" s="12"/>
      <c r="CH47" s="6" t="s">
        <v>175</v>
      </c>
      <c r="CI47" s="10">
        <v>0</v>
      </c>
      <c r="CJ47" s="11">
        <v>0</v>
      </c>
      <c r="CK47" s="11">
        <v>0</v>
      </c>
      <c r="CL47" s="11">
        <v>0</v>
      </c>
      <c r="CM47" s="11">
        <v>0</v>
      </c>
      <c r="CN47" s="11">
        <v>0</v>
      </c>
      <c r="CO47" s="11">
        <v>0</v>
      </c>
      <c r="CP47" s="11">
        <v>0</v>
      </c>
      <c r="CQ47" s="11">
        <v>0</v>
      </c>
      <c r="CR47" s="11">
        <v>0</v>
      </c>
      <c r="CS47" s="11">
        <v>0</v>
      </c>
      <c r="CT47" s="12"/>
      <c r="CV47" s="6" t="s">
        <v>175</v>
      </c>
      <c r="CW47" s="10">
        <v>0</v>
      </c>
      <c r="CX47" s="11">
        <v>0</v>
      </c>
      <c r="CY47" s="11">
        <v>0</v>
      </c>
      <c r="CZ47" s="11">
        <v>0</v>
      </c>
      <c r="DA47" s="11">
        <v>0</v>
      </c>
      <c r="DB47" s="11">
        <v>0</v>
      </c>
      <c r="DC47" s="11">
        <v>0</v>
      </c>
      <c r="DD47" s="11">
        <v>0</v>
      </c>
      <c r="DE47" s="11">
        <v>0</v>
      </c>
      <c r="DF47" s="11">
        <v>0</v>
      </c>
      <c r="DG47" s="11">
        <v>0</v>
      </c>
      <c r="DH47" s="12"/>
    </row>
    <row r="48" spans="2:112" x14ac:dyDescent="0.25">
      <c r="B48" s="6" t="s">
        <v>176</v>
      </c>
      <c r="C48" s="10">
        <v>1.8640319694003604E-2</v>
      </c>
      <c r="D48" s="11">
        <v>3.015825685729074E-2</v>
      </c>
      <c r="E48" s="11">
        <v>6.1244396716436889E-2</v>
      </c>
      <c r="F48" s="11">
        <v>0.11477822356226383</v>
      </c>
      <c r="G48" s="11">
        <v>0.20534151607481727</v>
      </c>
      <c r="H48" s="11">
        <v>0.35534684557869478</v>
      </c>
      <c r="I48" s="11">
        <v>0.57958668472644115</v>
      </c>
      <c r="J48" s="11">
        <v>0.91502026786061663</v>
      </c>
      <c r="K48" s="11">
        <v>1.4170249940864157</v>
      </c>
      <c r="L48" s="11">
        <v>2.1497483991143103</v>
      </c>
      <c r="M48" s="11">
        <v>3.1986444466237489</v>
      </c>
      <c r="N48" s="12"/>
      <c r="P48" s="6" t="s">
        <v>176</v>
      </c>
      <c r="Q48" s="7">
        <v>21.036786036204543</v>
      </c>
      <c r="R48" s="8">
        <v>22.593404996471293</v>
      </c>
      <c r="S48" s="8">
        <v>22.818478381316964</v>
      </c>
      <c r="T48" s="8">
        <v>23.049864227969945</v>
      </c>
      <c r="U48" s="8">
        <v>23.287818447044039</v>
      </c>
      <c r="V48" s="8">
        <v>23.532767556228933</v>
      </c>
      <c r="W48" s="8">
        <v>23.784711555524627</v>
      </c>
      <c r="X48" s="8">
        <v>24.460443531289261</v>
      </c>
      <c r="Y48" s="8">
        <v>25.006897995311004</v>
      </c>
      <c r="Z48" s="8">
        <v>25.583635215300234</v>
      </c>
      <c r="AA48" s="8">
        <v>26.405022982091584</v>
      </c>
      <c r="AB48" s="109"/>
      <c r="AD48" s="6" t="s">
        <v>176</v>
      </c>
      <c r="AE48" s="10">
        <v>0.46019011274338939</v>
      </c>
      <c r="AF48" s="11">
        <v>0.76177167252838229</v>
      </c>
      <c r="AG48" s="11">
        <v>0.85551481585623279</v>
      </c>
      <c r="AH48" s="11">
        <v>0.93044765739790292</v>
      </c>
      <c r="AI48" s="11">
        <v>1.065203425931688</v>
      </c>
      <c r="AJ48" s="11">
        <v>1.2955525314116365</v>
      </c>
      <c r="AK48" s="11">
        <v>1.5962089943874731</v>
      </c>
      <c r="AL48" s="11">
        <v>1.7726969078676478</v>
      </c>
      <c r="AM48" s="11">
        <v>1.911769794844163</v>
      </c>
      <c r="AN48" s="11">
        <v>2.2028669241253831</v>
      </c>
      <c r="AO48" s="11">
        <v>2.5125687781240824</v>
      </c>
      <c r="AP48" s="12"/>
      <c r="AR48" s="6" t="s">
        <v>176</v>
      </c>
      <c r="AS48" s="10">
        <v>6.3061060588274431E-2</v>
      </c>
      <c r="AT48" s="11">
        <v>0.17153389463256297</v>
      </c>
      <c r="AU48" s="11">
        <v>0.32380690458802613</v>
      </c>
      <c r="AV48" s="11">
        <v>0.49046885540006929</v>
      </c>
      <c r="AW48" s="11">
        <v>0.59527816975946912</v>
      </c>
      <c r="AX48" s="11">
        <v>0.72443549087451975</v>
      </c>
      <c r="AY48" s="11">
        <v>0.85551184830298177</v>
      </c>
      <c r="AZ48" s="11">
        <v>0.97448844434082438</v>
      </c>
      <c r="BA48" s="11">
        <v>1.0928821884528823</v>
      </c>
      <c r="BB48" s="11">
        <v>1.2144762043087307</v>
      </c>
      <c r="BC48" s="11">
        <v>1.3388879195996615</v>
      </c>
      <c r="BD48" s="12"/>
      <c r="BF48" s="6" t="s">
        <v>176</v>
      </c>
      <c r="BG48" s="10">
        <v>0</v>
      </c>
      <c r="BH48" s="11">
        <v>0</v>
      </c>
      <c r="BI48" s="11">
        <v>0</v>
      </c>
      <c r="BJ48" s="11">
        <v>0</v>
      </c>
      <c r="BK48" s="11"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v>0</v>
      </c>
      <c r="BQ48" s="11">
        <v>0</v>
      </c>
      <c r="BR48" s="12"/>
      <c r="BT48" s="6" t="s">
        <v>176</v>
      </c>
      <c r="BU48" s="10">
        <v>0</v>
      </c>
      <c r="BV48" s="11">
        <v>0</v>
      </c>
      <c r="BW48" s="11">
        <v>0</v>
      </c>
      <c r="BX48" s="11">
        <v>0</v>
      </c>
      <c r="BY48" s="11">
        <v>0</v>
      </c>
      <c r="BZ48" s="11">
        <v>0</v>
      </c>
      <c r="CA48" s="11">
        <v>0</v>
      </c>
      <c r="CB48" s="11">
        <v>0</v>
      </c>
      <c r="CC48" s="11">
        <v>0</v>
      </c>
      <c r="CD48" s="11">
        <v>0</v>
      </c>
      <c r="CE48" s="11">
        <v>0</v>
      </c>
      <c r="CF48" s="12"/>
      <c r="CH48" s="6" t="s">
        <v>176</v>
      </c>
      <c r="CI48" s="10">
        <v>7.2658333333333331</v>
      </c>
      <c r="CJ48" s="11">
        <v>7.6066666666666665</v>
      </c>
      <c r="CK48" s="11">
        <v>7.9091666666666658</v>
      </c>
      <c r="CL48" s="11">
        <v>8.18</v>
      </c>
      <c r="CM48" s="11">
        <v>9.3291666666666675</v>
      </c>
      <c r="CN48" s="11">
        <v>10.420000000000002</v>
      </c>
      <c r="CO48" s="11">
        <v>11.495833333333334</v>
      </c>
      <c r="CP48" s="11">
        <v>12.535833333333334</v>
      </c>
      <c r="CQ48" s="11">
        <v>13.624166666666667</v>
      </c>
      <c r="CR48" s="11">
        <v>14.821666666666667</v>
      </c>
      <c r="CS48" s="11">
        <v>16.111666666666665</v>
      </c>
      <c r="CT48" s="12"/>
      <c r="CV48" s="6" t="s">
        <v>176</v>
      </c>
      <c r="CW48" s="10">
        <v>0</v>
      </c>
      <c r="CX48" s="11">
        <v>0</v>
      </c>
      <c r="CY48" s="11">
        <v>0</v>
      </c>
      <c r="CZ48" s="11">
        <v>0</v>
      </c>
      <c r="DA48" s="11">
        <v>0</v>
      </c>
      <c r="DB48" s="11">
        <v>0</v>
      </c>
      <c r="DC48" s="11">
        <v>0</v>
      </c>
      <c r="DD48" s="11">
        <v>0</v>
      </c>
      <c r="DE48" s="11">
        <v>0</v>
      </c>
      <c r="DF48" s="11">
        <v>0</v>
      </c>
      <c r="DG48" s="11">
        <v>0</v>
      </c>
      <c r="DH48" s="12"/>
    </row>
    <row r="49" spans="2:112" x14ac:dyDescent="0.25">
      <c r="B49" s="6" t="s">
        <v>177</v>
      </c>
      <c r="C49" s="10">
        <v>2.0386871289011687E-2</v>
      </c>
      <c r="D49" s="11">
        <v>3.2882922131602418E-2</v>
      </c>
      <c r="E49" s="11">
        <v>6.6608925206003172E-2</v>
      </c>
      <c r="F49" s="11">
        <v>0.12468889322286161</v>
      </c>
      <c r="G49" s="11">
        <v>0.2229429027443296</v>
      </c>
      <c r="H49" s="11">
        <v>0.38568682099688134</v>
      </c>
      <c r="I49" s="11">
        <v>0.62896931083856966</v>
      </c>
      <c r="J49" s="11">
        <v>0.99288821834203711</v>
      </c>
      <c r="K49" s="11">
        <v>1.5375236416132765</v>
      </c>
      <c r="L49" s="11">
        <v>2.3324705833251613</v>
      </c>
      <c r="M49" s="11">
        <v>3.4704398353235595</v>
      </c>
      <c r="N49" s="12"/>
      <c r="P49" s="6" t="s">
        <v>177</v>
      </c>
      <c r="Q49" s="7">
        <v>0</v>
      </c>
      <c r="R49" s="8">
        <v>3.2302122438777086</v>
      </c>
      <c r="S49" s="8">
        <v>3.6972724699557071</v>
      </c>
      <c r="T49" s="8">
        <v>4.1774319784781921</v>
      </c>
      <c r="U49" s="8">
        <v>4.6712218214361512</v>
      </c>
      <c r="V49" s="8">
        <v>5.1795270854812427</v>
      </c>
      <c r="W49" s="8">
        <v>5.7023477706134669</v>
      </c>
      <c r="X49" s="8">
        <v>7.104590552829448</v>
      </c>
      <c r="Y49" s="8">
        <v>8.2385635709289975</v>
      </c>
      <c r="Z49" s="8">
        <v>9.4353777412960067</v>
      </c>
      <c r="AA49" s="8">
        <v>11.139877615051951</v>
      </c>
      <c r="AB49" s="109"/>
      <c r="AD49" s="6" t="s">
        <v>177</v>
      </c>
      <c r="AE49" s="10">
        <v>0.49749906747470152</v>
      </c>
      <c r="AF49" s="11">
        <v>0.82357036957166585</v>
      </c>
      <c r="AG49" s="11">
        <v>0.92492586633800233</v>
      </c>
      <c r="AH49" s="11">
        <v>1.005943582503199</v>
      </c>
      <c r="AI49" s="11">
        <v>1.1516421091048079</v>
      </c>
      <c r="AJ49" s="11">
        <v>1.4006965699089309</v>
      </c>
      <c r="AK49" s="11">
        <v>1.7257676532878066</v>
      </c>
      <c r="AL49" s="11">
        <v>1.9165871576165343</v>
      </c>
      <c r="AM49" s="11">
        <v>2.0669533715692245</v>
      </c>
      <c r="AN49" s="11">
        <v>2.3816888615278486</v>
      </c>
      <c r="AO49" s="11">
        <v>2.7165398612613707</v>
      </c>
      <c r="AP49" s="12"/>
      <c r="AR49" s="6" t="s">
        <v>177</v>
      </c>
      <c r="AS49" s="10">
        <v>0.10380443565915812</v>
      </c>
      <c r="AT49" s="11">
        <v>0.24333632985108183</v>
      </c>
      <c r="AU49" s="11">
        <v>0.43920971788035085</v>
      </c>
      <c r="AV49" s="11">
        <v>0.65359203665549148</v>
      </c>
      <c r="AW49" s="11">
        <v>0.78841143443717843</v>
      </c>
      <c r="AX49" s="11">
        <v>0.95455041128533102</v>
      </c>
      <c r="AY49" s="11">
        <v>1.1231579027085159</v>
      </c>
      <c r="AZ49" s="11">
        <v>1.2762011043168509</v>
      </c>
      <c r="BA49" s="11">
        <v>1.4284945658270802</v>
      </c>
      <c r="BB49" s="11">
        <v>1.5849046338800838</v>
      </c>
      <c r="BC49" s="11">
        <v>1.7449391941195831</v>
      </c>
      <c r="BD49" s="12"/>
      <c r="BF49" s="6" t="s">
        <v>177</v>
      </c>
      <c r="BG49" s="10">
        <v>0</v>
      </c>
      <c r="BH49" s="11">
        <v>0</v>
      </c>
      <c r="BI49" s="11">
        <v>0</v>
      </c>
      <c r="BJ49" s="11">
        <v>0</v>
      </c>
      <c r="BK49" s="11"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v>0</v>
      </c>
      <c r="BQ49" s="11">
        <v>0</v>
      </c>
      <c r="BR49" s="12"/>
      <c r="BT49" s="6" t="s">
        <v>177</v>
      </c>
      <c r="BU49" s="10">
        <v>0</v>
      </c>
      <c r="BV49" s="11">
        <v>0</v>
      </c>
      <c r="BW49" s="11">
        <v>0</v>
      </c>
      <c r="BX49" s="11">
        <v>0</v>
      </c>
      <c r="BY49" s="11">
        <v>0</v>
      </c>
      <c r="BZ49" s="11">
        <v>0</v>
      </c>
      <c r="CA49" s="11">
        <v>0</v>
      </c>
      <c r="CB49" s="11">
        <v>0</v>
      </c>
      <c r="CC49" s="11">
        <v>0</v>
      </c>
      <c r="CD49" s="11">
        <v>0</v>
      </c>
      <c r="CE49" s="11">
        <v>0</v>
      </c>
      <c r="CF49" s="12"/>
      <c r="CH49" s="6" t="s">
        <v>177</v>
      </c>
      <c r="CI49" s="10"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v>0</v>
      </c>
      <c r="CO49" s="11">
        <v>0</v>
      </c>
      <c r="CP49" s="11">
        <v>0</v>
      </c>
      <c r="CQ49" s="11">
        <v>0</v>
      </c>
      <c r="CR49" s="11">
        <v>0</v>
      </c>
      <c r="CS49" s="11">
        <v>0</v>
      </c>
      <c r="CT49" s="12"/>
      <c r="CV49" s="6" t="s">
        <v>177</v>
      </c>
      <c r="CW49" s="10">
        <v>0</v>
      </c>
      <c r="CX49" s="11">
        <v>0</v>
      </c>
      <c r="CY49" s="11">
        <v>0</v>
      </c>
      <c r="CZ49" s="11">
        <v>0</v>
      </c>
      <c r="DA49" s="11"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v>0</v>
      </c>
      <c r="DG49" s="11">
        <v>0</v>
      </c>
      <c r="DH49" s="12"/>
    </row>
    <row r="50" spans="2:112" x14ac:dyDescent="0.25">
      <c r="B50" s="6" t="s">
        <v>178</v>
      </c>
      <c r="C50" s="10">
        <v>2.3795436423735727E-2</v>
      </c>
      <c r="D50" s="11">
        <v>3.6438978860208478E-2</v>
      </c>
      <c r="E50" s="11">
        <v>7.0563051853767933E-2</v>
      </c>
      <c r="F50" s="11">
        <v>0.12932854101353228</v>
      </c>
      <c r="G50" s="11">
        <v>0.22874224815884697</v>
      </c>
      <c r="H50" s="11">
        <v>0.39340704207043992</v>
      </c>
      <c r="I50" s="11">
        <v>0.6395610088805187</v>
      </c>
      <c r="J50" s="11">
        <v>1.0077752718036799</v>
      </c>
      <c r="K50" s="11">
        <v>1.5588390577372326</v>
      </c>
      <c r="L50" s="11">
        <v>2.36316880310138</v>
      </c>
      <c r="M50" s="11">
        <v>3.5145695704545261</v>
      </c>
      <c r="N50" s="12"/>
      <c r="P50" s="6" t="s">
        <v>178</v>
      </c>
      <c r="Q50" s="7">
        <v>48.117902623103099</v>
      </c>
      <c r="R50" s="8">
        <v>51.56342414157956</v>
      </c>
      <c r="S50" s="8">
        <v>52.061616191475444</v>
      </c>
      <c r="T50" s="8">
        <v>52.573780654368221</v>
      </c>
      <c r="U50" s="8">
        <v>53.100483979433434</v>
      </c>
      <c r="V50" s="8">
        <v>53.642670248630338</v>
      </c>
      <c r="W50" s="8">
        <v>54.200339461958933</v>
      </c>
      <c r="X50" s="8">
        <v>55.696048509997688</v>
      </c>
      <c r="Y50" s="8">
        <v>56.905606316187971</v>
      </c>
      <c r="Z50" s="8">
        <v>58.182193941484954</v>
      </c>
      <c r="AA50" s="8">
        <v>60.00030697860737</v>
      </c>
      <c r="AB50" s="109"/>
      <c r="AD50" s="6" t="s">
        <v>178</v>
      </c>
      <c r="AE50" s="10">
        <v>0.46908103292107034</v>
      </c>
      <c r="AF50" s="11">
        <v>0.77729699325077961</v>
      </c>
      <c r="AG50" s="11">
        <v>0.87310236333281588</v>
      </c>
      <c r="AH50" s="11">
        <v>0.94968362954970686</v>
      </c>
      <c r="AI50" s="11">
        <v>1.0874038490426341</v>
      </c>
      <c r="AJ50" s="11">
        <v>1.3228203340797433</v>
      </c>
      <c r="AK50" s="11">
        <v>1.6300908466783799</v>
      </c>
      <c r="AL50" s="11">
        <v>1.8104612638174769</v>
      </c>
      <c r="AM50" s="11">
        <v>1.9525935727220769</v>
      </c>
      <c r="AN50" s="11">
        <v>2.250094458766295</v>
      </c>
      <c r="AO50" s="11">
        <v>2.5666093491798652</v>
      </c>
      <c r="AP50" s="12"/>
      <c r="AR50" s="6" t="s">
        <v>178</v>
      </c>
      <c r="AS50" s="10">
        <v>0.13285650001959265</v>
      </c>
      <c r="AT50" s="11">
        <v>0.32544263833402076</v>
      </c>
      <c r="AU50" s="11">
        <v>0.59579300960636794</v>
      </c>
      <c r="AV50" s="11">
        <v>0.89168996660608746</v>
      </c>
      <c r="AW50" s="11">
        <v>1.0777717749196645</v>
      </c>
      <c r="AX50" s="11">
        <v>1.3070818130295596</v>
      </c>
      <c r="AY50" s="11">
        <v>1.5397989695773686</v>
      </c>
      <c r="AZ50" s="11">
        <v>1.7510338228252198</v>
      </c>
      <c r="BA50" s="11">
        <v>1.9612338621255514</v>
      </c>
      <c r="BB50" s="11">
        <v>2.1771157662183316</v>
      </c>
      <c r="BC50" s="11">
        <v>2.3980003039927555</v>
      </c>
      <c r="BD50" s="12"/>
      <c r="BF50" s="6" t="s">
        <v>178</v>
      </c>
      <c r="BG50" s="10">
        <v>0</v>
      </c>
      <c r="BH50" s="11">
        <v>0</v>
      </c>
      <c r="BI50" s="11">
        <v>0</v>
      </c>
      <c r="BJ50" s="11">
        <v>0</v>
      </c>
      <c r="BK50" s="11"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v>0</v>
      </c>
      <c r="BQ50" s="11">
        <v>0</v>
      </c>
      <c r="BR50" s="12"/>
      <c r="BT50" s="6" t="s">
        <v>178</v>
      </c>
      <c r="BU50" s="10">
        <v>0</v>
      </c>
      <c r="BV50" s="11">
        <v>0</v>
      </c>
      <c r="BW50" s="11"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v>0</v>
      </c>
      <c r="CC50" s="11">
        <v>0</v>
      </c>
      <c r="CD50" s="11">
        <v>0</v>
      </c>
      <c r="CE50" s="11">
        <v>0</v>
      </c>
      <c r="CF50" s="12"/>
      <c r="CH50" s="6" t="s">
        <v>178</v>
      </c>
      <c r="CI50" s="10"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v>0</v>
      </c>
      <c r="CO50" s="11">
        <v>0</v>
      </c>
      <c r="CP50" s="11">
        <v>0</v>
      </c>
      <c r="CQ50" s="11">
        <v>0</v>
      </c>
      <c r="CR50" s="11">
        <v>0</v>
      </c>
      <c r="CS50" s="11">
        <v>0</v>
      </c>
      <c r="CT50" s="12"/>
      <c r="CV50" s="6" t="s">
        <v>178</v>
      </c>
      <c r="CW50" s="10">
        <v>0</v>
      </c>
      <c r="CX50" s="11">
        <v>0</v>
      </c>
      <c r="CY50" s="11">
        <v>0</v>
      </c>
      <c r="CZ50" s="11">
        <v>0</v>
      </c>
      <c r="DA50" s="11"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v>0</v>
      </c>
      <c r="DG50" s="11">
        <v>0</v>
      </c>
      <c r="DH50" s="12"/>
    </row>
    <row r="51" spans="2:112" x14ac:dyDescent="0.25">
      <c r="B51" s="6" t="s">
        <v>179</v>
      </c>
      <c r="C51" s="10">
        <v>1.1961151187972335E-2</v>
      </c>
      <c r="D51" s="11">
        <v>2.1338215976371165E-2</v>
      </c>
      <c r="E51" s="11">
        <v>4.6646284890792103E-2</v>
      </c>
      <c r="F51" s="11">
        <v>9.0229624128334823E-2</v>
      </c>
      <c r="G51" s="11">
        <v>0.16395965488833661</v>
      </c>
      <c r="H51" s="11">
        <v>0.2860830588817595</v>
      </c>
      <c r="I51" s="11">
        <v>0.46864278898089917</v>
      </c>
      <c r="J51" s="11">
        <v>0.74172835948389526</v>
      </c>
      <c r="K51" s="11">
        <v>1.1504240117666775</v>
      </c>
      <c r="L51" s="11">
        <v>1.7469539930920739</v>
      </c>
      <c r="M51" s="11">
        <v>2.6008886911508418</v>
      </c>
      <c r="N51" s="12"/>
      <c r="P51" s="6" t="s">
        <v>179</v>
      </c>
      <c r="Q51" s="7">
        <v>1.7326066360713384</v>
      </c>
      <c r="R51" s="8">
        <v>1.919031046399708</v>
      </c>
      <c r="S51" s="8">
        <v>1.9459863733753437</v>
      </c>
      <c r="T51" s="8">
        <v>1.9736976958773003</v>
      </c>
      <c r="U51" s="8">
        <v>2.0021956623728605</v>
      </c>
      <c r="V51" s="8">
        <v>2.0315313536408302</v>
      </c>
      <c r="W51" s="8">
        <v>2.0617047696812092</v>
      </c>
      <c r="X51" s="8">
        <v>2.142632047542683</v>
      </c>
      <c r="Y51" s="8">
        <v>2.2080767413482252</v>
      </c>
      <c r="Z51" s="8">
        <v>2.2771481704489545</v>
      </c>
      <c r="AA51" s="8">
        <v>2.37551953427249</v>
      </c>
      <c r="AB51" s="109"/>
      <c r="AD51" s="6" t="s">
        <v>179</v>
      </c>
      <c r="AE51" s="10">
        <v>0.40944661198399218</v>
      </c>
      <c r="AF51" s="11">
        <v>0.67699489397786405</v>
      </c>
      <c r="AG51" s="11">
        <v>0.76015918613137834</v>
      </c>
      <c r="AH51" s="11">
        <v>0.82663590650408891</v>
      </c>
      <c r="AI51" s="11">
        <v>0.94618457647476584</v>
      </c>
      <c r="AJ51" s="11">
        <v>1.1505389391019869</v>
      </c>
      <c r="AK51" s="11">
        <v>1.4172665208443438</v>
      </c>
      <c r="AL51" s="11">
        <v>1.5738378910500281</v>
      </c>
      <c r="AM51" s="11">
        <v>1.6972164955277749</v>
      </c>
      <c r="AN51" s="11">
        <v>1.9554635080044773</v>
      </c>
      <c r="AO51" s="11">
        <v>2.2302157144283141</v>
      </c>
      <c r="AP51" s="12"/>
      <c r="AR51" s="6" t="s">
        <v>179</v>
      </c>
      <c r="AS51" s="10">
        <v>1.2679632520179104E-2</v>
      </c>
      <c r="AT51" s="11">
        <v>4.293523012753566E-2</v>
      </c>
      <c r="AU51" s="11">
        <v>8.5407716038546772E-2</v>
      </c>
      <c r="AV51" s="11">
        <v>0.13189361238903241</v>
      </c>
      <c r="AW51" s="11">
        <v>0.16112736910517222</v>
      </c>
      <c r="AX51" s="11">
        <v>0.19715235149021448</v>
      </c>
      <c r="AY51" s="11">
        <v>0.2337125977595651</v>
      </c>
      <c r="AZ51" s="11">
        <v>0.2668979390123275</v>
      </c>
      <c r="BA51" s="11">
        <v>0.29992070929986547</v>
      </c>
      <c r="BB51" s="11">
        <v>0.33383610984794204</v>
      </c>
      <c r="BC51" s="11">
        <v>0.36853743233709668</v>
      </c>
      <c r="BD51" s="12"/>
      <c r="BF51" s="6" t="s">
        <v>179</v>
      </c>
      <c r="BG51" s="10">
        <v>0</v>
      </c>
      <c r="BH51" s="11">
        <v>0</v>
      </c>
      <c r="BI51" s="11">
        <v>0</v>
      </c>
      <c r="BJ51" s="11">
        <v>0</v>
      </c>
      <c r="BK51" s="11"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v>0</v>
      </c>
      <c r="BQ51" s="11">
        <v>0</v>
      </c>
      <c r="BR51" s="12"/>
      <c r="BT51" s="6" t="s">
        <v>179</v>
      </c>
      <c r="BU51" s="10">
        <v>0</v>
      </c>
      <c r="BV51" s="11">
        <v>0</v>
      </c>
      <c r="BW51" s="11"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v>0</v>
      </c>
      <c r="CC51" s="11">
        <v>0</v>
      </c>
      <c r="CD51" s="11">
        <v>0</v>
      </c>
      <c r="CE51" s="11">
        <v>0</v>
      </c>
      <c r="CF51" s="12"/>
      <c r="CH51" s="6" t="s">
        <v>179</v>
      </c>
      <c r="CI51" s="10">
        <v>7.2658333333333331</v>
      </c>
      <c r="CJ51" s="11">
        <v>7.6066666666666665</v>
      </c>
      <c r="CK51" s="11">
        <v>7.9091666666666658</v>
      </c>
      <c r="CL51" s="11">
        <v>8.18</v>
      </c>
      <c r="CM51" s="11">
        <v>9.3291666666666675</v>
      </c>
      <c r="CN51" s="11">
        <v>10.420000000000002</v>
      </c>
      <c r="CO51" s="11">
        <v>11.495833333333334</v>
      </c>
      <c r="CP51" s="11">
        <v>12.535833333333334</v>
      </c>
      <c r="CQ51" s="11">
        <v>13.624166666666667</v>
      </c>
      <c r="CR51" s="11">
        <v>14.821666666666667</v>
      </c>
      <c r="CS51" s="11">
        <v>16.111666666666665</v>
      </c>
      <c r="CT51" s="12"/>
      <c r="CV51" s="6" t="s">
        <v>179</v>
      </c>
      <c r="CW51" s="10">
        <v>0</v>
      </c>
      <c r="CX51" s="11">
        <v>0</v>
      </c>
      <c r="CY51" s="11">
        <v>0</v>
      </c>
      <c r="CZ51" s="11">
        <v>0</v>
      </c>
      <c r="DA51" s="11"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v>0</v>
      </c>
      <c r="DG51" s="11">
        <v>0</v>
      </c>
      <c r="DH51" s="12"/>
    </row>
    <row r="52" spans="2:112" x14ac:dyDescent="0.25">
      <c r="B52" s="6" t="s">
        <v>180</v>
      </c>
      <c r="C52" s="10">
        <v>6.5228388652392347E-2</v>
      </c>
      <c r="D52" s="11">
        <v>8.9356092921260469E-2</v>
      </c>
      <c r="E52" s="11">
        <v>0.15447514842130775</v>
      </c>
      <c r="F52" s="11">
        <v>0.26661748121975115</v>
      </c>
      <c r="G52" s="11">
        <v>0.4563289120411258</v>
      </c>
      <c r="H52" s="11">
        <v>0.77055915810983744</v>
      </c>
      <c r="I52" s="11">
        <v>1.2402954005943636</v>
      </c>
      <c r="J52" s="11">
        <v>1.9429596173696548</v>
      </c>
      <c r="K52" s="11">
        <v>2.994556045118653</v>
      </c>
      <c r="L52" s="11">
        <v>4.5294605490034154</v>
      </c>
      <c r="M52" s="11">
        <v>6.726681569079707</v>
      </c>
      <c r="N52" s="12"/>
      <c r="P52" s="6" t="s">
        <v>180</v>
      </c>
      <c r="Q52" s="7">
        <v>27.058290153367178</v>
      </c>
      <c r="R52" s="8">
        <v>42.902803788367059</v>
      </c>
      <c r="S52" s="8">
        <v>45.193780839328653</v>
      </c>
      <c r="T52" s="8">
        <v>47.549011178814474</v>
      </c>
      <c r="U52" s="8">
        <v>49.971099669872785</v>
      </c>
      <c r="V52" s="8">
        <v>52.464387750917403</v>
      </c>
      <c r="W52" s="8">
        <v>55.028875421948321</v>
      </c>
      <c r="X52" s="8">
        <v>61.907016300929655</v>
      </c>
      <c r="Y52" s="8">
        <v>67.469267196688605</v>
      </c>
      <c r="Z52" s="8">
        <v>73.339760219827269</v>
      </c>
      <c r="AA52" s="8">
        <v>81.700502317120879</v>
      </c>
      <c r="AB52" s="109"/>
      <c r="AD52" s="6" t="s">
        <v>180</v>
      </c>
      <c r="AE52" s="10">
        <v>0.68062050986395672</v>
      </c>
      <c r="AF52" s="11">
        <v>1.1330036991465113</v>
      </c>
      <c r="AG52" s="11">
        <v>1.2736217866126631</v>
      </c>
      <c r="AH52" s="11">
        <v>1.386023744685936</v>
      </c>
      <c r="AI52" s="11">
        <v>1.5881622454185296</v>
      </c>
      <c r="AJ52" s="11">
        <v>1.9336941906067384</v>
      </c>
      <c r="AK52" s="11">
        <v>2.3846897013945614</v>
      </c>
      <c r="AL52" s="11">
        <v>2.6494279208894986</v>
      </c>
      <c r="AM52" s="11">
        <v>2.8580422545975068</v>
      </c>
      <c r="AN52" s="11">
        <v>3.2946984209397683</v>
      </c>
      <c r="AO52" s="11">
        <v>3.7592623436760801</v>
      </c>
      <c r="AP52" s="12"/>
      <c r="AR52" s="6" t="s">
        <v>180</v>
      </c>
      <c r="AS52" s="10">
        <v>0.462971307288159</v>
      </c>
      <c r="AT52" s="11">
        <v>1.1720850447148945</v>
      </c>
      <c r="AU52" s="11">
        <v>2.1675313622200694</v>
      </c>
      <c r="AV52" s="11">
        <v>3.2570417439521986</v>
      </c>
      <c r="AW52" s="11">
        <v>3.9422061473472709</v>
      </c>
      <c r="AX52" s="11">
        <v>4.7865394912564403</v>
      </c>
      <c r="AY52" s="11">
        <v>5.6434180500523636</v>
      </c>
      <c r="AZ52" s="11">
        <v>6.4211974768188735</v>
      </c>
      <c r="BA52" s="11">
        <v>7.1951666564290235</v>
      </c>
      <c r="BB52" s="11">
        <v>7.9900568037359694</v>
      </c>
      <c r="BC52" s="11">
        <v>8.8033669489618482</v>
      </c>
      <c r="BD52" s="12"/>
      <c r="BF52" s="6" t="s">
        <v>180</v>
      </c>
      <c r="BG52" s="10">
        <v>0</v>
      </c>
      <c r="BH52" s="11">
        <v>0</v>
      </c>
      <c r="BI52" s="11">
        <v>0</v>
      </c>
      <c r="BJ52" s="11">
        <v>0</v>
      </c>
      <c r="BK52" s="11"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v>0</v>
      </c>
      <c r="BQ52" s="11">
        <v>0</v>
      </c>
      <c r="BR52" s="12"/>
      <c r="BT52" s="6" t="s">
        <v>180</v>
      </c>
      <c r="BU52" s="10">
        <v>0</v>
      </c>
      <c r="BV52" s="11">
        <v>0</v>
      </c>
      <c r="BW52" s="11">
        <v>0</v>
      </c>
      <c r="BX52" s="11">
        <v>0</v>
      </c>
      <c r="BY52" s="11">
        <v>0</v>
      </c>
      <c r="BZ52" s="11">
        <v>0</v>
      </c>
      <c r="CA52" s="11">
        <v>0</v>
      </c>
      <c r="CB52" s="11">
        <v>0</v>
      </c>
      <c r="CC52" s="11">
        <v>0</v>
      </c>
      <c r="CD52" s="11">
        <v>0</v>
      </c>
      <c r="CE52" s="11">
        <v>0</v>
      </c>
      <c r="CF52" s="12"/>
      <c r="CH52" s="6" t="s">
        <v>180</v>
      </c>
      <c r="CI52" s="10"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v>0</v>
      </c>
      <c r="CO52" s="11">
        <v>0</v>
      </c>
      <c r="CP52" s="11">
        <v>0</v>
      </c>
      <c r="CQ52" s="11">
        <v>0</v>
      </c>
      <c r="CR52" s="11">
        <v>0</v>
      </c>
      <c r="CS52" s="11">
        <v>0</v>
      </c>
      <c r="CT52" s="12"/>
      <c r="CV52" s="6" t="s">
        <v>180</v>
      </c>
      <c r="CW52" s="10">
        <v>0</v>
      </c>
      <c r="CX52" s="11">
        <v>0</v>
      </c>
      <c r="CY52" s="11">
        <v>0</v>
      </c>
      <c r="CZ52" s="11">
        <v>0</v>
      </c>
      <c r="DA52" s="11">
        <v>0</v>
      </c>
      <c r="DB52" s="11">
        <v>0</v>
      </c>
      <c r="DC52" s="11">
        <v>0</v>
      </c>
      <c r="DD52" s="11">
        <v>0</v>
      </c>
      <c r="DE52" s="11">
        <v>0</v>
      </c>
      <c r="DF52" s="11">
        <v>0</v>
      </c>
      <c r="DG52" s="11">
        <v>0</v>
      </c>
      <c r="DH52" s="12"/>
    </row>
    <row r="53" spans="2:112" x14ac:dyDescent="0.25">
      <c r="B53" s="6" t="s">
        <v>181</v>
      </c>
      <c r="C53" s="10">
        <v>5.9025715935112674E-2</v>
      </c>
      <c r="D53" s="11">
        <v>8.264529791546095E-2</v>
      </c>
      <c r="E53" s="11">
        <v>0.1463929654401662</v>
      </c>
      <c r="F53" s="11">
        <v>0.25617361400431543</v>
      </c>
      <c r="G53" s="11">
        <v>0.44188977841687099</v>
      </c>
      <c r="H53" s="11">
        <v>0.74950242879660511</v>
      </c>
      <c r="I53" s="11">
        <v>1.2093461654765105</v>
      </c>
      <c r="J53" s="11">
        <v>1.8972124824636505</v>
      </c>
      <c r="K53" s="11">
        <v>2.9266626016574433</v>
      </c>
      <c r="L53" s="11">
        <v>4.4292424723950869</v>
      </c>
      <c r="M53" s="11">
        <v>6.5801906701313921</v>
      </c>
      <c r="N53" s="12"/>
      <c r="P53" s="6" t="s">
        <v>181</v>
      </c>
      <c r="Q53" s="7">
        <v>53.30197311717199</v>
      </c>
      <c r="R53" s="8">
        <v>85.095495151018255</v>
      </c>
      <c r="S53" s="8">
        <v>89.692558274993658</v>
      </c>
      <c r="T53" s="8">
        <v>94.418551727251895</v>
      </c>
      <c r="U53" s="8">
        <v>99.278702412993567</v>
      </c>
      <c r="V53" s="8">
        <v>104.28172184088646</v>
      </c>
      <c r="W53" s="8">
        <v>109.42761001093058</v>
      </c>
      <c r="X53" s="8">
        <v>123.2292531932581</v>
      </c>
      <c r="Y53" s="8">
        <v>134.39043809838847</v>
      </c>
      <c r="Z53" s="8">
        <v>146.1701401189296</v>
      </c>
      <c r="AA53" s="8">
        <v>162.94676351129621</v>
      </c>
      <c r="AB53" s="109"/>
      <c r="AD53" s="6" t="s">
        <v>181</v>
      </c>
      <c r="AE53" s="10">
        <v>0.71855618353711748</v>
      </c>
      <c r="AF53" s="11">
        <v>1.1944963424482862</v>
      </c>
      <c r="AG53" s="11">
        <v>1.3424368417417372</v>
      </c>
      <c r="AH53" s="11">
        <v>1.4606919119006472</v>
      </c>
      <c r="AI53" s="11">
        <v>1.6733563796349833</v>
      </c>
      <c r="AJ53" s="11">
        <v>2.0368812249382993</v>
      </c>
      <c r="AK53" s="11">
        <v>2.5113614447117039</v>
      </c>
      <c r="AL53" s="11">
        <v>2.7898853891051858</v>
      </c>
      <c r="AM53" s="11">
        <v>3.0093629061490885</v>
      </c>
      <c r="AN53" s="11">
        <v>3.4687570881655949</v>
      </c>
      <c r="AO53" s="11">
        <v>3.9575122683971395</v>
      </c>
      <c r="AP53" s="12"/>
      <c r="AR53" s="6" t="s">
        <v>181</v>
      </c>
      <c r="AS53" s="10">
        <v>0.53861240207470173</v>
      </c>
      <c r="AT53" s="11">
        <v>1.2266811222369298</v>
      </c>
      <c r="AU53" s="11">
        <v>2.1925846684882178</v>
      </c>
      <c r="AV53" s="11">
        <v>3.2497606536584951</v>
      </c>
      <c r="AW53" s="11">
        <v>3.9145908060901036</v>
      </c>
      <c r="AX53" s="11">
        <v>4.7338660967396526</v>
      </c>
      <c r="AY53" s="11">
        <v>5.5653142864541856</v>
      </c>
      <c r="AZ53" s="11">
        <v>6.3200108414606895</v>
      </c>
      <c r="BA53" s="11">
        <v>7.0710102295022832</v>
      </c>
      <c r="BB53" s="11">
        <v>7.842309694538474</v>
      </c>
      <c r="BC53" s="11">
        <v>8.6314824903600247</v>
      </c>
      <c r="BD53" s="12"/>
      <c r="BF53" s="6" t="s">
        <v>181</v>
      </c>
      <c r="BG53" s="10">
        <v>0</v>
      </c>
      <c r="BH53" s="11">
        <v>0</v>
      </c>
      <c r="BI53" s="11">
        <v>0</v>
      </c>
      <c r="BJ53" s="11">
        <v>0</v>
      </c>
      <c r="BK53" s="11"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v>0</v>
      </c>
      <c r="BQ53" s="11">
        <v>0</v>
      </c>
      <c r="BR53" s="12"/>
      <c r="BT53" s="6" t="s">
        <v>181</v>
      </c>
      <c r="BU53" s="10">
        <v>0</v>
      </c>
      <c r="BV53" s="11">
        <v>0</v>
      </c>
      <c r="BW53" s="11">
        <v>0</v>
      </c>
      <c r="BX53" s="11">
        <v>0</v>
      </c>
      <c r="BY53" s="11">
        <v>0</v>
      </c>
      <c r="BZ53" s="11">
        <v>0</v>
      </c>
      <c r="CA53" s="11">
        <v>0</v>
      </c>
      <c r="CB53" s="11">
        <v>0</v>
      </c>
      <c r="CC53" s="11">
        <v>0</v>
      </c>
      <c r="CD53" s="11">
        <v>0</v>
      </c>
      <c r="CE53" s="11">
        <v>0</v>
      </c>
      <c r="CF53" s="12"/>
      <c r="CH53" s="6" t="s">
        <v>181</v>
      </c>
      <c r="CI53" s="10"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v>0</v>
      </c>
      <c r="CO53" s="11">
        <v>0</v>
      </c>
      <c r="CP53" s="11">
        <v>0</v>
      </c>
      <c r="CQ53" s="11">
        <v>0</v>
      </c>
      <c r="CR53" s="11">
        <v>0</v>
      </c>
      <c r="CS53" s="11">
        <v>0</v>
      </c>
      <c r="CT53" s="12"/>
      <c r="CV53" s="6" t="s">
        <v>181</v>
      </c>
      <c r="CW53" s="10">
        <v>0</v>
      </c>
      <c r="CX53" s="11">
        <v>0</v>
      </c>
      <c r="CY53" s="11">
        <v>0</v>
      </c>
      <c r="CZ53" s="11">
        <v>0</v>
      </c>
      <c r="DA53" s="11">
        <v>0</v>
      </c>
      <c r="DB53" s="11">
        <v>0</v>
      </c>
      <c r="DC53" s="11">
        <v>0</v>
      </c>
      <c r="DD53" s="11">
        <v>0</v>
      </c>
      <c r="DE53" s="11">
        <v>0</v>
      </c>
      <c r="DF53" s="11">
        <v>0</v>
      </c>
      <c r="DG53" s="11">
        <v>0</v>
      </c>
      <c r="DH53" s="12"/>
    </row>
    <row r="54" spans="2:112" x14ac:dyDescent="0.25">
      <c r="B54" s="6" t="s">
        <v>182</v>
      </c>
      <c r="C54" s="10">
        <v>6.6132363256141122E-2</v>
      </c>
      <c r="D54" s="11">
        <v>9.3591989727887251E-2</v>
      </c>
      <c r="E54" s="11">
        <v>0.16770367977091549</v>
      </c>
      <c r="F54" s="11">
        <v>0.29533234000316233</v>
      </c>
      <c r="G54" s="11">
        <v>0.51124202497460525</v>
      </c>
      <c r="H54" s="11">
        <v>0.8688659865010735</v>
      </c>
      <c r="I54" s="11">
        <v>1.4034705893728807</v>
      </c>
      <c r="J54" s="11">
        <v>2.2031694215824449</v>
      </c>
      <c r="K54" s="11">
        <v>3.3999863579649596</v>
      </c>
      <c r="L54" s="11">
        <v>5.1468539371096389</v>
      </c>
      <c r="M54" s="11">
        <v>7.6475008206597579</v>
      </c>
      <c r="N54" s="12"/>
      <c r="P54" s="6" t="s">
        <v>182</v>
      </c>
      <c r="Q54" s="7">
        <v>11.448298533648007</v>
      </c>
      <c r="R54" s="8">
        <v>25.937328748233021</v>
      </c>
      <c r="S54" s="8">
        <v>28.032314841020312</v>
      </c>
      <c r="T54" s="8">
        <v>30.186057413196</v>
      </c>
      <c r="U54" s="8">
        <v>32.400938484194725</v>
      </c>
      <c r="V54" s="8">
        <v>34.680928086407619</v>
      </c>
      <c r="W54" s="8">
        <v>37.026026219834677</v>
      </c>
      <c r="X54" s="8">
        <v>43.315748537065879</v>
      </c>
      <c r="Y54" s="8">
        <v>48.402154036552481</v>
      </c>
      <c r="Z54" s="8">
        <v>53.770431835807706</v>
      </c>
      <c r="AA54" s="8">
        <v>61.415920214602046</v>
      </c>
      <c r="AB54" s="109"/>
      <c r="AD54" s="6" t="s">
        <v>182</v>
      </c>
      <c r="AE54" s="10">
        <v>0.86232680517924554</v>
      </c>
      <c r="AF54" s="11">
        <v>1.4327019495362263</v>
      </c>
      <c r="AG54" s="11">
        <v>1.6099964729355329</v>
      </c>
      <c r="AH54" s="11">
        <v>1.7517154505211632</v>
      </c>
      <c r="AI54" s="11">
        <v>2.0065763279076667</v>
      </c>
      <c r="AJ54" s="11">
        <v>2.4422309627079373</v>
      </c>
      <c r="AK54" s="11">
        <v>3.0108564900576882</v>
      </c>
      <c r="AL54" s="11">
        <v>3.3446445346592339</v>
      </c>
      <c r="AM54" s="11">
        <v>3.6076702914128109</v>
      </c>
      <c r="AN54" s="11">
        <v>4.1582164430211845</v>
      </c>
      <c r="AO54" s="11">
        <v>4.7439493366638512</v>
      </c>
      <c r="AP54" s="12"/>
      <c r="AR54" s="6" t="s">
        <v>182</v>
      </c>
      <c r="AS54" s="10">
        <v>0.30544506907220575</v>
      </c>
      <c r="AT54" s="11">
        <v>0.89602884455107601</v>
      </c>
      <c r="AU54" s="11">
        <v>1.7250840629877158</v>
      </c>
      <c r="AV54" s="11">
        <v>2.6324803249777267</v>
      </c>
      <c r="AW54" s="11">
        <v>3.203117951671</v>
      </c>
      <c r="AX54" s="11">
        <v>3.9063190711671463</v>
      </c>
      <c r="AY54" s="11">
        <v>4.6199684445624474</v>
      </c>
      <c r="AZ54" s="11">
        <v>5.2677402844036063</v>
      </c>
      <c r="BA54" s="11">
        <v>5.9123387685017548</v>
      </c>
      <c r="BB54" s="11">
        <v>6.5743612333196699</v>
      </c>
      <c r="BC54" s="11">
        <v>7.25172475182349</v>
      </c>
      <c r="BD54" s="12"/>
      <c r="BF54" s="6" t="s">
        <v>182</v>
      </c>
      <c r="BG54" s="10">
        <v>0</v>
      </c>
      <c r="BH54" s="11">
        <v>0</v>
      </c>
      <c r="BI54" s="11">
        <v>0</v>
      </c>
      <c r="BJ54" s="11">
        <v>0</v>
      </c>
      <c r="BK54" s="11"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v>0</v>
      </c>
      <c r="BQ54" s="11">
        <v>0</v>
      </c>
      <c r="BR54" s="12"/>
      <c r="BT54" s="6" t="s">
        <v>182</v>
      </c>
      <c r="BU54" s="10">
        <v>0</v>
      </c>
      <c r="BV54" s="11">
        <v>0</v>
      </c>
      <c r="BW54" s="11"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v>0</v>
      </c>
      <c r="CC54" s="11">
        <v>0</v>
      </c>
      <c r="CD54" s="11">
        <v>0</v>
      </c>
      <c r="CE54" s="11">
        <v>0</v>
      </c>
      <c r="CF54" s="12"/>
      <c r="CH54" s="6" t="s">
        <v>182</v>
      </c>
      <c r="CI54" s="10"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v>0</v>
      </c>
      <c r="CO54" s="11">
        <v>0</v>
      </c>
      <c r="CP54" s="11">
        <v>0</v>
      </c>
      <c r="CQ54" s="11">
        <v>0</v>
      </c>
      <c r="CR54" s="11">
        <v>0</v>
      </c>
      <c r="CS54" s="11">
        <v>0</v>
      </c>
      <c r="CT54" s="12"/>
      <c r="CV54" s="6" t="s">
        <v>182</v>
      </c>
      <c r="CW54" s="10">
        <v>0</v>
      </c>
      <c r="CX54" s="11">
        <v>0</v>
      </c>
      <c r="CY54" s="11">
        <v>0</v>
      </c>
      <c r="CZ54" s="11">
        <v>0</v>
      </c>
      <c r="DA54" s="11"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v>0</v>
      </c>
      <c r="DG54" s="11">
        <v>0</v>
      </c>
      <c r="DH54" s="12"/>
    </row>
    <row r="55" spans="2:112" x14ac:dyDescent="0.25">
      <c r="B55" s="6" t="s">
        <v>183</v>
      </c>
      <c r="C55" s="13">
        <v>1.1728679747542286E-2</v>
      </c>
      <c r="D55" s="14">
        <v>2.0346329474670598E-2</v>
      </c>
      <c r="E55" s="14">
        <v>4.3604788075098461E-2</v>
      </c>
      <c r="F55" s="14">
        <v>8.3658467980607942E-2</v>
      </c>
      <c r="G55" s="14">
        <v>0.15141736629238819</v>
      </c>
      <c r="H55" s="14">
        <v>0.26365043099318203</v>
      </c>
      <c r="I55" s="14">
        <v>0.43142529911821131</v>
      </c>
      <c r="J55" s="14">
        <v>0.68239464242906933</v>
      </c>
      <c r="K55" s="14">
        <v>1.0579914902540528</v>
      </c>
      <c r="L55" s="14">
        <v>1.6062106341755753</v>
      </c>
      <c r="M55" s="14">
        <v>2.3909882041051205</v>
      </c>
      <c r="N55" s="15"/>
      <c r="P55" s="6" t="s">
        <v>183</v>
      </c>
      <c r="Q55" s="7">
        <v>6.1180177863101122</v>
      </c>
      <c r="R55" s="8">
        <v>6.5117505094386328</v>
      </c>
      <c r="S55" s="8">
        <v>6.5686807916599506</v>
      </c>
      <c r="T55" s="8">
        <v>6.6272077541482295</v>
      </c>
      <c r="U55" s="8">
        <v>6.687396127184563</v>
      </c>
      <c r="V55" s="8">
        <v>6.749353794570772</v>
      </c>
      <c r="W55" s="8">
        <v>6.8130807563068574</v>
      </c>
      <c r="X55" s="8">
        <v>6.9840010635329959</v>
      </c>
      <c r="Y55" s="8">
        <v>7.1222217904269733</v>
      </c>
      <c r="Z55" s="8">
        <v>7.2681022672502928</v>
      </c>
      <c r="AA55" s="8">
        <v>7.4758648927985467</v>
      </c>
      <c r="AB55" s="109"/>
      <c r="AD55" s="6" t="s">
        <v>183</v>
      </c>
      <c r="AE55" s="13">
        <v>0.36831808288004064</v>
      </c>
      <c r="AF55" s="14">
        <v>0.60915464081452442</v>
      </c>
      <c r="AG55" s="14">
        <v>0.68401590217657249</v>
      </c>
      <c r="AH55" s="14">
        <v>0.74385566043636753</v>
      </c>
      <c r="AI55" s="14">
        <v>0.8514687236443117</v>
      </c>
      <c r="AJ55" s="14">
        <v>1.0354205731096076</v>
      </c>
      <c r="AK55" s="14">
        <v>1.2755183685964395</v>
      </c>
      <c r="AL55" s="14">
        <v>1.41645782666512</v>
      </c>
      <c r="AM55" s="14">
        <v>1.5275184479621058</v>
      </c>
      <c r="AN55" s="14">
        <v>1.7599823648232025</v>
      </c>
      <c r="AO55" s="14">
        <v>2.0073036153537411</v>
      </c>
      <c r="AP55" s="15"/>
      <c r="AR55" s="6" t="s">
        <v>183</v>
      </c>
      <c r="AS55" s="13">
        <v>2.19805835047697E-2</v>
      </c>
      <c r="AT55" s="14">
        <v>6.3915410202589812E-2</v>
      </c>
      <c r="AU55" s="14">
        <v>0.12278307360880837</v>
      </c>
      <c r="AV55" s="14">
        <v>0.18721339928436068</v>
      </c>
      <c r="AW55" s="14">
        <v>0.22773193530955824</v>
      </c>
      <c r="AX55" s="14">
        <v>0.27766323769908519</v>
      </c>
      <c r="AY55" s="14">
        <v>0.32833642588830353</v>
      </c>
      <c r="AZ55" s="14">
        <v>0.37433193231995449</v>
      </c>
      <c r="BA55" s="14">
        <v>0.42010211233957229</v>
      </c>
      <c r="BB55" s="14">
        <v>0.46710949467020363</v>
      </c>
      <c r="BC55" s="14">
        <v>0.51520617957633952</v>
      </c>
      <c r="BD55" s="15"/>
      <c r="BF55" s="6" t="s">
        <v>183</v>
      </c>
      <c r="BG55" s="13">
        <v>0</v>
      </c>
      <c r="BH55" s="14">
        <v>0</v>
      </c>
      <c r="BI55" s="14">
        <v>0</v>
      </c>
      <c r="BJ55" s="14">
        <v>0</v>
      </c>
      <c r="BK55" s="14">
        <v>0</v>
      </c>
      <c r="BL55" s="14">
        <v>0</v>
      </c>
      <c r="BM55" s="14">
        <v>0</v>
      </c>
      <c r="BN55" s="14">
        <v>0</v>
      </c>
      <c r="BO55" s="14">
        <v>0</v>
      </c>
      <c r="BP55" s="14">
        <v>0</v>
      </c>
      <c r="BQ55" s="14">
        <v>0</v>
      </c>
      <c r="BR55" s="15"/>
      <c r="BT55" s="6" t="s">
        <v>183</v>
      </c>
      <c r="BU55" s="13">
        <v>0</v>
      </c>
      <c r="BV55" s="14">
        <v>0</v>
      </c>
      <c r="BW55" s="14">
        <v>0</v>
      </c>
      <c r="BX55" s="14">
        <v>0</v>
      </c>
      <c r="BY55" s="14">
        <v>0</v>
      </c>
      <c r="BZ55" s="14">
        <v>0</v>
      </c>
      <c r="CA55" s="14">
        <v>0</v>
      </c>
      <c r="CB55" s="14">
        <v>0</v>
      </c>
      <c r="CC55" s="14">
        <v>0</v>
      </c>
      <c r="CD55" s="14">
        <v>0</v>
      </c>
      <c r="CE55" s="14">
        <v>0</v>
      </c>
      <c r="CF55" s="15"/>
      <c r="CH55" s="6" t="s">
        <v>183</v>
      </c>
      <c r="CI55" s="13">
        <v>7.2658333333333331</v>
      </c>
      <c r="CJ55" s="14">
        <v>7.6066666666666665</v>
      </c>
      <c r="CK55" s="14">
        <v>7.9091666666666658</v>
      </c>
      <c r="CL55" s="14">
        <v>8.18</v>
      </c>
      <c r="CM55" s="14">
        <v>9.3291666666666675</v>
      </c>
      <c r="CN55" s="14">
        <v>10.420000000000002</v>
      </c>
      <c r="CO55" s="14">
        <v>11.495833333333334</v>
      </c>
      <c r="CP55" s="14">
        <v>12.535833333333334</v>
      </c>
      <c r="CQ55" s="14">
        <v>13.624166666666667</v>
      </c>
      <c r="CR55" s="14">
        <v>14.821666666666667</v>
      </c>
      <c r="CS55" s="14">
        <v>16.111666666666665</v>
      </c>
      <c r="CT55" s="15"/>
      <c r="CV55" s="6" t="s">
        <v>183</v>
      </c>
      <c r="CW55" s="13">
        <v>0</v>
      </c>
      <c r="CX55" s="14">
        <v>0</v>
      </c>
      <c r="CY55" s="14">
        <v>0</v>
      </c>
      <c r="CZ55" s="14">
        <v>0</v>
      </c>
      <c r="DA55" s="14">
        <v>0</v>
      </c>
      <c r="DB55" s="14">
        <v>0</v>
      </c>
      <c r="DC55" s="14">
        <v>0</v>
      </c>
      <c r="DD55" s="14">
        <v>0</v>
      </c>
      <c r="DE55" s="14">
        <v>0</v>
      </c>
      <c r="DF55" s="14">
        <v>0</v>
      </c>
      <c r="DG55" s="14">
        <v>0</v>
      </c>
      <c r="DH55" s="15"/>
    </row>
    <row r="56" spans="2:112" x14ac:dyDescent="0.25">
      <c r="C56" s="16">
        <v>1.7603657385523355</v>
      </c>
      <c r="D56" s="17">
        <v>2.5822099967592704</v>
      </c>
      <c r="E56" s="17">
        <v>4.8003125259595425</v>
      </c>
      <c r="F56" s="17">
        <v>8.620134390704882</v>
      </c>
      <c r="G56" s="17">
        <v>15.08213543313075</v>
      </c>
      <c r="H56" s="17">
        <v>25.785529366043775</v>
      </c>
      <c r="I56" s="17">
        <v>41.78580976801004</v>
      </c>
      <c r="J56" s="17">
        <v>65.720144571233192</v>
      </c>
      <c r="K56" s="17">
        <v>101.53990083422644</v>
      </c>
      <c r="L56" s="17">
        <v>153.82222489442728</v>
      </c>
      <c r="M56" s="18">
        <v>228.66454968581942</v>
      </c>
      <c r="Q56" s="19">
        <v>1408.9476662740694</v>
      </c>
      <c r="R56" s="20">
        <v>1832.0065239867617</v>
      </c>
      <c r="S56" s="20">
        <v>1893.1771068492637</v>
      </c>
      <c r="T56" s="20">
        <v>1956.0632944613681</v>
      </c>
      <c r="U56" s="20">
        <v>2020.7346383669767</v>
      </c>
      <c r="V56" s="20">
        <v>2087.3070578059292</v>
      </c>
      <c r="W56" s="20">
        <v>2155.7805527782243</v>
      </c>
      <c r="X56" s="20">
        <v>2339.4314044535345</v>
      </c>
      <c r="Y56" s="20">
        <v>2487.9471345339552</v>
      </c>
      <c r="Z56" s="20">
        <v>2644.6931306428723</v>
      </c>
      <c r="AA56" s="21">
        <v>2867.9304027228536</v>
      </c>
      <c r="AB56" s="109"/>
      <c r="AE56" s="16">
        <v>28.178370937898148</v>
      </c>
      <c r="AF56" s="17">
        <v>46.74909968722519</v>
      </c>
      <c r="AG56" s="17">
        <v>52.521596149183708</v>
      </c>
      <c r="AH56" s="17">
        <v>57.135795623709747</v>
      </c>
      <c r="AI56" s="17">
        <v>65.433759287775104</v>
      </c>
      <c r="AJ56" s="17">
        <v>79.618150265021782</v>
      </c>
      <c r="AK56" s="17">
        <v>98.131913588737419</v>
      </c>
      <c r="AL56" s="17">
        <v>108.99965089705184</v>
      </c>
      <c r="AM56" s="17">
        <v>117.5634532139706</v>
      </c>
      <c r="AN56" s="17">
        <v>135.48857380636807</v>
      </c>
      <c r="AO56" s="18">
        <v>154.55933240272878</v>
      </c>
      <c r="AS56" s="16">
        <v>10.089716064258262</v>
      </c>
      <c r="AT56" s="17">
        <v>25.835850369471935</v>
      </c>
      <c r="AU56" s="17">
        <v>47.940106121090764</v>
      </c>
      <c r="AV56" s="17">
        <v>72.133089407430191</v>
      </c>
      <c r="AW56" s="17">
        <v>87.347419842151297</v>
      </c>
      <c r="AX56" s="17">
        <v>106.09615580629914</v>
      </c>
      <c r="AY56" s="17">
        <v>125.12346293339112</v>
      </c>
      <c r="AZ56" s="17">
        <v>142.39434441164323</v>
      </c>
      <c r="BA56" s="17">
        <v>159.58061793450901</v>
      </c>
      <c r="BB56" s="17">
        <v>177.23144932695459</v>
      </c>
      <c r="BC56" s="18">
        <v>195.29130362478875</v>
      </c>
      <c r="BG56" s="16">
        <v>0</v>
      </c>
      <c r="BH56" s="17">
        <v>0</v>
      </c>
      <c r="BI56" s="17">
        <v>0</v>
      </c>
      <c r="BJ56" s="17">
        <v>0</v>
      </c>
      <c r="BK56" s="17">
        <v>0</v>
      </c>
      <c r="BL56" s="17">
        <v>0</v>
      </c>
      <c r="BM56" s="17">
        <v>0</v>
      </c>
      <c r="BN56" s="17">
        <v>0</v>
      </c>
      <c r="BO56" s="17">
        <v>0</v>
      </c>
      <c r="BP56" s="17">
        <v>0</v>
      </c>
      <c r="BQ56" s="18">
        <v>0</v>
      </c>
      <c r="BU56" s="16">
        <v>0</v>
      </c>
      <c r="BV56" s="17">
        <v>0</v>
      </c>
      <c r="BW56" s="17">
        <v>0</v>
      </c>
      <c r="BX56" s="17">
        <v>0</v>
      </c>
      <c r="BY56" s="17">
        <v>0</v>
      </c>
      <c r="BZ56" s="17">
        <v>0</v>
      </c>
      <c r="CA56" s="17">
        <v>0</v>
      </c>
      <c r="CB56" s="17">
        <v>0</v>
      </c>
      <c r="CC56" s="17">
        <v>0</v>
      </c>
      <c r="CD56" s="17">
        <v>0</v>
      </c>
      <c r="CE56" s="18">
        <v>0</v>
      </c>
      <c r="CI56" s="16">
        <v>87.19</v>
      </c>
      <c r="CJ56" s="17">
        <v>91.280000000000015</v>
      </c>
      <c r="CK56" s="17">
        <v>94.909999999999982</v>
      </c>
      <c r="CL56" s="17">
        <v>98.160000000000025</v>
      </c>
      <c r="CM56" s="17">
        <v>111.95</v>
      </c>
      <c r="CN56" s="17">
        <v>125.04000000000002</v>
      </c>
      <c r="CO56" s="17">
        <v>137.95000000000002</v>
      </c>
      <c r="CP56" s="17">
        <v>150.42999999999998</v>
      </c>
      <c r="CQ56" s="17">
        <v>163.49</v>
      </c>
      <c r="CR56" s="17">
        <v>177.85999999999999</v>
      </c>
      <c r="CS56" s="18">
        <v>193.34000000000003</v>
      </c>
      <c r="CW56" s="16">
        <v>0</v>
      </c>
      <c r="CX56" s="17">
        <v>0</v>
      </c>
      <c r="CY56" s="17">
        <v>0</v>
      </c>
      <c r="CZ56" s="17">
        <v>0</v>
      </c>
      <c r="DA56" s="17">
        <v>0</v>
      </c>
      <c r="DB56" s="17">
        <v>0</v>
      </c>
      <c r="DC56" s="17">
        <v>0</v>
      </c>
      <c r="DD56" s="17">
        <v>0</v>
      </c>
      <c r="DE56" s="17">
        <v>0</v>
      </c>
      <c r="DF56" s="17">
        <v>0</v>
      </c>
      <c r="DG56" s="18">
        <v>0</v>
      </c>
    </row>
  </sheetData>
  <mergeCells count="8">
    <mergeCell ref="CI2:CT2"/>
    <mergeCell ref="CW2:DH2"/>
    <mergeCell ref="C2:N2"/>
    <mergeCell ref="Q2:AB2"/>
    <mergeCell ref="AE2:AP2"/>
    <mergeCell ref="AS2:BD2"/>
    <mergeCell ref="BG2:BR2"/>
    <mergeCell ref="BU2:C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2"/>
  <sheetViews>
    <sheetView topLeftCell="M1" workbookViewId="0">
      <selection activeCell="Z56" sqref="Z56"/>
    </sheetView>
  </sheetViews>
  <sheetFormatPr defaultColWidth="8.85546875" defaultRowHeight="13.5" x14ac:dyDescent="0.25"/>
  <cols>
    <col min="1" max="1" width="8.85546875" style="1"/>
    <col min="2" max="2" width="18.85546875" style="1" bestFit="1" customWidth="1"/>
    <col min="3" max="4" width="9.85546875" style="1" bestFit="1" customWidth="1"/>
    <col min="5" max="14" width="10.85546875" style="1" bestFit="1" customWidth="1"/>
    <col min="15" max="15" width="8.85546875" style="1"/>
    <col min="16" max="16" width="14.28515625" style="1" bestFit="1" customWidth="1"/>
    <col min="17" max="17" width="9.85546875" style="1" hidden="1" customWidth="1"/>
    <col min="18" max="27" width="9.85546875" style="1" bestFit="1" customWidth="1"/>
    <col min="28" max="28" width="10.5703125" style="1" hidden="1" customWidth="1"/>
    <col min="29" max="16384" width="8.85546875" style="1"/>
  </cols>
  <sheetData>
    <row r="2" spans="2:28" x14ac:dyDescent="0.25">
      <c r="C2" s="119" t="s">
        <v>10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1"/>
      <c r="P2" s="23"/>
      <c r="Q2" s="122" t="s">
        <v>11</v>
      </c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4"/>
    </row>
    <row r="3" spans="2:28" x14ac:dyDescent="0.25">
      <c r="B3" s="2" t="s">
        <v>12</v>
      </c>
      <c r="C3" s="24">
        <v>2019</v>
      </c>
      <c r="D3" s="25">
        <f>C3+1</f>
        <v>2020</v>
      </c>
      <c r="E3" s="26">
        <f t="shared" ref="E3:M3" si="0">D3+1</f>
        <v>2021</v>
      </c>
      <c r="F3" s="26">
        <f t="shared" si="0"/>
        <v>2022</v>
      </c>
      <c r="G3" s="26">
        <f t="shared" si="0"/>
        <v>2023</v>
      </c>
      <c r="H3" s="26">
        <f t="shared" si="0"/>
        <v>2024</v>
      </c>
      <c r="I3" s="26">
        <f t="shared" si="0"/>
        <v>2025</v>
      </c>
      <c r="J3" s="26">
        <f t="shared" si="0"/>
        <v>2026</v>
      </c>
      <c r="K3" s="26">
        <f t="shared" si="0"/>
        <v>2027</v>
      </c>
      <c r="L3" s="26">
        <f t="shared" si="0"/>
        <v>2028</v>
      </c>
      <c r="M3" s="26">
        <f t="shared" si="0"/>
        <v>2029</v>
      </c>
      <c r="N3" s="27" t="s">
        <v>9</v>
      </c>
      <c r="P3" s="28" t="s">
        <v>12</v>
      </c>
      <c r="Q3" s="28">
        <f>C3</f>
        <v>2019</v>
      </c>
      <c r="R3" s="28">
        <f t="shared" ref="R3:AA3" si="1">D3</f>
        <v>2020</v>
      </c>
      <c r="S3" s="28">
        <f t="shared" si="1"/>
        <v>2021</v>
      </c>
      <c r="T3" s="28">
        <f t="shared" si="1"/>
        <v>2022</v>
      </c>
      <c r="U3" s="28">
        <f t="shared" si="1"/>
        <v>2023</v>
      </c>
      <c r="V3" s="28">
        <f t="shared" si="1"/>
        <v>2024</v>
      </c>
      <c r="W3" s="28">
        <f t="shared" si="1"/>
        <v>2025</v>
      </c>
      <c r="X3" s="28">
        <f t="shared" si="1"/>
        <v>2026</v>
      </c>
      <c r="Y3" s="28">
        <f t="shared" si="1"/>
        <v>2027</v>
      </c>
      <c r="Z3" s="28">
        <f t="shared" si="1"/>
        <v>2028</v>
      </c>
      <c r="AA3" s="28">
        <f t="shared" si="1"/>
        <v>2029</v>
      </c>
      <c r="AB3" s="28" t="s">
        <v>9</v>
      </c>
    </row>
    <row r="4" spans="2:28" x14ac:dyDescent="0.25">
      <c r="B4" s="29" t="s">
        <v>184</v>
      </c>
      <c r="C4" s="30">
        <v>2.0026133658353942</v>
      </c>
      <c r="D4" s="31">
        <v>2.2424797445494873</v>
      </c>
      <c r="E4" s="31">
        <v>2.3145388516812808</v>
      </c>
      <c r="F4" s="31">
        <v>2.3903102145277209</v>
      </c>
      <c r="G4" s="31">
        <v>2.4938369496974646</v>
      </c>
      <c r="H4" s="31">
        <v>2.6045877504594386</v>
      </c>
      <c r="I4" s="31">
        <v>2.7212020086445103</v>
      </c>
      <c r="J4" s="31">
        <v>2.8975047224727066</v>
      </c>
      <c r="K4" s="31">
        <v>3.0700801014571626</v>
      </c>
      <c r="L4" s="31">
        <v>3.2677393600106708</v>
      </c>
      <c r="M4" s="31">
        <v>3.5237227998652396</v>
      </c>
      <c r="N4" s="9"/>
      <c r="P4" s="32" t="str">
        <f>B4</f>
        <v>RCTS_22kV</v>
      </c>
      <c r="Q4" s="33">
        <f>C4</f>
        <v>2.0026133658353942</v>
      </c>
      <c r="R4" s="34">
        <f>D4-C4</f>
        <v>0.23986637871409311</v>
      </c>
      <c r="S4" s="34">
        <f t="shared" ref="S4:AA19" si="2">E4-D4</f>
        <v>7.2059107131793532E-2</v>
      </c>
      <c r="T4" s="34">
        <f t="shared" si="2"/>
        <v>7.5771362846440038E-2</v>
      </c>
      <c r="U4" s="34">
        <f t="shared" si="2"/>
        <v>0.10352673516974376</v>
      </c>
      <c r="V4" s="34">
        <f t="shared" si="2"/>
        <v>0.11075080076197397</v>
      </c>
      <c r="W4" s="34">
        <f t="shared" si="2"/>
        <v>0.11661425818507176</v>
      </c>
      <c r="X4" s="34">
        <f t="shared" si="2"/>
        <v>0.17630271382819629</v>
      </c>
      <c r="Y4" s="34">
        <f t="shared" si="2"/>
        <v>0.17257537898445596</v>
      </c>
      <c r="Z4" s="34">
        <f t="shared" si="2"/>
        <v>0.19765925855350819</v>
      </c>
      <c r="AA4" s="34">
        <f t="shared" si="2"/>
        <v>0.25598343985456884</v>
      </c>
      <c r="AB4" s="35"/>
    </row>
    <row r="5" spans="2:28" x14ac:dyDescent="0.25">
      <c r="B5" s="29" t="s">
        <v>185</v>
      </c>
      <c r="C5" s="30">
        <v>25.91017466068913</v>
      </c>
      <c r="D5" s="31">
        <v>26.760610003402729</v>
      </c>
      <c r="E5" s="31">
        <v>27.016092292324544</v>
      </c>
      <c r="F5" s="31">
        <v>27.284736215143738</v>
      </c>
      <c r="G5" s="31">
        <v>27.651785548927378</v>
      </c>
      <c r="H5" s="31">
        <v>28.044447478901649</v>
      </c>
      <c r="I5" s="31">
        <v>28.457898030648721</v>
      </c>
      <c r="J5" s="31">
        <v>29.082971288766871</v>
      </c>
      <c r="K5" s="31">
        <v>29.694829450620848</v>
      </c>
      <c r="L5" s="31">
        <v>30.395621367310564</v>
      </c>
      <c r="M5" s="31">
        <v>31.303199017704035</v>
      </c>
      <c r="N5" s="9"/>
      <c r="P5" s="32" t="str">
        <f t="shared" ref="P5:Q28" si="3">B5</f>
        <v>RCTS_66kV</v>
      </c>
      <c r="Q5" s="30">
        <f t="shared" si="3"/>
        <v>25.91017466068913</v>
      </c>
      <c r="R5" s="31">
        <f t="shared" ref="R5:AA28" si="4">D5-C5</f>
        <v>0.85043534271359889</v>
      </c>
      <c r="S5" s="31">
        <f t="shared" si="2"/>
        <v>0.25548228892181513</v>
      </c>
      <c r="T5" s="31">
        <f t="shared" si="2"/>
        <v>0.26864392281919436</v>
      </c>
      <c r="U5" s="31">
        <f t="shared" si="2"/>
        <v>0.36704933378364046</v>
      </c>
      <c r="V5" s="31">
        <f t="shared" si="2"/>
        <v>0.39266192997427041</v>
      </c>
      <c r="W5" s="31">
        <f t="shared" si="2"/>
        <v>0.41345055174707213</v>
      </c>
      <c r="X5" s="31">
        <f t="shared" si="2"/>
        <v>0.62507325811814951</v>
      </c>
      <c r="Y5" s="31">
        <f t="shared" si="2"/>
        <v>0.61185816185397712</v>
      </c>
      <c r="Z5" s="31">
        <f t="shared" si="2"/>
        <v>0.70079191668971674</v>
      </c>
      <c r="AA5" s="31">
        <f t="shared" si="2"/>
        <v>0.90757765039347049</v>
      </c>
      <c r="AB5" s="36"/>
    </row>
    <row r="6" spans="2:28" x14ac:dyDescent="0.25">
      <c r="B6" s="29" t="s">
        <v>186</v>
      </c>
      <c r="C6" s="30">
        <v>37.724940708479096</v>
      </c>
      <c r="D6" s="31">
        <v>39.415798636829791</v>
      </c>
      <c r="E6" s="31">
        <v>40.045201707953879</v>
      </c>
      <c r="F6" s="31">
        <v>40.699296669744527</v>
      </c>
      <c r="G6" s="31">
        <v>41.882865898229412</v>
      </c>
      <c r="H6" s="31">
        <v>43.1235289350697</v>
      </c>
      <c r="I6" s="31">
        <v>44.431278781472301</v>
      </c>
      <c r="J6" s="31">
        <v>46.151225319506835</v>
      </c>
      <c r="K6" s="31">
        <v>47.944398662882534</v>
      </c>
      <c r="L6" s="31">
        <v>50.050445108860387</v>
      </c>
      <c r="M6" s="31">
        <v>52.712182688209978</v>
      </c>
      <c r="N6" s="9"/>
      <c r="P6" s="32" t="str">
        <f t="shared" si="3"/>
        <v>WETS_66kV</v>
      </c>
      <c r="Q6" s="30">
        <f t="shared" si="3"/>
        <v>37.724940708479096</v>
      </c>
      <c r="R6" s="31">
        <f t="shared" si="4"/>
        <v>1.6908579283506953</v>
      </c>
      <c r="S6" s="31">
        <f t="shared" si="2"/>
        <v>0.62940307112408789</v>
      </c>
      <c r="T6" s="31">
        <f t="shared" si="2"/>
        <v>0.65409496179064774</v>
      </c>
      <c r="U6" s="31">
        <f t="shared" si="2"/>
        <v>1.1835692284848847</v>
      </c>
      <c r="V6" s="31">
        <f t="shared" si="2"/>
        <v>1.2406630368402887</v>
      </c>
      <c r="W6" s="31">
        <f t="shared" si="2"/>
        <v>1.3077498464026007</v>
      </c>
      <c r="X6" s="31">
        <f t="shared" si="2"/>
        <v>1.7199465380345345</v>
      </c>
      <c r="Y6" s="31">
        <f t="shared" si="2"/>
        <v>1.7931733433756989</v>
      </c>
      <c r="Z6" s="31">
        <f t="shared" si="2"/>
        <v>2.106046445977853</v>
      </c>
      <c r="AA6" s="31">
        <f t="shared" si="2"/>
        <v>2.661737579349591</v>
      </c>
      <c r="AB6" s="36"/>
    </row>
    <row r="7" spans="2:28" x14ac:dyDescent="0.25">
      <c r="B7" s="29" t="s">
        <v>187</v>
      </c>
      <c r="C7" s="30">
        <v>4.4989961990165899</v>
      </c>
      <c r="D7" s="31">
        <v>4.5563474956202574</v>
      </c>
      <c r="E7" s="31">
        <v>4.5888635891850296</v>
      </c>
      <c r="F7" s="31">
        <v>4.6220590661502881</v>
      </c>
      <c r="G7" s="31">
        <v>4.7026766710859178</v>
      </c>
      <c r="H7" s="31">
        <v>4.785659715694786</v>
      </c>
      <c r="I7" s="31">
        <v>4.8729780235173603</v>
      </c>
      <c r="J7" s="31">
        <v>4.9730508666286113</v>
      </c>
      <c r="K7" s="31">
        <v>5.0839752561933782</v>
      </c>
      <c r="L7" s="31">
        <v>5.2169047592400268</v>
      </c>
      <c r="M7" s="31">
        <v>5.380529010303813</v>
      </c>
      <c r="N7" s="9"/>
      <c r="P7" s="32" t="str">
        <f t="shared" si="3"/>
        <v>KGTS_22kV</v>
      </c>
      <c r="Q7" s="30">
        <f t="shared" si="3"/>
        <v>4.4989961990165899</v>
      </c>
      <c r="R7" s="31">
        <f t="shared" si="4"/>
        <v>5.7351296603667556E-2</v>
      </c>
      <c r="S7" s="31">
        <f t="shared" si="2"/>
        <v>3.2516093564772142E-2</v>
      </c>
      <c r="T7" s="31">
        <f t="shared" si="2"/>
        <v>3.3195476965258486E-2</v>
      </c>
      <c r="U7" s="31">
        <f t="shared" si="2"/>
        <v>8.061760493562975E-2</v>
      </c>
      <c r="V7" s="31">
        <f t="shared" si="2"/>
        <v>8.2983044608868184E-2</v>
      </c>
      <c r="W7" s="31">
        <f t="shared" si="2"/>
        <v>8.7318307822574326E-2</v>
      </c>
      <c r="X7" s="31">
        <f t="shared" si="2"/>
        <v>0.10007284311125098</v>
      </c>
      <c r="Y7" s="31">
        <f t="shared" si="2"/>
        <v>0.11092438956476691</v>
      </c>
      <c r="Z7" s="31">
        <f t="shared" si="2"/>
        <v>0.13292950304664863</v>
      </c>
      <c r="AA7" s="31">
        <f t="shared" si="2"/>
        <v>0.1636242510637862</v>
      </c>
      <c r="AB7" s="36"/>
    </row>
    <row r="8" spans="2:28" x14ac:dyDescent="0.25">
      <c r="B8" s="29" t="s">
        <v>188</v>
      </c>
      <c r="C8" s="30">
        <v>25.703958744402662</v>
      </c>
      <c r="D8" s="31">
        <v>26.627153253655802</v>
      </c>
      <c r="E8" s="31">
        <v>27.034600812542628</v>
      </c>
      <c r="F8" s="31">
        <v>27.45559187160692</v>
      </c>
      <c r="G8" s="31">
        <v>28.322224003942537</v>
      </c>
      <c r="H8" s="31">
        <v>29.224449486040161</v>
      </c>
      <c r="I8" s="31">
        <v>30.176215446418265</v>
      </c>
      <c r="J8" s="31">
        <v>31.348052982126358</v>
      </c>
      <c r="K8" s="31">
        <v>32.608913608459183</v>
      </c>
      <c r="L8" s="31">
        <v>34.107240012672818</v>
      </c>
      <c r="M8" s="31">
        <v>35.979663038062235</v>
      </c>
      <c r="N8" s="9"/>
      <c r="P8" s="32" t="str">
        <f t="shared" si="3"/>
        <v>KGTS_66kV</v>
      </c>
      <c r="Q8" s="30">
        <f t="shared" si="3"/>
        <v>25.703958744402662</v>
      </c>
      <c r="R8" s="31">
        <f t="shared" si="4"/>
        <v>0.92319450925313973</v>
      </c>
      <c r="S8" s="31">
        <f t="shared" si="2"/>
        <v>0.40744755888682604</v>
      </c>
      <c r="T8" s="31">
        <f t="shared" si="2"/>
        <v>0.42099105906429202</v>
      </c>
      <c r="U8" s="31">
        <f t="shared" si="2"/>
        <v>0.8666321323356172</v>
      </c>
      <c r="V8" s="31">
        <f t="shared" si="2"/>
        <v>0.90222548209762365</v>
      </c>
      <c r="W8" s="31">
        <f t="shared" si="2"/>
        <v>0.95176596037810413</v>
      </c>
      <c r="X8" s="31">
        <f t="shared" si="2"/>
        <v>1.171837535708093</v>
      </c>
      <c r="Y8" s="31">
        <f t="shared" si="2"/>
        <v>1.2608606263328248</v>
      </c>
      <c r="Z8" s="31">
        <f t="shared" si="2"/>
        <v>1.4983264042136355</v>
      </c>
      <c r="AA8" s="31">
        <f t="shared" si="2"/>
        <v>1.8724230253894163</v>
      </c>
      <c r="AB8" s="36"/>
    </row>
    <row r="9" spans="2:28" x14ac:dyDescent="0.25">
      <c r="B9" s="29" t="s">
        <v>189</v>
      </c>
      <c r="C9" s="30">
        <v>23.598204370791471</v>
      </c>
      <c r="D9" s="31">
        <v>25.545687905886901</v>
      </c>
      <c r="E9" s="31">
        <v>26.505905338459144</v>
      </c>
      <c r="F9" s="31">
        <v>27.491272673793812</v>
      </c>
      <c r="G9" s="31">
        <v>29.805963716509709</v>
      </c>
      <c r="H9" s="31">
        <v>32.201684089278231</v>
      </c>
      <c r="I9" s="31">
        <v>34.736728457720957</v>
      </c>
      <c r="J9" s="31">
        <v>37.746643360667221</v>
      </c>
      <c r="K9" s="31">
        <v>41.066911733452557</v>
      </c>
      <c r="L9" s="31">
        <v>45.059002000484028</v>
      </c>
      <c r="M9" s="31">
        <v>50.031578514473075</v>
      </c>
      <c r="N9" s="9"/>
      <c r="P9" s="32" t="str">
        <f t="shared" si="3"/>
        <v>HOTS_66kV</v>
      </c>
      <c r="Q9" s="30">
        <f t="shared" si="3"/>
        <v>23.598204370791471</v>
      </c>
      <c r="R9" s="31">
        <f t="shared" si="4"/>
        <v>1.9474835350954294</v>
      </c>
      <c r="S9" s="31">
        <f t="shared" si="2"/>
        <v>0.96021743257224301</v>
      </c>
      <c r="T9" s="31">
        <f t="shared" si="2"/>
        <v>0.98536733533466858</v>
      </c>
      <c r="U9" s="31">
        <f t="shared" si="2"/>
        <v>2.3146910427158964</v>
      </c>
      <c r="V9" s="31">
        <f t="shared" si="2"/>
        <v>2.3957203727685226</v>
      </c>
      <c r="W9" s="31">
        <f t="shared" si="2"/>
        <v>2.5350443684427262</v>
      </c>
      <c r="X9" s="31">
        <f t="shared" si="2"/>
        <v>3.0099149029462637</v>
      </c>
      <c r="Y9" s="31">
        <f t="shared" si="2"/>
        <v>3.3202683727853355</v>
      </c>
      <c r="Z9" s="31">
        <f t="shared" si="2"/>
        <v>3.9920902670314717</v>
      </c>
      <c r="AA9" s="31">
        <f t="shared" si="2"/>
        <v>4.972576513989047</v>
      </c>
      <c r="AB9" s="36"/>
    </row>
    <row r="10" spans="2:28" x14ac:dyDescent="0.25">
      <c r="B10" s="29" t="s">
        <v>190</v>
      </c>
      <c r="C10" s="30">
        <v>3.4231226062827882</v>
      </c>
      <c r="D10" s="31">
        <v>3.9788941214383655</v>
      </c>
      <c r="E10" s="31">
        <v>4.116443548905643</v>
      </c>
      <c r="F10" s="31">
        <v>4.2631633949830592</v>
      </c>
      <c r="G10" s="31">
        <v>4.418819760759523</v>
      </c>
      <c r="H10" s="31">
        <v>4.5918959988931132</v>
      </c>
      <c r="I10" s="31">
        <v>4.7778367987304797</v>
      </c>
      <c r="J10" s="31">
        <v>5.1118986143177247</v>
      </c>
      <c r="K10" s="31">
        <v>5.4275388905645743</v>
      </c>
      <c r="L10" s="31">
        <v>5.7888732773984239</v>
      </c>
      <c r="M10" s="31">
        <v>6.2766524521353269</v>
      </c>
      <c r="N10" s="9"/>
      <c r="P10" s="32" t="str">
        <f t="shared" si="3"/>
        <v>BETS_22kV</v>
      </c>
      <c r="Q10" s="30">
        <f t="shared" si="3"/>
        <v>3.4231226062827882</v>
      </c>
      <c r="R10" s="31">
        <f t="shared" si="4"/>
        <v>0.55577151515557732</v>
      </c>
      <c r="S10" s="31">
        <f t="shared" si="2"/>
        <v>0.1375494274672775</v>
      </c>
      <c r="T10" s="31">
        <f t="shared" si="2"/>
        <v>0.14671984607741617</v>
      </c>
      <c r="U10" s="31">
        <f t="shared" si="2"/>
        <v>0.1556563657764638</v>
      </c>
      <c r="V10" s="31">
        <f t="shared" si="2"/>
        <v>0.17307623813359019</v>
      </c>
      <c r="W10" s="31">
        <f t="shared" si="2"/>
        <v>0.18594079983736655</v>
      </c>
      <c r="X10" s="31">
        <f t="shared" si="2"/>
        <v>0.33406181558724501</v>
      </c>
      <c r="Y10" s="31">
        <f t="shared" si="2"/>
        <v>0.31564027624684954</v>
      </c>
      <c r="Z10" s="31">
        <f t="shared" si="2"/>
        <v>0.36133438683384966</v>
      </c>
      <c r="AA10" s="31">
        <f t="shared" si="2"/>
        <v>0.48777917473690291</v>
      </c>
      <c r="AB10" s="36"/>
    </row>
    <row r="11" spans="2:28" x14ac:dyDescent="0.25">
      <c r="B11" s="29" t="s">
        <v>191</v>
      </c>
      <c r="C11" s="30">
        <v>53.306892221797582</v>
      </c>
      <c r="D11" s="31">
        <v>60.972132667862837</v>
      </c>
      <c r="E11" s="31">
        <v>63.03669646418966</v>
      </c>
      <c r="F11" s="31">
        <v>65.22903917609537</v>
      </c>
      <c r="G11" s="31">
        <v>68.090521239113485</v>
      </c>
      <c r="H11" s="31">
        <v>71.215403930083156</v>
      </c>
      <c r="I11" s="31">
        <v>74.580856276849246</v>
      </c>
      <c r="J11" s="31">
        <v>80.017280709584227</v>
      </c>
      <c r="K11" s="31">
        <v>85.404278943359245</v>
      </c>
      <c r="L11" s="31">
        <v>91.705241449952297</v>
      </c>
      <c r="M11" s="31">
        <v>100.07529391565546</v>
      </c>
      <c r="N11" s="9"/>
      <c r="P11" s="32" t="str">
        <f t="shared" si="3"/>
        <v>BETS_66kV</v>
      </c>
      <c r="Q11" s="30">
        <f t="shared" si="3"/>
        <v>53.306892221797582</v>
      </c>
      <c r="R11" s="31">
        <f t="shared" si="4"/>
        <v>7.6652404460652548</v>
      </c>
      <c r="S11" s="31">
        <f t="shared" si="2"/>
        <v>2.0645637963268229</v>
      </c>
      <c r="T11" s="31">
        <f t="shared" si="2"/>
        <v>2.1923427119057095</v>
      </c>
      <c r="U11" s="31">
        <f t="shared" si="2"/>
        <v>2.8614820630181157</v>
      </c>
      <c r="V11" s="31">
        <f t="shared" si="2"/>
        <v>3.1248826909696703</v>
      </c>
      <c r="W11" s="31">
        <f t="shared" si="2"/>
        <v>3.3654523467660908</v>
      </c>
      <c r="X11" s="31">
        <f t="shared" si="2"/>
        <v>5.4364244327349809</v>
      </c>
      <c r="Y11" s="31">
        <f t="shared" si="2"/>
        <v>5.3869982337750173</v>
      </c>
      <c r="Z11" s="31">
        <f t="shared" si="2"/>
        <v>6.3009625065930521</v>
      </c>
      <c r="AA11" s="31">
        <f t="shared" si="2"/>
        <v>8.3700524657031679</v>
      </c>
      <c r="AB11" s="36"/>
    </row>
    <row r="12" spans="2:28" x14ac:dyDescent="0.25">
      <c r="B12" s="29" t="s">
        <v>192</v>
      </c>
      <c r="C12" s="30">
        <v>59.07959534875711</v>
      </c>
      <c r="D12" s="31">
        <v>64.091024709905156</v>
      </c>
      <c r="E12" s="31">
        <v>65.494566240425627</v>
      </c>
      <c r="F12" s="31">
        <v>67.002594266113391</v>
      </c>
      <c r="G12" s="31">
        <v>68.623617288752627</v>
      </c>
      <c r="H12" s="31">
        <v>70.450742996607545</v>
      </c>
      <c r="I12" s="31">
        <v>72.432994756645229</v>
      </c>
      <c r="J12" s="31">
        <v>75.756210063715741</v>
      </c>
      <c r="K12" s="31">
        <v>79.014311926042765</v>
      </c>
      <c r="L12" s="31">
        <v>82.814730431030526</v>
      </c>
      <c r="M12" s="31">
        <v>87.908361757992949</v>
      </c>
      <c r="N12" s="9"/>
      <c r="P12" s="32" t="str">
        <f t="shared" si="3"/>
        <v>SHTS_GNTS</v>
      </c>
      <c r="Q12" s="30">
        <f t="shared" si="3"/>
        <v>59.07959534875711</v>
      </c>
      <c r="R12" s="31">
        <f t="shared" si="4"/>
        <v>5.0114293611480463</v>
      </c>
      <c r="S12" s="31">
        <f t="shared" si="2"/>
        <v>1.4035415305204708</v>
      </c>
      <c r="T12" s="31">
        <f t="shared" si="2"/>
        <v>1.5080280256877643</v>
      </c>
      <c r="U12" s="31">
        <f t="shared" si="2"/>
        <v>1.6210230226392355</v>
      </c>
      <c r="V12" s="31">
        <f t="shared" si="2"/>
        <v>1.8271257078549183</v>
      </c>
      <c r="W12" s="31">
        <f t="shared" si="2"/>
        <v>1.9822517600376841</v>
      </c>
      <c r="X12" s="31">
        <f t="shared" si="2"/>
        <v>3.3232153070705124</v>
      </c>
      <c r="Y12" s="31">
        <f t="shared" si="2"/>
        <v>3.2581018623270239</v>
      </c>
      <c r="Z12" s="31">
        <f t="shared" si="2"/>
        <v>3.8004185049877606</v>
      </c>
      <c r="AA12" s="31">
        <f t="shared" si="2"/>
        <v>5.0936313269624236</v>
      </c>
      <c r="AB12" s="36"/>
    </row>
    <row r="13" spans="2:28" x14ac:dyDescent="0.25">
      <c r="B13" s="29" t="s">
        <v>193</v>
      </c>
      <c r="C13" s="30">
        <v>32.894973421483343</v>
      </c>
      <c r="D13" s="31">
        <v>37.332613167271674</v>
      </c>
      <c r="E13" s="31">
        <v>38.665028971618355</v>
      </c>
      <c r="F13" s="31">
        <v>40.151783081524741</v>
      </c>
      <c r="G13" s="31">
        <v>41.522552625524568</v>
      </c>
      <c r="H13" s="31">
        <v>43.227983542657668</v>
      </c>
      <c r="I13" s="31">
        <v>45.221753703958967</v>
      </c>
      <c r="J13" s="31">
        <v>48.607583798630259</v>
      </c>
      <c r="K13" s="31">
        <v>52.242441230940784</v>
      </c>
      <c r="L13" s="31">
        <v>56.778807865551585</v>
      </c>
      <c r="M13" s="31">
        <v>63.042404728463623</v>
      </c>
      <c r="N13" s="9"/>
      <c r="P13" s="32" t="str">
        <f t="shared" si="3"/>
        <v>HYTS_TGTS_APD</v>
      </c>
      <c r="Q13" s="30">
        <f t="shared" si="3"/>
        <v>32.894973421483343</v>
      </c>
      <c r="R13" s="31">
        <f t="shared" si="4"/>
        <v>4.4376397457883314</v>
      </c>
      <c r="S13" s="31">
        <f t="shared" si="2"/>
        <v>1.3324158043466809</v>
      </c>
      <c r="T13" s="31">
        <f t="shared" si="2"/>
        <v>1.4867541099063857</v>
      </c>
      <c r="U13" s="31">
        <f t="shared" si="2"/>
        <v>1.3707695439998275</v>
      </c>
      <c r="V13" s="31">
        <f t="shared" si="2"/>
        <v>1.7054309171330999</v>
      </c>
      <c r="W13" s="31">
        <f t="shared" si="2"/>
        <v>1.993770161301299</v>
      </c>
      <c r="X13" s="31">
        <f t="shared" si="2"/>
        <v>3.3858300946712916</v>
      </c>
      <c r="Y13" s="31">
        <f t="shared" si="2"/>
        <v>3.6348574323105254</v>
      </c>
      <c r="Z13" s="31">
        <f t="shared" si="2"/>
        <v>4.5363666346108005</v>
      </c>
      <c r="AA13" s="31">
        <f t="shared" si="2"/>
        <v>6.2635968629120384</v>
      </c>
      <c r="AB13" s="36"/>
    </row>
    <row r="14" spans="2:28" x14ac:dyDescent="0.25">
      <c r="B14" s="29" t="s">
        <v>194</v>
      </c>
      <c r="C14" s="30">
        <v>47.773600503107389</v>
      </c>
      <c r="D14" s="31">
        <v>55.512942366027019</v>
      </c>
      <c r="E14" s="31">
        <v>57.404039532399366</v>
      </c>
      <c r="F14" s="31">
        <v>59.447085773995596</v>
      </c>
      <c r="G14" s="31">
        <v>61.497344939421978</v>
      </c>
      <c r="H14" s="31">
        <v>63.852860258960618</v>
      </c>
      <c r="I14" s="31">
        <v>66.45610463297426</v>
      </c>
      <c r="J14" s="31">
        <v>71.236816903966101</v>
      </c>
      <c r="K14" s="31">
        <v>75.892708928943605</v>
      </c>
      <c r="L14" s="31">
        <v>81.370033919500386</v>
      </c>
      <c r="M14" s="31">
        <v>88.874982883966354</v>
      </c>
      <c r="N14" s="9"/>
      <c r="P14" s="32" t="str">
        <f t="shared" si="3"/>
        <v>BATS_ELTS</v>
      </c>
      <c r="Q14" s="30">
        <f t="shared" si="3"/>
        <v>47.773600503107389</v>
      </c>
      <c r="R14" s="31">
        <f t="shared" si="4"/>
        <v>7.7393418629196304</v>
      </c>
      <c r="S14" s="31">
        <f t="shared" si="2"/>
        <v>1.8910971663723473</v>
      </c>
      <c r="T14" s="31">
        <f t="shared" si="2"/>
        <v>2.0430462415962296</v>
      </c>
      <c r="U14" s="31">
        <f t="shared" si="2"/>
        <v>2.0502591654263824</v>
      </c>
      <c r="V14" s="31">
        <f t="shared" si="2"/>
        <v>2.3555153195386396</v>
      </c>
      <c r="W14" s="31">
        <f t="shared" si="2"/>
        <v>2.6032443740136415</v>
      </c>
      <c r="X14" s="31">
        <f t="shared" si="2"/>
        <v>4.7807122709918417</v>
      </c>
      <c r="Y14" s="31">
        <f t="shared" si="2"/>
        <v>4.6558920249775042</v>
      </c>
      <c r="Z14" s="31">
        <f t="shared" si="2"/>
        <v>5.4773249905567809</v>
      </c>
      <c r="AA14" s="31">
        <f t="shared" si="2"/>
        <v>7.5049489644659673</v>
      </c>
      <c r="AB14" s="36"/>
    </row>
    <row r="15" spans="2:28" x14ac:dyDescent="0.25">
      <c r="B15" s="29" t="s">
        <v>195</v>
      </c>
      <c r="C15" s="30">
        <v>56.696942040605713</v>
      </c>
      <c r="D15" s="31">
        <v>68.203678666808145</v>
      </c>
      <c r="E15" s="31">
        <v>70.902013298400163</v>
      </c>
      <c r="F15" s="31">
        <v>73.797752792201393</v>
      </c>
      <c r="G15" s="31">
        <v>76.392772654541105</v>
      </c>
      <c r="H15" s="31">
        <v>79.352194818599273</v>
      </c>
      <c r="I15" s="31">
        <v>82.552067932244711</v>
      </c>
      <c r="J15" s="31">
        <v>88.839868818817436</v>
      </c>
      <c r="K15" s="31">
        <v>94.628561331102617</v>
      </c>
      <c r="L15" s="31">
        <v>101.20132517846126</v>
      </c>
      <c r="M15" s="31">
        <v>110.22726317330482</v>
      </c>
      <c r="N15" s="9"/>
      <c r="P15" s="32" t="str">
        <f t="shared" si="3"/>
        <v>MLTS_GTS_PTH</v>
      </c>
      <c r="Q15" s="30">
        <f t="shared" si="3"/>
        <v>56.696942040605713</v>
      </c>
      <c r="R15" s="31">
        <f t="shared" si="4"/>
        <v>11.506736626202432</v>
      </c>
      <c r="S15" s="31">
        <f t="shared" si="2"/>
        <v>2.6983346315920187</v>
      </c>
      <c r="T15" s="31">
        <f t="shared" si="2"/>
        <v>2.89573949380123</v>
      </c>
      <c r="U15" s="31">
        <f t="shared" si="2"/>
        <v>2.5950198623397114</v>
      </c>
      <c r="V15" s="31">
        <f t="shared" si="2"/>
        <v>2.9594221640581679</v>
      </c>
      <c r="W15" s="31">
        <f t="shared" si="2"/>
        <v>3.1998731136454381</v>
      </c>
      <c r="X15" s="31">
        <f t="shared" si="2"/>
        <v>6.2878008865727253</v>
      </c>
      <c r="Y15" s="31">
        <f t="shared" si="2"/>
        <v>5.7886925122851807</v>
      </c>
      <c r="Z15" s="31">
        <f t="shared" si="2"/>
        <v>6.5727638473586438</v>
      </c>
      <c r="AA15" s="31">
        <f t="shared" si="2"/>
        <v>9.0259379948435594</v>
      </c>
      <c r="AB15" s="36"/>
    </row>
    <row r="16" spans="2:28" x14ac:dyDescent="0.25">
      <c r="B16" s="29" t="s">
        <v>196</v>
      </c>
      <c r="C16" s="30">
        <v>22.735688235989581</v>
      </c>
      <c r="D16" s="31">
        <v>35.89957099239858</v>
      </c>
      <c r="E16" s="31">
        <v>38.561065187336055</v>
      </c>
      <c r="F16" s="31">
        <v>41.379092383063515</v>
      </c>
      <c r="G16" s="31">
        <v>43.976534187192406</v>
      </c>
      <c r="H16" s="31">
        <v>46.840555314971127</v>
      </c>
      <c r="I16" s="31">
        <v>49.872860662989495</v>
      </c>
      <c r="J16" s="31">
        <v>56.412418048155359</v>
      </c>
      <c r="K16" s="31">
        <v>62.129167335811928</v>
      </c>
      <c r="L16" s="31">
        <v>68.422129447381167</v>
      </c>
      <c r="M16" s="31">
        <v>77.133646003322212</v>
      </c>
      <c r="N16" s="9"/>
      <c r="P16" s="32" t="str">
        <f t="shared" si="3"/>
        <v>ATS_West</v>
      </c>
      <c r="Q16" s="30">
        <f t="shared" si="3"/>
        <v>22.735688235989581</v>
      </c>
      <c r="R16" s="31">
        <f t="shared" si="4"/>
        <v>13.163882756408999</v>
      </c>
      <c r="S16" s="31">
        <f t="shared" si="2"/>
        <v>2.6614941949374753</v>
      </c>
      <c r="T16" s="31">
        <f t="shared" si="2"/>
        <v>2.8180271957274599</v>
      </c>
      <c r="U16" s="31">
        <f t="shared" si="2"/>
        <v>2.5974418041288914</v>
      </c>
      <c r="V16" s="31">
        <f t="shared" si="2"/>
        <v>2.8640211277787202</v>
      </c>
      <c r="W16" s="31">
        <f t="shared" si="2"/>
        <v>3.0323053480183688</v>
      </c>
      <c r="X16" s="31">
        <f t="shared" si="2"/>
        <v>6.5395573851658639</v>
      </c>
      <c r="Y16" s="31">
        <f t="shared" si="2"/>
        <v>5.7167492876565689</v>
      </c>
      <c r="Z16" s="31">
        <f t="shared" si="2"/>
        <v>6.2929621115692385</v>
      </c>
      <c r="AA16" s="31">
        <f t="shared" si="2"/>
        <v>8.7115165559410457</v>
      </c>
      <c r="AB16" s="36"/>
    </row>
    <row r="17" spans="2:28" x14ac:dyDescent="0.25">
      <c r="B17" s="29" t="s">
        <v>197</v>
      </c>
      <c r="C17" s="30">
        <v>7.2935376628595394</v>
      </c>
      <c r="D17" s="31">
        <v>9.6796884381165569</v>
      </c>
      <c r="E17" s="31">
        <v>10.24423821164466</v>
      </c>
      <c r="F17" s="31">
        <v>10.852813645780815</v>
      </c>
      <c r="G17" s="31">
        <v>11.403863285442371</v>
      </c>
      <c r="H17" s="31">
        <v>12.039002649975098</v>
      </c>
      <c r="I17" s="31">
        <v>12.734340788210449</v>
      </c>
      <c r="J17" s="31">
        <v>14.083953084593958</v>
      </c>
      <c r="K17" s="31">
        <v>15.352969987953003</v>
      </c>
      <c r="L17" s="31">
        <v>16.816485355743364</v>
      </c>
      <c r="M17" s="31">
        <v>18.83149567692638</v>
      </c>
      <c r="N17" s="9"/>
      <c r="P17" s="32" t="str">
        <f t="shared" si="3"/>
        <v>ATS_BLTS</v>
      </c>
      <c r="Q17" s="30">
        <f t="shared" si="3"/>
        <v>7.2935376628595394</v>
      </c>
      <c r="R17" s="31">
        <f t="shared" si="4"/>
        <v>2.3861507752570175</v>
      </c>
      <c r="S17" s="31">
        <f t="shared" si="2"/>
        <v>0.56454977352810332</v>
      </c>
      <c r="T17" s="31">
        <f t="shared" si="2"/>
        <v>0.60857543413615467</v>
      </c>
      <c r="U17" s="31">
        <f t="shared" si="2"/>
        <v>0.55104963966155651</v>
      </c>
      <c r="V17" s="31">
        <f t="shared" si="2"/>
        <v>0.63513936453272635</v>
      </c>
      <c r="W17" s="31">
        <f t="shared" si="2"/>
        <v>0.69533813823535162</v>
      </c>
      <c r="X17" s="31">
        <f t="shared" si="2"/>
        <v>1.3496122963835084</v>
      </c>
      <c r="Y17" s="31">
        <f t="shared" si="2"/>
        <v>1.269016903359045</v>
      </c>
      <c r="Z17" s="31">
        <f t="shared" si="2"/>
        <v>1.463515367790361</v>
      </c>
      <c r="AA17" s="31">
        <f t="shared" si="2"/>
        <v>2.0150103211830164</v>
      </c>
      <c r="AB17" s="36"/>
    </row>
    <row r="18" spans="2:28" x14ac:dyDescent="0.25">
      <c r="B18" s="29" t="s">
        <v>198</v>
      </c>
      <c r="C18" s="30">
        <v>2.1265783246197922</v>
      </c>
      <c r="D18" s="31">
        <v>2.8660077908486912</v>
      </c>
      <c r="E18" s="31">
        <v>3.0425778835270978</v>
      </c>
      <c r="F18" s="31">
        <v>3.2326590178830825</v>
      </c>
      <c r="G18" s="31">
        <v>3.4033470506922687</v>
      </c>
      <c r="H18" s="31">
        <v>3.5994894190843523</v>
      </c>
      <c r="I18" s="31">
        <v>3.8131116086523855</v>
      </c>
      <c r="J18" s="31">
        <v>4.2272045856016049</v>
      </c>
      <c r="K18" s="31">
        <v>4.6138084872059864</v>
      </c>
      <c r="L18" s="31">
        <v>5.0570061565568158</v>
      </c>
      <c r="M18" s="31">
        <v>5.6659242851344063</v>
      </c>
      <c r="N18" s="9"/>
      <c r="P18" s="32" t="str">
        <f t="shared" si="3"/>
        <v>BLTS_22kV</v>
      </c>
      <c r="Q18" s="30">
        <f t="shared" si="3"/>
        <v>2.1265783246197922</v>
      </c>
      <c r="R18" s="31">
        <f t="shared" si="4"/>
        <v>0.73942946622889894</v>
      </c>
      <c r="S18" s="31">
        <f t="shared" si="2"/>
        <v>0.17657009267840662</v>
      </c>
      <c r="T18" s="31">
        <f t="shared" si="2"/>
        <v>0.19008113435598473</v>
      </c>
      <c r="U18" s="31">
        <f t="shared" si="2"/>
        <v>0.17068803280918621</v>
      </c>
      <c r="V18" s="31">
        <f t="shared" si="2"/>
        <v>0.19614236839208354</v>
      </c>
      <c r="W18" s="31">
        <f t="shared" si="2"/>
        <v>0.21362218956803325</v>
      </c>
      <c r="X18" s="31">
        <f t="shared" si="2"/>
        <v>0.41409297694921943</v>
      </c>
      <c r="Y18" s="31">
        <f t="shared" si="2"/>
        <v>0.38660390160438141</v>
      </c>
      <c r="Z18" s="31">
        <f t="shared" si="2"/>
        <v>0.44319766935082949</v>
      </c>
      <c r="AA18" s="31">
        <f t="shared" si="2"/>
        <v>0.60891812857759042</v>
      </c>
      <c r="AB18" s="36"/>
    </row>
    <row r="19" spans="2:28" x14ac:dyDescent="0.25">
      <c r="B19" s="29" t="s">
        <v>199</v>
      </c>
      <c r="C19" s="30">
        <v>28.633051844126289</v>
      </c>
      <c r="D19" s="31">
        <v>33.184564471433909</v>
      </c>
      <c r="E19" s="31">
        <v>34.273780747716103</v>
      </c>
      <c r="F19" s="31">
        <v>35.437912571516982</v>
      </c>
      <c r="G19" s="31">
        <v>36.458119952482285</v>
      </c>
      <c r="H19" s="31">
        <v>37.61016909450916</v>
      </c>
      <c r="I19" s="31">
        <v>38.835916244039169</v>
      </c>
      <c r="J19" s="31">
        <v>41.244083034079573</v>
      </c>
      <c r="K19" s="31">
        <v>43.408722809341938</v>
      </c>
      <c r="L19" s="31">
        <v>45.816658366409769</v>
      </c>
      <c r="M19" s="31">
        <v>49.101733683903106</v>
      </c>
      <c r="N19" s="9"/>
      <c r="P19" s="32" t="str">
        <f t="shared" si="3"/>
        <v>KTS_East</v>
      </c>
      <c r="Q19" s="30">
        <f t="shared" si="3"/>
        <v>28.633051844126289</v>
      </c>
      <c r="R19" s="31">
        <f t="shared" si="4"/>
        <v>4.5515126273076199</v>
      </c>
      <c r="S19" s="31">
        <f t="shared" si="2"/>
        <v>1.089216276282194</v>
      </c>
      <c r="T19" s="31">
        <f t="shared" si="2"/>
        <v>1.1641318238008793</v>
      </c>
      <c r="U19" s="31">
        <f t="shared" si="2"/>
        <v>1.0202073809653029</v>
      </c>
      <c r="V19" s="31">
        <f t="shared" si="2"/>
        <v>1.1520491420268755</v>
      </c>
      <c r="W19" s="31">
        <f t="shared" si="2"/>
        <v>1.2257471495300081</v>
      </c>
      <c r="X19" s="31">
        <f t="shared" si="2"/>
        <v>2.4081667900404042</v>
      </c>
      <c r="Y19" s="31">
        <f t="shared" si="2"/>
        <v>2.1646397752623656</v>
      </c>
      <c r="Z19" s="31">
        <f t="shared" si="2"/>
        <v>2.4079355570678302</v>
      </c>
      <c r="AA19" s="31">
        <f t="shared" si="2"/>
        <v>3.2850753174933374</v>
      </c>
      <c r="AB19" s="36"/>
    </row>
    <row r="20" spans="2:28" x14ac:dyDescent="0.25">
      <c r="B20" s="29" t="s">
        <v>200</v>
      </c>
      <c r="C20" s="30">
        <v>52.124826994547462</v>
      </c>
      <c r="D20" s="31">
        <v>65.619970539675279</v>
      </c>
      <c r="E20" s="31">
        <v>68.397340423985753</v>
      </c>
      <c r="F20" s="31">
        <v>71.353096894489312</v>
      </c>
      <c r="G20" s="31">
        <v>74.096006720547464</v>
      </c>
      <c r="H20" s="31">
        <v>77.159032631458587</v>
      </c>
      <c r="I20" s="31">
        <v>80.446563682390988</v>
      </c>
      <c r="J20" s="31">
        <v>87.392113362275055</v>
      </c>
      <c r="K20" s="31">
        <v>93.610301463277537</v>
      </c>
      <c r="L20" s="31">
        <v>100.57910063516906</v>
      </c>
      <c r="M20" s="31">
        <v>110.23901823061537</v>
      </c>
      <c r="N20" s="9"/>
      <c r="P20" s="32" t="str">
        <f t="shared" si="3"/>
        <v>KTS_West</v>
      </c>
      <c r="Q20" s="30">
        <f t="shared" si="3"/>
        <v>52.124826994547462</v>
      </c>
      <c r="R20" s="31">
        <f t="shared" si="4"/>
        <v>13.495143545127817</v>
      </c>
      <c r="S20" s="31">
        <f t="shared" si="4"/>
        <v>2.7773698843104739</v>
      </c>
      <c r="T20" s="31">
        <f t="shared" si="4"/>
        <v>2.9557564705035588</v>
      </c>
      <c r="U20" s="31">
        <f t="shared" si="4"/>
        <v>2.7429098260581526</v>
      </c>
      <c r="V20" s="31">
        <f t="shared" si="4"/>
        <v>3.0630259109111222</v>
      </c>
      <c r="W20" s="31">
        <f t="shared" si="4"/>
        <v>3.2875310509324009</v>
      </c>
      <c r="X20" s="31">
        <f t="shared" si="4"/>
        <v>6.945549679884067</v>
      </c>
      <c r="Y20" s="31">
        <f t="shared" si="4"/>
        <v>6.2181881010024824</v>
      </c>
      <c r="Z20" s="31">
        <f t="shared" si="4"/>
        <v>6.9687991718915185</v>
      </c>
      <c r="AA20" s="31">
        <f t="shared" si="4"/>
        <v>9.6599175954463163</v>
      </c>
      <c r="AB20" s="36"/>
    </row>
    <row r="21" spans="2:28" x14ac:dyDescent="0.25">
      <c r="B21" s="29" t="s">
        <v>201</v>
      </c>
      <c r="C21" s="30">
        <v>18.81539938163295</v>
      </c>
      <c r="D21" s="31">
        <v>32.174886027792297</v>
      </c>
      <c r="E21" s="31">
        <v>35.249875575184078</v>
      </c>
      <c r="F21" s="31">
        <v>38.53043798995823</v>
      </c>
      <c r="G21" s="31">
        <v>41.439103958252225</v>
      </c>
      <c r="H21" s="31">
        <v>44.707909103785461</v>
      </c>
      <c r="I21" s="31">
        <v>48.184340284292183</v>
      </c>
      <c r="J21" s="31">
        <v>55.157485307547361</v>
      </c>
      <c r="K21" s="31">
        <v>61.392046108783461</v>
      </c>
      <c r="L21" s="31">
        <v>68.316793778278054</v>
      </c>
      <c r="M21" s="31">
        <v>77.797655390852654</v>
      </c>
      <c r="N21" s="9"/>
      <c r="P21" s="32" t="str">
        <f t="shared" si="3"/>
        <v>WMTS_66kV</v>
      </c>
      <c r="Q21" s="30">
        <f t="shared" si="3"/>
        <v>18.81539938163295</v>
      </c>
      <c r="R21" s="31">
        <f t="shared" si="4"/>
        <v>13.359486646159347</v>
      </c>
      <c r="S21" s="31">
        <f t="shared" si="4"/>
        <v>3.0749895473917803</v>
      </c>
      <c r="T21" s="31">
        <f t="shared" si="4"/>
        <v>3.2805624147741526</v>
      </c>
      <c r="U21" s="31">
        <f t="shared" si="4"/>
        <v>2.9086659682939953</v>
      </c>
      <c r="V21" s="31">
        <f t="shared" si="4"/>
        <v>3.2688051455332356</v>
      </c>
      <c r="W21" s="31">
        <f t="shared" si="4"/>
        <v>3.4764311805067223</v>
      </c>
      <c r="X21" s="31">
        <f t="shared" si="4"/>
        <v>6.9731450232551779</v>
      </c>
      <c r="Y21" s="31">
        <f t="shared" si="4"/>
        <v>6.2345608012360998</v>
      </c>
      <c r="Z21" s="31">
        <f t="shared" si="4"/>
        <v>6.9247476694945931</v>
      </c>
      <c r="AA21" s="31">
        <f t="shared" si="4"/>
        <v>9.4808616125745999</v>
      </c>
      <c r="AB21" s="36"/>
    </row>
    <row r="22" spans="2:28" x14ac:dyDescent="0.25">
      <c r="B22" s="29" t="s">
        <v>202</v>
      </c>
      <c r="C22" s="30">
        <v>3.2199454314107232</v>
      </c>
      <c r="D22" s="31">
        <v>11.229540974720312</v>
      </c>
      <c r="E22" s="31">
        <v>13.046853505133063</v>
      </c>
      <c r="F22" s="31">
        <v>14.981288524371966</v>
      </c>
      <c r="G22" s="31">
        <v>16.694979161422353</v>
      </c>
      <c r="H22" s="31">
        <v>18.609500995296997</v>
      </c>
      <c r="I22" s="31">
        <v>20.634200035092459</v>
      </c>
      <c r="J22" s="31">
        <v>24.742781277453496</v>
      </c>
      <c r="K22" s="31">
        <v>28.376398484239321</v>
      </c>
      <c r="L22" s="31">
        <v>32.380253328210365</v>
      </c>
      <c r="M22" s="31">
        <v>37.860834153232666</v>
      </c>
      <c r="N22" s="9"/>
      <c r="P22" s="32" t="str">
        <f t="shared" si="3"/>
        <v>WMTS_22kV</v>
      </c>
      <c r="Q22" s="30">
        <f t="shared" si="3"/>
        <v>3.2199454314107232</v>
      </c>
      <c r="R22" s="31">
        <f t="shared" si="4"/>
        <v>8.0095955433095885</v>
      </c>
      <c r="S22" s="31">
        <f t="shared" si="4"/>
        <v>1.8173125304127513</v>
      </c>
      <c r="T22" s="31">
        <f t="shared" si="4"/>
        <v>1.9344350192389026</v>
      </c>
      <c r="U22" s="31">
        <f t="shared" si="4"/>
        <v>1.7136906370503873</v>
      </c>
      <c r="V22" s="31">
        <f t="shared" si="4"/>
        <v>1.9145218338746446</v>
      </c>
      <c r="W22" s="31">
        <f t="shared" si="4"/>
        <v>2.0246990397954612</v>
      </c>
      <c r="X22" s="31">
        <f t="shared" si="4"/>
        <v>4.1085812423610371</v>
      </c>
      <c r="Y22" s="31">
        <f t="shared" si="4"/>
        <v>3.633617206785825</v>
      </c>
      <c r="Z22" s="31">
        <f t="shared" si="4"/>
        <v>4.0038548439710446</v>
      </c>
      <c r="AA22" s="31">
        <f t="shared" si="4"/>
        <v>5.4805808250223009</v>
      </c>
      <c r="AB22" s="36"/>
    </row>
    <row r="23" spans="2:28" x14ac:dyDescent="0.25">
      <c r="B23" s="29" t="s">
        <v>203</v>
      </c>
      <c r="C23" s="30">
        <v>8.4488692478331071</v>
      </c>
      <c r="D23" s="31">
        <v>13.768094658267003</v>
      </c>
      <c r="E23" s="31">
        <v>14.99420524926164</v>
      </c>
      <c r="F23" s="31">
        <v>16.303301991766155</v>
      </c>
      <c r="G23" s="31">
        <v>17.466266293373845</v>
      </c>
      <c r="H23" s="31">
        <v>18.775888725087924</v>
      </c>
      <c r="I23" s="31">
        <v>20.172134800526141</v>
      </c>
      <c r="J23" s="31">
        <v>22.965781801639206</v>
      </c>
      <c r="K23" s="31">
        <v>25.473982366630942</v>
      </c>
      <c r="L23" s="31">
        <v>28.26914816550439</v>
      </c>
      <c r="M23" s="31">
        <v>32.098205159461635</v>
      </c>
      <c r="N23" s="9"/>
      <c r="P23" s="32" t="str">
        <f t="shared" si="3"/>
        <v>BTS_22kV</v>
      </c>
      <c r="Q23" s="30">
        <f t="shared" si="3"/>
        <v>8.4488692478331071</v>
      </c>
      <c r="R23" s="31">
        <f t="shared" si="4"/>
        <v>5.3192254104338961</v>
      </c>
      <c r="S23" s="31">
        <f t="shared" si="4"/>
        <v>1.2261105909946366</v>
      </c>
      <c r="T23" s="31">
        <f t="shared" si="4"/>
        <v>1.309096742504515</v>
      </c>
      <c r="U23" s="31">
        <f t="shared" si="4"/>
        <v>1.1629643016076905</v>
      </c>
      <c r="V23" s="31">
        <f t="shared" si="4"/>
        <v>1.3096224317140788</v>
      </c>
      <c r="W23" s="31">
        <f t="shared" si="4"/>
        <v>1.3962460754382171</v>
      </c>
      <c r="X23" s="31">
        <f t="shared" si="4"/>
        <v>2.7936470011130652</v>
      </c>
      <c r="Y23" s="31">
        <f t="shared" si="4"/>
        <v>2.5082005649917356</v>
      </c>
      <c r="Z23" s="31">
        <f t="shared" si="4"/>
        <v>2.7951657988734482</v>
      </c>
      <c r="AA23" s="31">
        <f t="shared" si="4"/>
        <v>3.829056993957245</v>
      </c>
      <c r="AB23" s="36"/>
    </row>
    <row r="24" spans="2:28" x14ac:dyDescent="0.25">
      <c r="B24" s="29" t="s">
        <v>204</v>
      </c>
      <c r="C24" s="30">
        <v>4.3904648646816442</v>
      </c>
      <c r="D24" s="31">
        <v>12.713343848429101</v>
      </c>
      <c r="E24" s="31">
        <v>14.793401646705282</v>
      </c>
      <c r="F24" s="31">
        <v>17.028949558047728</v>
      </c>
      <c r="G24" s="31">
        <v>18.986674581973755</v>
      </c>
      <c r="H24" s="31">
        <v>21.228505021767258</v>
      </c>
      <c r="I24" s="31">
        <v>23.643265514005829</v>
      </c>
      <c r="J24" s="31">
        <v>28.25020026760048</v>
      </c>
      <c r="K24" s="31">
        <v>32.499640804929854</v>
      </c>
      <c r="L24" s="31">
        <v>37.310284828541121</v>
      </c>
      <c r="M24" s="31">
        <v>43.873485422191756</v>
      </c>
      <c r="N24" s="9"/>
      <c r="P24" s="32" t="str">
        <f t="shared" si="3"/>
        <v>FBTS_66kV</v>
      </c>
      <c r="Q24" s="30">
        <f t="shared" si="3"/>
        <v>4.3904648646816442</v>
      </c>
      <c r="R24" s="31">
        <f t="shared" si="4"/>
        <v>8.3228789837474579</v>
      </c>
      <c r="S24" s="31">
        <f t="shared" si="4"/>
        <v>2.0800577982761812</v>
      </c>
      <c r="T24" s="31">
        <f t="shared" si="4"/>
        <v>2.2355479113424455</v>
      </c>
      <c r="U24" s="31">
        <f t="shared" si="4"/>
        <v>1.9577250239260273</v>
      </c>
      <c r="V24" s="31">
        <f t="shared" si="4"/>
        <v>2.2418304397935032</v>
      </c>
      <c r="W24" s="31">
        <f t="shared" si="4"/>
        <v>2.414760492238571</v>
      </c>
      <c r="X24" s="31">
        <f t="shared" si="4"/>
        <v>4.6069347535946505</v>
      </c>
      <c r="Y24" s="31">
        <f t="shared" si="4"/>
        <v>4.2494405373293738</v>
      </c>
      <c r="Z24" s="31">
        <f t="shared" si="4"/>
        <v>4.8106440236112675</v>
      </c>
      <c r="AA24" s="31">
        <f t="shared" si="4"/>
        <v>6.5632005936506346</v>
      </c>
      <c r="AB24" s="36"/>
    </row>
    <row r="25" spans="2:28" x14ac:dyDescent="0.25">
      <c r="B25" s="29" t="s">
        <v>205</v>
      </c>
      <c r="C25" s="30">
        <v>3.1184688312253415</v>
      </c>
      <c r="D25" s="31">
        <v>8.9971111847323417</v>
      </c>
      <c r="E25" s="31">
        <v>10.434881169473122</v>
      </c>
      <c r="F25" s="31">
        <v>11.978171467057678</v>
      </c>
      <c r="G25" s="31">
        <v>13.336592235645846</v>
      </c>
      <c r="H25" s="31">
        <v>14.886997217744192</v>
      </c>
      <c r="I25" s="31">
        <v>16.554903911024727</v>
      </c>
      <c r="J25" s="31">
        <v>19.774186117215756</v>
      </c>
      <c r="K25" s="31">
        <v>22.729487309923556</v>
      </c>
      <c r="L25" s="31">
        <v>26.067539954897661</v>
      </c>
      <c r="M25" s="31">
        <v>30.628466035228264</v>
      </c>
      <c r="N25" s="9"/>
      <c r="P25" s="32" t="str">
        <f t="shared" si="3"/>
        <v>RTS_66kV_Bus1and4</v>
      </c>
      <c r="Q25" s="30">
        <f t="shared" si="3"/>
        <v>3.1184688312253415</v>
      </c>
      <c r="R25" s="31">
        <f t="shared" si="4"/>
        <v>5.8786423535070007</v>
      </c>
      <c r="S25" s="31">
        <f t="shared" si="4"/>
        <v>1.4377699847407808</v>
      </c>
      <c r="T25" s="31">
        <f t="shared" si="4"/>
        <v>1.543290297584555</v>
      </c>
      <c r="U25" s="31">
        <f t="shared" si="4"/>
        <v>1.358420768588168</v>
      </c>
      <c r="V25" s="31">
        <f t="shared" si="4"/>
        <v>1.5504049820983461</v>
      </c>
      <c r="W25" s="31">
        <f t="shared" si="4"/>
        <v>1.6679066932805355</v>
      </c>
      <c r="X25" s="31">
        <f t="shared" si="4"/>
        <v>3.2192822061910285</v>
      </c>
      <c r="Y25" s="31">
        <f t="shared" si="4"/>
        <v>2.9553011927078003</v>
      </c>
      <c r="Z25" s="31">
        <f t="shared" si="4"/>
        <v>3.3380526449741055</v>
      </c>
      <c r="AA25" s="31">
        <f t="shared" si="4"/>
        <v>4.5609260803306029</v>
      </c>
      <c r="AB25" s="36"/>
    </row>
    <row r="26" spans="2:28" x14ac:dyDescent="0.25">
      <c r="B26" s="29" t="s">
        <v>206</v>
      </c>
      <c r="C26" s="30">
        <v>17.633093209473007</v>
      </c>
      <c r="D26" s="31">
        <v>30.588926394209111</v>
      </c>
      <c r="E26" s="31">
        <v>33.908626418244467</v>
      </c>
      <c r="F26" s="31">
        <v>37.481493941155719</v>
      </c>
      <c r="G26" s="31">
        <v>40.592206731422586</v>
      </c>
      <c r="H26" s="31">
        <v>44.167656237273832</v>
      </c>
      <c r="I26" s="31">
        <v>48.024182210927364</v>
      </c>
      <c r="J26" s="31">
        <v>55.284854100209898</v>
      </c>
      <c r="K26" s="31">
        <v>62.018330613664652</v>
      </c>
      <c r="L26" s="31">
        <v>69.660237503265989</v>
      </c>
      <c r="M26" s="31">
        <v>80.068224740095431</v>
      </c>
      <c r="N26" s="9"/>
      <c r="P26" s="32" t="str">
        <f t="shared" si="3"/>
        <v>RTS_66kV_Bus2and3</v>
      </c>
      <c r="Q26" s="30">
        <f t="shared" si="3"/>
        <v>17.633093209473007</v>
      </c>
      <c r="R26" s="31">
        <f t="shared" si="4"/>
        <v>12.955833184736104</v>
      </c>
      <c r="S26" s="31">
        <f t="shared" si="4"/>
        <v>3.319700024035356</v>
      </c>
      <c r="T26" s="31">
        <f t="shared" si="4"/>
        <v>3.5728675229112525</v>
      </c>
      <c r="U26" s="31">
        <f t="shared" si="4"/>
        <v>3.1107127902668665</v>
      </c>
      <c r="V26" s="31">
        <f t="shared" si="4"/>
        <v>3.5754495058512461</v>
      </c>
      <c r="W26" s="31">
        <f t="shared" si="4"/>
        <v>3.8565259736535324</v>
      </c>
      <c r="X26" s="31">
        <f t="shared" si="4"/>
        <v>7.2606718892825342</v>
      </c>
      <c r="Y26" s="31">
        <f t="shared" si="4"/>
        <v>6.7334765134547538</v>
      </c>
      <c r="Z26" s="31">
        <f t="shared" si="4"/>
        <v>7.6419068896013371</v>
      </c>
      <c r="AA26" s="31">
        <f t="shared" si="4"/>
        <v>10.407987236829442</v>
      </c>
      <c r="AB26" s="36"/>
    </row>
    <row r="27" spans="2:28" x14ac:dyDescent="0.25">
      <c r="B27" s="29" t="s">
        <v>207</v>
      </c>
      <c r="C27" s="30">
        <v>1.6568146567514905</v>
      </c>
      <c r="D27" s="31">
        <v>5.1073820400276997</v>
      </c>
      <c r="E27" s="31">
        <v>5.9367914766758245</v>
      </c>
      <c r="F27" s="31">
        <v>6.8252566161636645</v>
      </c>
      <c r="G27" s="31">
        <v>7.6079826091434484</v>
      </c>
      <c r="H27" s="31">
        <v>8.4967230065655155</v>
      </c>
      <c r="I27" s="31">
        <v>9.4487147754182814</v>
      </c>
      <c r="J27" s="31">
        <v>11.307352115976219</v>
      </c>
      <c r="K27" s="31">
        <v>12.997904959371688</v>
      </c>
      <c r="L27" s="31">
        <v>14.895753055095744</v>
      </c>
      <c r="M27" s="31">
        <v>17.48944232810631</v>
      </c>
      <c r="N27" s="9"/>
      <c r="P27" s="32" t="str">
        <f t="shared" si="3"/>
        <v>RTS_22kV</v>
      </c>
      <c r="Q27" s="30">
        <f t="shared" si="3"/>
        <v>1.6568146567514905</v>
      </c>
      <c r="R27" s="31">
        <f t="shared" si="4"/>
        <v>3.4505673832762094</v>
      </c>
      <c r="S27" s="31">
        <f t="shared" si="4"/>
        <v>0.82940943664812483</v>
      </c>
      <c r="T27" s="31">
        <f t="shared" si="4"/>
        <v>0.88846513948784001</v>
      </c>
      <c r="U27" s="31">
        <f t="shared" si="4"/>
        <v>0.78272599297978385</v>
      </c>
      <c r="V27" s="31">
        <f t="shared" si="4"/>
        <v>0.88874039742206712</v>
      </c>
      <c r="W27" s="31">
        <f t="shared" si="4"/>
        <v>0.95199176885276593</v>
      </c>
      <c r="X27" s="31">
        <f t="shared" si="4"/>
        <v>1.8586373405579373</v>
      </c>
      <c r="Y27" s="31">
        <f t="shared" si="4"/>
        <v>1.6905528433954693</v>
      </c>
      <c r="Z27" s="31">
        <f t="shared" si="4"/>
        <v>1.897848095724056</v>
      </c>
      <c r="AA27" s="31">
        <f t="shared" si="4"/>
        <v>2.5936892730105665</v>
      </c>
      <c r="AB27" s="36"/>
    </row>
    <row r="28" spans="2:28" x14ac:dyDescent="0.25">
      <c r="B28" s="29" t="s">
        <v>208</v>
      </c>
      <c r="C28" s="30">
        <v>3.6852036602361422</v>
      </c>
      <c r="D28" s="31">
        <v>5.6679539833713966</v>
      </c>
      <c r="E28" s="31">
        <v>6.1979487302298866</v>
      </c>
      <c r="F28" s="31">
        <v>6.7690010557974212</v>
      </c>
      <c r="G28" s="31">
        <v>7.2594292838191228</v>
      </c>
      <c r="H28" s="31">
        <v>7.8249422028769295</v>
      </c>
      <c r="I28" s="31">
        <v>8.4338964292941512</v>
      </c>
      <c r="J28" s="31">
        <v>9.5575766802786859</v>
      </c>
      <c r="K28" s="31">
        <v>10.602446433458597</v>
      </c>
      <c r="L28" s="31">
        <v>11.787157576843164</v>
      </c>
      <c r="M28" s="31">
        <v>13.393887978298114</v>
      </c>
      <c r="N28" s="9"/>
      <c r="P28" s="32" t="str">
        <f t="shared" si="3"/>
        <v>SVTS_66kV</v>
      </c>
      <c r="Q28" s="30">
        <f t="shared" si="3"/>
        <v>3.6852036602361422</v>
      </c>
      <c r="R28" s="31">
        <f t="shared" si="4"/>
        <v>1.9827503231352543</v>
      </c>
      <c r="S28" s="31">
        <f t="shared" si="4"/>
        <v>0.52999474685849002</v>
      </c>
      <c r="T28" s="31">
        <f t="shared" si="4"/>
        <v>0.5710523255675346</v>
      </c>
      <c r="U28" s="31">
        <f t="shared" si="4"/>
        <v>0.49042822802170161</v>
      </c>
      <c r="V28" s="31">
        <f t="shared" si="4"/>
        <v>0.56551291905780676</v>
      </c>
      <c r="W28" s="31">
        <f t="shared" si="4"/>
        <v>0.60895422641722163</v>
      </c>
      <c r="X28" s="31">
        <f t="shared" si="4"/>
        <v>1.1236802509845347</v>
      </c>
      <c r="Y28" s="31">
        <f t="shared" si="4"/>
        <v>1.0448697531799116</v>
      </c>
      <c r="Z28" s="31">
        <f t="shared" si="4"/>
        <v>1.1847111433845665</v>
      </c>
      <c r="AA28" s="31">
        <f t="shared" si="4"/>
        <v>1.6067304014549499</v>
      </c>
      <c r="AB28" s="36"/>
    </row>
    <row r="29" spans="2:28" x14ac:dyDescent="0.25">
      <c r="B29" s="29" t="s">
        <v>209</v>
      </c>
      <c r="C29" s="30">
        <v>7.3704073204722844</v>
      </c>
      <c r="D29" s="31">
        <v>11.335907966742793</v>
      </c>
      <c r="E29" s="31">
        <v>12.395897460459773</v>
      </c>
      <c r="F29" s="31">
        <v>13.538002111594842</v>
      </c>
      <c r="G29" s="31">
        <v>14.518858567638246</v>
      </c>
      <c r="H29" s="31">
        <v>15.649884405753859</v>
      </c>
      <c r="I29" s="31">
        <v>16.867792858588302</v>
      </c>
      <c r="J29" s="31">
        <v>19.115153360557372</v>
      </c>
      <c r="K29" s="31">
        <v>21.204892866917195</v>
      </c>
      <c r="L29" s="31">
        <v>23.574315153686328</v>
      </c>
      <c r="M29" s="31">
        <v>26.787775956596228</v>
      </c>
      <c r="N29" s="9"/>
      <c r="P29" s="32" t="str">
        <f t="shared" ref="P29:Q31" si="5">B29</f>
        <v>TSTS_66kV</v>
      </c>
      <c r="Q29" s="30">
        <f t="shared" si="5"/>
        <v>7.3704073204722844</v>
      </c>
      <c r="R29" s="31">
        <f t="shared" ref="R29:AA31" si="6">D29-C29</f>
        <v>3.9655006462705087</v>
      </c>
      <c r="S29" s="31">
        <f t="shared" si="6"/>
        <v>1.05998949371698</v>
      </c>
      <c r="T29" s="31">
        <f t="shared" si="6"/>
        <v>1.1421046511350692</v>
      </c>
      <c r="U29" s="31">
        <f t="shared" si="6"/>
        <v>0.98085645604340321</v>
      </c>
      <c r="V29" s="31">
        <f t="shared" si="6"/>
        <v>1.1310258381156135</v>
      </c>
      <c r="W29" s="31">
        <f t="shared" si="6"/>
        <v>1.2179084528344433</v>
      </c>
      <c r="X29" s="31">
        <f t="shared" si="6"/>
        <v>2.2473605019690694</v>
      </c>
      <c r="Y29" s="31">
        <f t="shared" si="6"/>
        <v>2.0897395063598232</v>
      </c>
      <c r="Z29" s="31">
        <f t="shared" si="6"/>
        <v>2.369422286769133</v>
      </c>
      <c r="AA29" s="31">
        <f t="shared" si="6"/>
        <v>3.2134608029098999</v>
      </c>
      <c r="AB29" s="36"/>
    </row>
    <row r="30" spans="2:28" x14ac:dyDescent="0.25">
      <c r="B30" s="29" t="s">
        <v>98</v>
      </c>
      <c r="C30" s="30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9"/>
      <c r="P30" s="32" t="str">
        <f t="shared" si="5"/>
        <v>Spare</v>
      </c>
      <c r="Q30" s="30">
        <f t="shared" si="5"/>
        <v>0</v>
      </c>
      <c r="R30" s="31">
        <f t="shared" si="6"/>
        <v>0</v>
      </c>
      <c r="S30" s="31">
        <f t="shared" si="6"/>
        <v>0</v>
      </c>
      <c r="T30" s="31">
        <f t="shared" si="6"/>
        <v>0</v>
      </c>
      <c r="U30" s="31">
        <f t="shared" si="6"/>
        <v>0</v>
      </c>
      <c r="V30" s="31">
        <f t="shared" si="6"/>
        <v>0</v>
      </c>
      <c r="W30" s="31">
        <f t="shared" si="6"/>
        <v>0</v>
      </c>
      <c r="X30" s="31">
        <f t="shared" si="6"/>
        <v>0</v>
      </c>
      <c r="Y30" s="31">
        <f t="shared" si="6"/>
        <v>0</v>
      </c>
      <c r="Z30" s="31">
        <f t="shared" si="6"/>
        <v>0</v>
      </c>
      <c r="AA30" s="31">
        <f t="shared" si="6"/>
        <v>0</v>
      </c>
      <c r="AB30" s="36"/>
    </row>
    <row r="31" spans="2:28" x14ac:dyDescent="0.25">
      <c r="B31" s="29" t="s">
        <v>98</v>
      </c>
      <c r="C31" s="30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9"/>
      <c r="P31" s="37" t="str">
        <f t="shared" si="5"/>
        <v>Spare</v>
      </c>
      <c r="Q31" s="30">
        <f t="shared" si="5"/>
        <v>0</v>
      </c>
      <c r="R31" s="31">
        <f t="shared" si="6"/>
        <v>0</v>
      </c>
      <c r="S31" s="31">
        <f t="shared" si="6"/>
        <v>0</v>
      </c>
      <c r="T31" s="31">
        <f t="shared" si="6"/>
        <v>0</v>
      </c>
      <c r="U31" s="31">
        <f t="shared" si="6"/>
        <v>0</v>
      </c>
      <c r="V31" s="31">
        <f t="shared" si="6"/>
        <v>0</v>
      </c>
      <c r="W31" s="31">
        <f t="shared" si="6"/>
        <v>0</v>
      </c>
      <c r="X31" s="31">
        <f t="shared" si="6"/>
        <v>0</v>
      </c>
      <c r="Y31" s="31">
        <f t="shared" si="6"/>
        <v>0</v>
      </c>
      <c r="Z31" s="31">
        <f t="shared" si="6"/>
        <v>0</v>
      </c>
      <c r="AA31" s="31">
        <f t="shared" si="6"/>
        <v>0</v>
      </c>
      <c r="AB31" s="36"/>
    </row>
    <row r="32" spans="2:28" x14ac:dyDescent="0.25">
      <c r="C32" s="38">
        <f>SUM(C4:C31)</f>
        <v>553.86636385710779</v>
      </c>
      <c r="D32" s="39">
        <f t="shared" ref="D32:N32" si="7">SUM(D4:D31)</f>
        <v>694.07231205002313</v>
      </c>
      <c r="E32" s="39">
        <f t="shared" si="7"/>
        <v>728.60147433366205</v>
      </c>
      <c r="F32" s="39">
        <f t="shared" si="7"/>
        <v>765.52616296452766</v>
      </c>
      <c r="G32" s="39">
        <f t="shared" si="7"/>
        <v>802.64494591555376</v>
      </c>
      <c r="H32" s="39">
        <f t="shared" si="7"/>
        <v>844.27169502739571</v>
      </c>
      <c r="I32" s="39">
        <f t="shared" si="7"/>
        <v>889.084138655277</v>
      </c>
      <c r="J32" s="39">
        <f t="shared" si="7"/>
        <v>971.28425059238407</v>
      </c>
      <c r="K32" s="39">
        <f t="shared" si="7"/>
        <v>1048.4890500955287</v>
      </c>
      <c r="L32" s="39">
        <f t="shared" si="7"/>
        <v>1136.708828036056</v>
      </c>
      <c r="M32" s="39">
        <f t="shared" si="7"/>
        <v>1256.3056290241018</v>
      </c>
      <c r="N32" s="40">
        <f t="shared" si="7"/>
        <v>0</v>
      </c>
      <c r="Q32" s="38">
        <f>SUM(Q4:Q31)</f>
        <v>553.86636385710779</v>
      </c>
      <c r="R32" s="39">
        <f t="shared" ref="R32:AB32" si="8">SUM(R4:R31)</f>
        <v>140.20594819291563</v>
      </c>
      <c r="S32" s="39">
        <f t="shared" si="8"/>
        <v>34.529162283638897</v>
      </c>
      <c r="T32" s="39">
        <f t="shared" si="8"/>
        <v>36.924688630865546</v>
      </c>
      <c r="U32" s="39">
        <f t="shared" si="8"/>
        <v>37.118782951026262</v>
      </c>
      <c r="V32" s="39">
        <f t="shared" si="8"/>
        <v>41.626749111841704</v>
      </c>
      <c r="W32" s="39">
        <f t="shared" si="8"/>
        <v>44.812443627881301</v>
      </c>
      <c r="X32" s="39">
        <f t="shared" si="8"/>
        <v>82.200111937107181</v>
      </c>
      <c r="Y32" s="39">
        <f t="shared" si="8"/>
        <v>77.204799503144784</v>
      </c>
      <c r="Z32" s="39">
        <f t="shared" si="8"/>
        <v>88.219777940527052</v>
      </c>
      <c r="AA32" s="39">
        <f t="shared" si="8"/>
        <v>119.59680098804549</v>
      </c>
      <c r="AB32" s="40">
        <f t="shared" si="8"/>
        <v>0</v>
      </c>
    </row>
  </sheetData>
  <mergeCells count="2">
    <mergeCell ref="C2:N2"/>
    <mergeCell ref="Q2:A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H32"/>
  <sheetViews>
    <sheetView topLeftCell="M10" workbookViewId="0">
      <selection activeCell="Z56" sqref="Z56"/>
    </sheetView>
  </sheetViews>
  <sheetFormatPr defaultColWidth="8.85546875" defaultRowHeight="13.5" x14ac:dyDescent="0.25"/>
  <cols>
    <col min="1" max="1" width="8.85546875" style="1"/>
    <col min="2" max="2" width="18.85546875" style="1" bestFit="1" customWidth="1"/>
    <col min="3" max="4" width="9.85546875" style="1" bestFit="1" customWidth="1"/>
    <col min="5" max="14" width="10.85546875" style="1" bestFit="1" customWidth="1"/>
    <col min="15" max="15" width="8.85546875" style="1"/>
    <col min="16" max="16" width="14.28515625" style="1" bestFit="1" customWidth="1"/>
    <col min="17" max="27" width="9.85546875" style="1" bestFit="1" customWidth="1"/>
    <col min="28" max="28" width="10.5703125" style="1" bestFit="1" customWidth="1"/>
    <col min="29" max="29" width="8.85546875" style="1"/>
    <col min="30" max="30" width="14.28515625" style="1" bestFit="1" customWidth="1"/>
    <col min="31" max="43" width="8.85546875" style="1"/>
    <col min="44" max="44" width="14.28515625" style="1" bestFit="1" customWidth="1"/>
    <col min="45" max="57" width="8.85546875" style="1"/>
    <col min="58" max="58" width="14.28515625" style="1" bestFit="1" customWidth="1"/>
    <col min="59" max="71" width="8.85546875" style="1"/>
    <col min="72" max="72" width="14.28515625" style="1" bestFit="1" customWidth="1"/>
    <col min="73" max="85" width="8.85546875" style="1"/>
    <col min="86" max="86" width="14.28515625" style="1" bestFit="1" customWidth="1"/>
    <col min="87" max="16384" width="8.85546875" style="1"/>
  </cols>
  <sheetData>
    <row r="2" spans="2:112" x14ac:dyDescent="0.25">
      <c r="C2" s="119" t="s">
        <v>13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1"/>
      <c r="P2" s="23"/>
      <c r="Q2" s="122" t="s">
        <v>14</v>
      </c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4"/>
      <c r="AD2" s="23"/>
      <c r="AE2" s="122" t="s">
        <v>15</v>
      </c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4"/>
      <c r="AR2" s="23"/>
      <c r="AS2" s="122" t="s">
        <v>16</v>
      </c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4"/>
      <c r="BF2" s="23"/>
      <c r="BG2" s="122" t="s">
        <v>17</v>
      </c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4"/>
      <c r="BT2" s="23"/>
      <c r="BU2" s="122" t="s">
        <v>18</v>
      </c>
      <c r="BV2" s="123"/>
      <c r="BW2" s="123"/>
      <c r="BX2" s="123"/>
      <c r="BY2" s="123"/>
      <c r="BZ2" s="123"/>
      <c r="CA2" s="123"/>
      <c r="CB2" s="123"/>
      <c r="CC2" s="123"/>
      <c r="CD2" s="123"/>
      <c r="CE2" s="123"/>
      <c r="CF2" s="124"/>
      <c r="CH2" s="23"/>
      <c r="CI2" s="122" t="s">
        <v>19</v>
      </c>
      <c r="CJ2" s="123"/>
      <c r="CK2" s="123"/>
      <c r="CL2" s="123"/>
      <c r="CM2" s="123"/>
      <c r="CN2" s="123"/>
      <c r="CO2" s="123"/>
      <c r="CP2" s="123"/>
      <c r="CQ2" s="123"/>
      <c r="CR2" s="123"/>
      <c r="CS2" s="123"/>
      <c r="CT2" s="124"/>
      <c r="CV2" s="23"/>
      <c r="CW2" s="122" t="s">
        <v>20</v>
      </c>
      <c r="CX2" s="123"/>
      <c r="CY2" s="123"/>
      <c r="CZ2" s="123"/>
      <c r="DA2" s="123"/>
      <c r="DB2" s="123"/>
      <c r="DC2" s="123"/>
      <c r="DD2" s="123"/>
      <c r="DE2" s="123"/>
      <c r="DF2" s="123"/>
      <c r="DG2" s="123"/>
      <c r="DH2" s="124"/>
    </row>
    <row r="3" spans="2:112" x14ac:dyDescent="0.25">
      <c r="B3" s="2" t="s">
        <v>12</v>
      </c>
      <c r="C3" s="24">
        <v>2019</v>
      </c>
      <c r="D3" s="25">
        <f>C3+1</f>
        <v>2020</v>
      </c>
      <c r="E3" s="26">
        <f t="shared" ref="E3:M3" si="0">D3+1</f>
        <v>2021</v>
      </c>
      <c r="F3" s="26">
        <f t="shared" si="0"/>
        <v>2022</v>
      </c>
      <c r="G3" s="26">
        <f t="shared" si="0"/>
        <v>2023</v>
      </c>
      <c r="H3" s="26">
        <f t="shared" si="0"/>
        <v>2024</v>
      </c>
      <c r="I3" s="26">
        <f t="shared" si="0"/>
        <v>2025</v>
      </c>
      <c r="J3" s="26">
        <f t="shared" si="0"/>
        <v>2026</v>
      </c>
      <c r="K3" s="26">
        <f t="shared" si="0"/>
        <v>2027</v>
      </c>
      <c r="L3" s="26">
        <f t="shared" si="0"/>
        <v>2028</v>
      </c>
      <c r="M3" s="26">
        <f t="shared" si="0"/>
        <v>2029</v>
      </c>
      <c r="N3" s="27" t="s">
        <v>9</v>
      </c>
      <c r="P3" s="28" t="s">
        <v>12</v>
      </c>
      <c r="Q3" s="41">
        <f>C3</f>
        <v>2019</v>
      </c>
      <c r="R3" s="41">
        <f t="shared" ref="R3:AA3" si="1">D3</f>
        <v>2020</v>
      </c>
      <c r="S3" s="41">
        <f t="shared" si="1"/>
        <v>2021</v>
      </c>
      <c r="T3" s="41">
        <f t="shared" si="1"/>
        <v>2022</v>
      </c>
      <c r="U3" s="41">
        <f t="shared" si="1"/>
        <v>2023</v>
      </c>
      <c r="V3" s="41">
        <f t="shared" si="1"/>
        <v>2024</v>
      </c>
      <c r="W3" s="41">
        <f t="shared" si="1"/>
        <v>2025</v>
      </c>
      <c r="X3" s="41">
        <f t="shared" si="1"/>
        <v>2026</v>
      </c>
      <c r="Y3" s="41">
        <f t="shared" si="1"/>
        <v>2027</v>
      </c>
      <c r="Z3" s="41">
        <f t="shared" si="1"/>
        <v>2028</v>
      </c>
      <c r="AA3" s="41">
        <f t="shared" si="1"/>
        <v>2029</v>
      </c>
      <c r="AB3" s="41" t="s">
        <v>9</v>
      </c>
      <c r="AD3" s="28" t="s">
        <v>12</v>
      </c>
      <c r="AE3" s="41">
        <f>Q3</f>
        <v>2019</v>
      </c>
      <c r="AF3" s="41">
        <f t="shared" ref="AF3:AO3" si="2">R3</f>
        <v>2020</v>
      </c>
      <c r="AG3" s="41">
        <f t="shared" si="2"/>
        <v>2021</v>
      </c>
      <c r="AH3" s="41">
        <f t="shared" si="2"/>
        <v>2022</v>
      </c>
      <c r="AI3" s="41">
        <f t="shared" si="2"/>
        <v>2023</v>
      </c>
      <c r="AJ3" s="41">
        <f t="shared" si="2"/>
        <v>2024</v>
      </c>
      <c r="AK3" s="41">
        <f t="shared" si="2"/>
        <v>2025</v>
      </c>
      <c r="AL3" s="41">
        <f t="shared" si="2"/>
        <v>2026</v>
      </c>
      <c r="AM3" s="41">
        <f t="shared" si="2"/>
        <v>2027</v>
      </c>
      <c r="AN3" s="41">
        <f t="shared" si="2"/>
        <v>2028</v>
      </c>
      <c r="AO3" s="41">
        <f t="shared" si="2"/>
        <v>2029</v>
      </c>
      <c r="AP3" s="41" t="s">
        <v>9</v>
      </c>
      <c r="AR3" s="28" t="s">
        <v>12</v>
      </c>
      <c r="AS3" s="41">
        <f>AE3</f>
        <v>2019</v>
      </c>
      <c r="AT3" s="41">
        <f t="shared" ref="AT3:BC3" si="3">AF3</f>
        <v>2020</v>
      </c>
      <c r="AU3" s="41">
        <f t="shared" si="3"/>
        <v>2021</v>
      </c>
      <c r="AV3" s="41">
        <f t="shared" si="3"/>
        <v>2022</v>
      </c>
      <c r="AW3" s="41">
        <f t="shared" si="3"/>
        <v>2023</v>
      </c>
      <c r="AX3" s="41">
        <f t="shared" si="3"/>
        <v>2024</v>
      </c>
      <c r="AY3" s="41">
        <f t="shared" si="3"/>
        <v>2025</v>
      </c>
      <c r="AZ3" s="41">
        <f t="shared" si="3"/>
        <v>2026</v>
      </c>
      <c r="BA3" s="41">
        <f t="shared" si="3"/>
        <v>2027</v>
      </c>
      <c r="BB3" s="41">
        <f t="shared" si="3"/>
        <v>2028</v>
      </c>
      <c r="BC3" s="41">
        <f t="shared" si="3"/>
        <v>2029</v>
      </c>
      <c r="BD3" s="41" t="s">
        <v>9</v>
      </c>
      <c r="BF3" s="28" t="s">
        <v>12</v>
      </c>
      <c r="BG3" s="41">
        <f>AS3</f>
        <v>2019</v>
      </c>
      <c r="BH3" s="41">
        <f t="shared" ref="BH3:BQ3" si="4">AT3</f>
        <v>2020</v>
      </c>
      <c r="BI3" s="41">
        <f t="shared" si="4"/>
        <v>2021</v>
      </c>
      <c r="BJ3" s="41">
        <f t="shared" si="4"/>
        <v>2022</v>
      </c>
      <c r="BK3" s="41">
        <f t="shared" si="4"/>
        <v>2023</v>
      </c>
      <c r="BL3" s="41">
        <f t="shared" si="4"/>
        <v>2024</v>
      </c>
      <c r="BM3" s="41">
        <f t="shared" si="4"/>
        <v>2025</v>
      </c>
      <c r="BN3" s="41">
        <f t="shared" si="4"/>
        <v>2026</v>
      </c>
      <c r="BO3" s="41">
        <f t="shared" si="4"/>
        <v>2027</v>
      </c>
      <c r="BP3" s="41">
        <f t="shared" si="4"/>
        <v>2028</v>
      </c>
      <c r="BQ3" s="41">
        <f t="shared" si="4"/>
        <v>2029</v>
      </c>
      <c r="BR3" s="41" t="s">
        <v>9</v>
      </c>
      <c r="BT3" s="28" t="s">
        <v>12</v>
      </c>
      <c r="BU3" s="41">
        <f>BG3</f>
        <v>2019</v>
      </c>
      <c r="BV3" s="41">
        <f t="shared" ref="BV3:CE3" si="5">BH3</f>
        <v>2020</v>
      </c>
      <c r="BW3" s="41">
        <f t="shared" si="5"/>
        <v>2021</v>
      </c>
      <c r="BX3" s="41">
        <f t="shared" si="5"/>
        <v>2022</v>
      </c>
      <c r="BY3" s="41">
        <f t="shared" si="5"/>
        <v>2023</v>
      </c>
      <c r="BZ3" s="41">
        <f t="shared" si="5"/>
        <v>2024</v>
      </c>
      <c r="CA3" s="41">
        <f t="shared" si="5"/>
        <v>2025</v>
      </c>
      <c r="CB3" s="41">
        <f t="shared" si="5"/>
        <v>2026</v>
      </c>
      <c r="CC3" s="41">
        <f t="shared" si="5"/>
        <v>2027</v>
      </c>
      <c r="CD3" s="41">
        <f t="shared" si="5"/>
        <v>2028</v>
      </c>
      <c r="CE3" s="41">
        <f t="shared" si="5"/>
        <v>2029</v>
      </c>
      <c r="CF3" s="41" t="s">
        <v>9</v>
      </c>
      <c r="CH3" s="28" t="s">
        <v>12</v>
      </c>
      <c r="CI3" s="41">
        <f>BU3</f>
        <v>2019</v>
      </c>
      <c r="CJ3" s="41">
        <f t="shared" ref="CJ3:CS3" si="6">BV3</f>
        <v>2020</v>
      </c>
      <c r="CK3" s="41">
        <f t="shared" si="6"/>
        <v>2021</v>
      </c>
      <c r="CL3" s="41">
        <f t="shared" si="6"/>
        <v>2022</v>
      </c>
      <c r="CM3" s="41">
        <f t="shared" si="6"/>
        <v>2023</v>
      </c>
      <c r="CN3" s="41">
        <f t="shared" si="6"/>
        <v>2024</v>
      </c>
      <c r="CO3" s="41">
        <f t="shared" si="6"/>
        <v>2025</v>
      </c>
      <c r="CP3" s="41">
        <f t="shared" si="6"/>
        <v>2026</v>
      </c>
      <c r="CQ3" s="41">
        <f t="shared" si="6"/>
        <v>2027</v>
      </c>
      <c r="CR3" s="41">
        <f t="shared" si="6"/>
        <v>2028</v>
      </c>
      <c r="CS3" s="41">
        <f t="shared" si="6"/>
        <v>2029</v>
      </c>
      <c r="CT3" s="41" t="s">
        <v>9</v>
      </c>
      <c r="CV3" s="28" t="s">
        <v>12</v>
      </c>
      <c r="CW3" s="41">
        <f>CI3</f>
        <v>2019</v>
      </c>
      <c r="CX3" s="41">
        <f t="shared" ref="CX3:DG3" si="7">CJ3</f>
        <v>2020</v>
      </c>
      <c r="CY3" s="41">
        <f t="shared" si="7"/>
        <v>2021</v>
      </c>
      <c r="CZ3" s="41">
        <f t="shared" si="7"/>
        <v>2022</v>
      </c>
      <c r="DA3" s="41">
        <f t="shared" si="7"/>
        <v>2023</v>
      </c>
      <c r="DB3" s="41">
        <f t="shared" si="7"/>
        <v>2024</v>
      </c>
      <c r="DC3" s="41">
        <f t="shared" si="7"/>
        <v>2025</v>
      </c>
      <c r="DD3" s="41">
        <f t="shared" si="7"/>
        <v>2026</v>
      </c>
      <c r="DE3" s="41">
        <f t="shared" si="7"/>
        <v>2027</v>
      </c>
      <c r="DF3" s="41">
        <f t="shared" si="7"/>
        <v>2028</v>
      </c>
      <c r="DG3" s="41">
        <f t="shared" si="7"/>
        <v>2029</v>
      </c>
      <c r="DH3" s="41" t="s">
        <v>9</v>
      </c>
    </row>
    <row r="4" spans="2:112" x14ac:dyDescent="0.25">
      <c r="B4" s="29" t="s">
        <v>184</v>
      </c>
      <c r="C4" s="30">
        <v>1.6561152347680515E-3</v>
      </c>
      <c r="D4" s="31">
        <v>2.4506706226452416E-3</v>
      </c>
      <c r="E4" s="31">
        <v>4.5951223211765906E-3</v>
      </c>
      <c r="F4" s="31">
        <v>8.2881091773313962E-3</v>
      </c>
      <c r="G4" s="31">
        <v>1.453554315701211E-2</v>
      </c>
      <c r="H4" s="31">
        <v>2.4883536992879145E-2</v>
      </c>
      <c r="I4" s="31">
        <v>4.0352537200613187E-2</v>
      </c>
      <c r="J4" s="31">
        <v>6.3492146053814077E-2</v>
      </c>
      <c r="K4" s="31">
        <v>9.8122527719196218E-2</v>
      </c>
      <c r="L4" s="31">
        <v>0.14866884699799332</v>
      </c>
      <c r="M4" s="31">
        <v>0.22102607503776373</v>
      </c>
      <c r="N4" s="9"/>
      <c r="P4" s="32" t="str">
        <f>B4</f>
        <v>RCTS_22kV</v>
      </c>
      <c r="Q4" s="30">
        <v>1.692513965757549</v>
      </c>
      <c r="R4" s="31">
        <v>1.8975621862073793</v>
      </c>
      <c r="S4" s="31">
        <v>1.9272103520149679</v>
      </c>
      <c r="T4" s="31">
        <v>1.9576900373487123</v>
      </c>
      <c r="U4" s="31">
        <v>1.9890349524596724</v>
      </c>
      <c r="V4" s="31">
        <v>2.0213012810996158</v>
      </c>
      <c r="W4" s="31">
        <v>2.0544890232685424</v>
      </c>
      <c r="X4" s="31">
        <v>2.1435009411934289</v>
      </c>
      <c r="Y4" s="31">
        <v>2.2154835639576556</v>
      </c>
      <c r="Z4" s="31">
        <v>2.2914552330973583</v>
      </c>
      <c r="AA4" s="31">
        <v>2.3996539022507681</v>
      </c>
      <c r="AB4" s="36"/>
      <c r="AD4" s="32" t="str">
        <f>P4</f>
        <v>RCTS_22kV</v>
      </c>
      <c r="AE4" s="30">
        <v>5.0433549020348486E-4</v>
      </c>
      <c r="AF4" s="31">
        <v>8.364785914760696E-4</v>
      </c>
      <c r="AG4" s="31">
        <v>9.3972143686141274E-4</v>
      </c>
      <c r="AH4" s="31">
        <v>1.0222477902450918E-3</v>
      </c>
      <c r="AI4" s="31">
        <v>1.1706593804865228E-3</v>
      </c>
      <c r="AJ4" s="31">
        <v>1.4243515038511656E-3</v>
      </c>
      <c r="AK4" s="31">
        <v>1.7554757612548162E-3</v>
      </c>
      <c r="AL4" s="31">
        <v>1.9498485304726169E-3</v>
      </c>
      <c r="AM4" s="31">
        <v>2.1030147254357413E-3</v>
      </c>
      <c r="AN4" s="31">
        <v>2.42361092952707E-3</v>
      </c>
      <c r="AO4" s="31">
        <v>2.7646972158714119E-3</v>
      </c>
      <c r="AP4" s="36"/>
      <c r="AR4" s="32" t="str">
        <f>AD4</f>
        <v>RCTS_22kV</v>
      </c>
      <c r="AS4" s="30">
        <v>1.341839518620731E-2</v>
      </c>
      <c r="AT4" s="31">
        <v>3.3294175794653186E-2</v>
      </c>
      <c r="AU4" s="31">
        <v>6.1195585074941439E-2</v>
      </c>
      <c r="AV4" s="31">
        <v>9.1733520211431802E-2</v>
      </c>
      <c r="AW4" s="31">
        <v>0.11093802386696022</v>
      </c>
      <c r="AX4" s="31">
        <v>0.13460388086309266</v>
      </c>
      <c r="AY4" s="31">
        <v>0.158621368247433</v>
      </c>
      <c r="AZ4" s="31">
        <v>0.18042178252832419</v>
      </c>
      <c r="BA4" s="31">
        <v>0.20211539922154129</v>
      </c>
      <c r="BB4" s="31">
        <v>0.22439541065245849</v>
      </c>
      <c r="BC4" s="31">
        <v>0.24719171702750309</v>
      </c>
      <c r="BD4" s="36"/>
      <c r="BF4" s="32" t="str">
        <f>AR4</f>
        <v>RCTS_22kV</v>
      </c>
      <c r="BG4" s="30">
        <v>0</v>
      </c>
      <c r="BH4" s="31">
        <v>0</v>
      </c>
      <c r="BI4" s="31">
        <v>0</v>
      </c>
      <c r="BJ4" s="31">
        <v>0</v>
      </c>
      <c r="BK4" s="31">
        <v>0</v>
      </c>
      <c r="BL4" s="31">
        <v>0</v>
      </c>
      <c r="BM4" s="31">
        <v>0</v>
      </c>
      <c r="BN4" s="31">
        <v>0</v>
      </c>
      <c r="BO4" s="31">
        <v>0</v>
      </c>
      <c r="BP4" s="31">
        <v>0</v>
      </c>
      <c r="BQ4" s="31">
        <v>0</v>
      </c>
      <c r="BR4" s="36"/>
      <c r="BT4" s="32" t="str">
        <f>BF4</f>
        <v>RCTS_22kV</v>
      </c>
      <c r="BU4" s="30">
        <v>0</v>
      </c>
      <c r="BV4" s="31">
        <v>0</v>
      </c>
      <c r="BW4" s="31">
        <v>0</v>
      </c>
      <c r="BX4" s="31">
        <v>0</v>
      </c>
      <c r="BY4" s="31">
        <v>0</v>
      </c>
      <c r="BZ4" s="31">
        <v>0</v>
      </c>
      <c r="CA4" s="31">
        <v>0</v>
      </c>
      <c r="CB4" s="31">
        <v>0</v>
      </c>
      <c r="CC4" s="31">
        <v>0</v>
      </c>
      <c r="CD4" s="31">
        <v>0</v>
      </c>
      <c r="CE4" s="31">
        <v>0</v>
      </c>
      <c r="CF4" s="36"/>
      <c r="CH4" s="32" t="str">
        <f>BT4</f>
        <v>RCTS_22kV</v>
      </c>
      <c r="CI4" s="30">
        <v>0.29452055416666667</v>
      </c>
      <c r="CJ4" s="31">
        <v>0.30833623333333332</v>
      </c>
      <c r="CK4" s="31">
        <v>0.3205980708333333</v>
      </c>
      <c r="CL4" s="31">
        <v>0.33157629999999999</v>
      </c>
      <c r="CM4" s="31">
        <v>0.37815777083333335</v>
      </c>
      <c r="CN4" s="31">
        <v>0.42237470000000005</v>
      </c>
      <c r="CO4" s="31">
        <v>0.46598360416666668</v>
      </c>
      <c r="CP4" s="31">
        <v>0.50814000416666671</v>
      </c>
      <c r="CQ4" s="31">
        <v>0.55225559583333339</v>
      </c>
      <c r="CR4" s="31">
        <v>0.60079625833333328</v>
      </c>
      <c r="CS4" s="31">
        <v>0.65308640833333331</v>
      </c>
      <c r="CT4" s="36"/>
      <c r="CV4" s="32" t="str">
        <f>CH4</f>
        <v>RCTS_22kV</v>
      </c>
      <c r="CW4" s="30">
        <v>0</v>
      </c>
      <c r="CX4" s="31">
        <v>0</v>
      </c>
      <c r="CY4" s="31">
        <v>0</v>
      </c>
      <c r="CZ4" s="31">
        <v>0</v>
      </c>
      <c r="DA4" s="31">
        <v>0</v>
      </c>
      <c r="DB4" s="31">
        <v>0</v>
      </c>
      <c r="DC4" s="31">
        <v>0</v>
      </c>
      <c r="DD4" s="31">
        <v>0</v>
      </c>
      <c r="DE4" s="31">
        <v>0</v>
      </c>
      <c r="DF4" s="31">
        <v>0</v>
      </c>
      <c r="DG4" s="31">
        <v>0</v>
      </c>
      <c r="DH4" s="36"/>
    </row>
    <row r="5" spans="2:112" x14ac:dyDescent="0.25">
      <c r="B5" s="29" t="s">
        <v>185</v>
      </c>
      <c r="C5" s="30">
        <v>5.8716812869049097E-3</v>
      </c>
      <c r="D5" s="31">
        <v>8.6887412984694937E-3</v>
      </c>
      <c r="E5" s="31">
        <v>1.6291797320535189E-2</v>
      </c>
      <c r="F5" s="31">
        <v>2.9385114355993135E-2</v>
      </c>
      <c r="G5" s="31">
        <v>5.1535107556679297E-2</v>
      </c>
      <c r="H5" s="31">
        <v>8.8223449338389701E-2</v>
      </c>
      <c r="I5" s="31">
        <v>0.14306808643853766</v>
      </c>
      <c r="J5" s="31">
        <v>0.22510851782715902</v>
      </c>
      <c r="K5" s="31">
        <v>0.34788896191351393</v>
      </c>
      <c r="L5" s="31">
        <v>0.52709863935652179</v>
      </c>
      <c r="M5" s="31">
        <v>0.7836379024066169</v>
      </c>
      <c r="N5" s="9"/>
      <c r="P5" s="32" t="str">
        <f t="shared" ref="P5:P31" si="8">B5</f>
        <v>RCTS_66kV</v>
      </c>
      <c r="Q5" s="30">
        <v>6.0007313331404015</v>
      </c>
      <c r="R5" s="31">
        <v>6.7277204783716176</v>
      </c>
      <c r="S5" s="31">
        <v>6.8328367025985228</v>
      </c>
      <c r="T5" s="31">
        <v>6.9409010415090711</v>
      </c>
      <c r="U5" s="31">
        <v>7.0520330132661107</v>
      </c>
      <c r="V5" s="31">
        <v>7.1664318148077291</v>
      </c>
      <c r="W5" s="31">
        <v>7.2840974461339236</v>
      </c>
      <c r="X5" s="31">
        <v>7.5996851551403388</v>
      </c>
      <c r="Y5" s="31">
        <v>7.8548962722135052</v>
      </c>
      <c r="Z5" s="31">
        <v>8.1242503718906356</v>
      </c>
      <c r="AA5" s="31">
        <v>8.5078638352527225</v>
      </c>
      <c r="AB5" s="36"/>
      <c r="AD5" s="32" t="str">
        <f t="shared" ref="AD5:AD31" si="9">P5</f>
        <v>RCTS_66kV</v>
      </c>
      <c r="AE5" s="30">
        <v>1.7880985561759919E-3</v>
      </c>
      <c r="AF5" s="31">
        <v>2.9656968243242468E-3</v>
      </c>
      <c r="AG5" s="31">
        <v>3.3317396397813726E-3</v>
      </c>
      <c r="AH5" s="31">
        <v>3.6243330745053259E-3</v>
      </c>
      <c r="AI5" s="31">
        <v>4.1505196217249442E-3</v>
      </c>
      <c r="AJ5" s="31">
        <v>5.0499735136541324E-3</v>
      </c>
      <c r="AK5" s="31">
        <v>6.2239595171761667E-3</v>
      </c>
      <c r="AL5" s="31">
        <v>6.9130993353120054E-3</v>
      </c>
      <c r="AM5" s="31">
        <v>7.456143117453992E-3</v>
      </c>
      <c r="AN5" s="31">
        <v>8.5928023865050659E-3</v>
      </c>
      <c r="AO5" s="31">
        <v>9.8021083108168223E-3</v>
      </c>
      <c r="AP5" s="36"/>
      <c r="AR5" s="32" t="str">
        <f t="shared" ref="AR5:AR31" si="10">AD5</f>
        <v>RCTS_66kV</v>
      </c>
      <c r="AS5" s="30">
        <v>4.7574310205644108E-2</v>
      </c>
      <c r="AT5" s="31">
        <v>0.11804298690831583</v>
      </c>
      <c r="AU5" s="31">
        <v>0.21696616526570148</v>
      </c>
      <c r="AV5" s="31">
        <v>0.32523702620416733</v>
      </c>
      <c r="AW5" s="31">
        <v>0.39332572098285901</v>
      </c>
      <c r="AX5" s="31">
        <v>0.47723194124187396</v>
      </c>
      <c r="AY5" s="31">
        <v>0.56238485105908065</v>
      </c>
      <c r="AZ5" s="31">
        <v>0.63967722896405854</v>
      </c>
      <c r="BA5" s="31">
        <v>0.71659096087637375</v>
      </c>
      <c r="BB5" s="31">
        <v>0.79558372867689819</v>
      </c>
      <c r="BC5" s="31">
        <v>0.87640699673387457</v>
      </c>
      <c r="BD5" s="36"/>
      <c r="BF5" s="32" t="str">
        <f t="shared" ref="BF5:BF31" si="11">AR5</f>
        <v>RCTS_66kV</v>
      </c>
      <c r="BG5" s="30">
        <v>0</v>
      </c>
      <c r="BH5" s="31">
        <v>0</v>
      </c>
      <c r="BI5" s="31">
        <v>0</v>
      </c>
      <c r="BJ5" s="31">
        <v>0</v>
      </c>
      <c r="BK5" s="31">
        <v>0</v>
      </c>
      <c r="BL5" s="31">
        <v>0</v>
      </c>
      <c r="BM5" s="31">
        <v>0</v>
      </c>
      <c r="BN5" s="31">
        <v>0</v>
      </c>
      <c r="BO5" s="31">
        <v>0</v>
      </c>
      <c r="BP5" s="31">
        <v>0</v>
      </c>
      <c r="BQ5" s="31">
        <v>0</v>
      </c>
      <c r="BR5" s="36"/>
      <c r="BT5" s="32" t="str">
        <f t="shared" ref="BT5:BT31" si="12">BF5</f>
        <v>RCTS_66kV</v>
      </c>
      <c r="BU5" s="30">
        <v>0</v>
      </c>
      <c r="BV5" s="31">
        <v>0</v>
      </c>
      <c r="BW5" s="31">
        <v>0</v>
      </c>
      <c r="BX5" s="31">
        <v>0</v>
      </c>
      <c r="BY5" s="31">
        <v>0</v>
      </c>
      <c r="BZ5" s="31">
        <v>0</v>
      </c>
      <c r="CA5" s="31">
        <v>0</v>
      </c>
      <c r="CB5" s="31">
        <v>0</v>
      </c>
      <c r="CC5" s="31">
        <v>0</v>
      </c>
      <c r="CD5" s="31">
        <v>0</v>
      </c>
      <c r="CE5" s="31">
        <v>0</v>
      </c>
      <c r="CF5" s="36"/>
      <c r="CH5" s="32" t="str">
        <f t="shared" ref="CH5:CH31" si="13">BT5</f>
        <v>RCTS_66kV</v>
      </c>
      <c r="CI5" s="30">
        <v>1.0442092375000001</v>
      </c>
      <c r="CJ5" s="31">
        <v>1.0931921</v>
      </c>
      <c r="CK5" s="31">
        <v>1.1366658874999997</v>
      </c>
      <c r="CL5" s="31">
        <v>1.1755887</v>
      </c>
      <c r="CM5" s="31">
        <v>1.3407411875000002</v>
      </c>
      <c r="CN5" s="31">
        <v>1.4975103000000001</v>
      </c>
      <c r="CO5" s="31">
        <v>1.6521236875000003</v>
      </c>
      <c r="CP5" s="31">
        <v>1.8015872875000001</v>
      </c>
      <c r="CQ5" s="31">
        <v>1.9579971125000002</v>
      </c>
      <c r="CR5" s="31">
        <v>2.1300958250000002</v>
      </c>
      <c r="CS5" s="31">
        <v>2.3154881749999996</v>
      </c>
      <c r="CT5" s="36"/>
      <c r="CV5" s="32" t="str">
        <f t="shared" ref="CV5:CV31" si="14">CH5</f>
        <v>RCTS_66kV</v>
      </c>
      <c r="CW5" s="30">
        <v>0</v>
      </c>
      <c r="CX5" s="31">
        <v>0</v>
      </c>
      <c r="CY5" s="31">
        <v>0</v>
      </c>
      <c r="CZ5" s="31">
        <v>0</v>
      </c>
      <c r="DA5" s="31">
        <v>0</v>
      </c>
      <c r="DB5" s="31">
        <v>0</v>
      </c>
      <c r="DC5" s="31">
        <v>0</v>
      </c>
      <c r="DD5" s="31">
        <v>0</v>
      </c>
      <c r="DE5" s="31">
        <v>0</v>
      </c>
      <c r="DF5" s="31">
        <v>0</v>
      </c>
      <c r="DG5" s="31">
        <v>0</v>
      </c>
      <c r="DH5" s="36"/>
    </row>
    <row r="6" spans="2:112" x14ac:dyDescent="0.25">
      <c r="B6" s="29" t="s">
        <v>186</v>
      </c>
      <c r="C6" s="30">
        <v>1.7525449016302597E-2</v>
      </c>
      <c r="D6" s="31">
        <v>2.7960603179340616E-2</v>
      </c>
      <c r="E6" s="31">
        <v>5.6124384346503443E-2</v>
      </c>
      <c r="F6" s="31">
        <v>0.10462558105855055</v>
      </c>
      <c r="G6" s="31">
        <v>0.18667516211487692</v>
      </c>
      <c r="H6" s="31">
        <v>0.32257872856596737</v>
      </c>
      <c r="I6" s="31">
        <v>0.52573813617761378</v>
      </c>
      <c r="J6" s="31">
        <v>0.82963814030529637</v>
      </c>
      <c r="K6" s="31">
        <v>1.2844501986170367</v>
      </c>
      <c r="L6" s="31">
        <v>1.948291438757132</v>
      </c>
      <c r="M6" s="31">
        <v>2.8985824328467809</v>
      </c>
      <c r="N6" s="9"/>
      <c r="P6" s="32" t="str">
        <f t="shared" si="8"/>
        <v>WETS_66kV</v>
      </c>
      <c r="Q6" s="30">
        <v>13.505766584304961</v>
      </c>
      <c r="R6" s="31">
        <v>14.805769467622847</v>
      </c>
      <c r="S6" s="31">
        <v>14.99373842902323</v>
      </c>
      <c r="T6" s="31">
        <v>15.186979212725541</v>
      </c>
      <c r="U6" s="31">
        <v>15.385705541255531</v>
      </c>
      <c r="V6" s="31">
        <v>15.590273618822785</v>
      </c>
      <c r="W6" s="31">
        <v>15.80068344542731</v>
      </c>
      <c r="X6" s="31">
        <v>16.365017774679973</v>
      </c>
      <c r="Y6" s="31">
        <v>16.821386608006058</v>
      </c>
      <c r="Z6" s="31">
        <v>17.303045940212996</v>
      </c>
      <c r="AA6" s="31">
        <v>17.989024007040477</v>
      </c>
      <c r="AB6" s="36"/>
      <c r="AD6" s="32" t="str">
        <f t="shared" si="9"/>
        <v>WETS_66kV</v>
      </c>
      <c r="AE6" s="30">
        <v>7.4550594600979224E-3</v>
      </c>
      <c r="AF6" s="31">
        <v>1.2343476153032709E-2</v>
      </c>
      <c r="AG6" s="31">
        <v>1.3862984000325318E-2</v>
      </c>
      <c r="AH6" s="31">
        <v>1.5077590601944087E-2</v>
      </c>
      <c r="AI6" s="31">
        <v>1.7261883132427217E-2</v>
      </c>
      <c r="AJ6" s="31">
        <v>2.0995673796662683E-2</v>
      </c>
      <c r="AK6" s="31">
        <v>2.586909534636761E-2</v>
      </c>
      <c r="AL6" s="31">
        <v>2.8729835449220031E-2</v>
      </c>
      <c r="AM6" s="31">
        <v>3.0984105314775849E-2</v>
      </c>
      <c r="AN6" s="31">
        <v>3.5702577051105536E-2</v>
      </c>
      <c r="AO6" s="31">
        <v>4.0722617779057994E-2</v>
      </c>
      <c r="AP6" s="36"/>
      <c r="AR6" s="32" t="str">
        <f t="shared" si="10"/>
        <v>WETS_66kV</v>
      </c>
      <c r="AS6" s="30">
        <v>9.5815557364399978E-2</v>
      </c>
      <c r="AT6" s="31">
        <v>0.24778422320790458</v>
      </c>
      <c r="AU6" s="31">
        <v>0.46111621891715532</v>
      </c>
      <c r="AV6" s="31">
        <v>0.69460688535849702</v>
      </c>
      <c r="AW6" s="31">
        <v>0.84144302005990357</v>
      </c>
      <c r="AX6" s="31">
        <v>1.0223903138842858</v>
      </c>
      <c r="AY6" s="31">
        <v>1.2060261461876691</v>
      </c>
      <c r="AZ6" s="31">
        <v>1.372710410739016</v>
      </c>
      <c r="BA6" s="31">
        <v>1.5385781092779949</v>
      </c>
      <c r="BB6" s="31">
        <v>1.7089293361724873</v>
      </c>
      <c r="BC6" s="31">
        <v>1.8832281138770068</v>
      </c>
      <c r="BD6" s="36"/>
      <c r="BF6" s="32" t="str">
        <f t="shared" si="11"/>
        <v>WETS_66kV</v>
      </c>
      <c r="BG6" s="30">
        <v>0</v>
      </c>
      <c r="BH6" s="31">
        <v>0</v>
      </c>
      <c r="BI6" s="31">
        <v>0</v>
      </c>
      <c r="BJ6" s="31">
        <v>0</v>
      </c>
      <c r="BK6" s="31">
        <v>0</v>
      </c>
      <c r="BL6" s="31">
        <v>0</v>
      </c>
      <c r="BM6" s="31">
        <v>0</v>
      </c>
      <c r="BN6" s="31">
        <v>0</v>
      </c>
      <c r="BO6" s="31">
        <v>0</v>
      </c>
      <c r="BP6" s="31">
        <v>0</v>
      </c>
      <c r="BQ6" s="31">
        <v>0</v>
      </c>
      <c r="BR6" s="36"/>
      <c r="BT6" s="32" t="str">
        <f t="shared" si="12"/>
        <v>WETS_66kV</v>
      </c>
      <c r="BU6" s="30">
        <v>0</v>
      </c>
      <c r="BV6" s="31">
        <v>0</v>
      </c>
      <c r="BW6" s="31">
        <v>0</v>
      </c>
      <c r="BX6" s="31">
        <v>0</v>
      </c>
      <c r="BY6" s="31">
        <v>0</v>
      </c>
      <c r="BZ6" s="31">
        <v>0</v>
      </c>
      <c r="CA6" s="31">
        <v>0</v>
      </c>
      <c r="CB6" s="31">
        <v>0</v>
      </c>
      <c r="CC6" s="31">
        <v>0</v>
      </c>
      <c r="CD6" s="31">
        <v>0</v>
      </c>
      <c r="CE6" s="31">
        <v>0</v>
      </c>
      <c r="CF6" s="36"/>
      <c r="CH6" s="32" t="str">
        <f t="shared" si="13"/>
        <v>WETS_66kV</v>
      </c>
      <c r="CI6" s="30">
        <v>4.7658780583333327</v>
      </c>
      <c r="CJ6" s="31">
        <v>4.9894408666666665</v>
      </c>
      <c r="CK6" s="31">
        <v>5.1878596916666666</v>
      </c>
      <c r="CL6" s="31">
        <v>5.3655073999999994</v>
      </c>
      <c r="CM6" s="31">
        <v>6.1192802916666675</v>
      </c>
      <c r="CN6" s="31">
        <v>6.8347906000000007</v>
      </c>
      <c r="CO6" s="31">
        <v>7.5404619583333341</v>
      </c>
      <c r="CP6" s="31">
        <v>8.2226291583333353</v>
      </c>
      <c r="CQ6" s="31">
        <v>8.9364996416666678</v>
      </c>
      <c r="CR6" s="31">
        <v>9.7219758166666672</v>
      </c>
      <c r="CS6" s="31">
        <v>10.568125516666665</v>
      </c>
      <c r="CT6" s="36"/>
      <c r="CV6" s="32" t="str">
        <f t="shared" si="14"/>
        <v>WETS_66kV</v>
      </c>
      <c r="CW6" s="30">
        <v>0</v>
      </c>
      <c r="CX6" s="31">
        <v>0</v>
      </c>
      <c r="CY6" s="31">
        <v>0</v>
      </c>
      <c r="CZ6" s="31">
        <v>0</v>
      </c>
      <c r="DA6" s="31">
        <v>0</v>
      </c>
      <c r="DB6" s="31">
        <v>0</v>
      </c>
      <c r="DC6" s="31">
        <v>0</v>
      </c>
      <c r="DD6" s="31">
        <v>0</v>
      </c>
      <c r="DE6" s="31">
        <v>0</v>
      </c>
      <c r="DF6" s="31">
        <v>0</v>
      </c>
      <c r="DG6" s="31">
        <v>0</v>
      </c>
      <c r="DH6" s="36"/>
    </row>
    <row r="7" spans="2:112" x14ac:dyDescent="0.25">
      <c r="B7" s="29" t="s">
        <v>187</v>
      </c>
      <c r="C7" s="30">
        <v>1.0832411067191097E-3</v>
      </c>
      <c r="D7" s="31">
        <v>1.8315734232962934E-3</v>
      </c>
      <c r="E7" s="31">
        <v>3.8512721527168788E-3</v>
      </c>
      <c r="F7" s="31">
        <v>7.3294203741251602E-3</v>
      </c>
      <c r="G7" s="31">
        <v>1.3213411363309788E-2</v>
      </c>
      <c r="H7" s="31">
        <v>2.2959413111293278E-2</v>
      </c>
      <c r="I7" s="31">
        <v>3.7528507899655318E-2</v>
      </c>
      <c r="J7" s="31">
        <v>5.9321975494241917E-2</v>
      </c>
      <c r="K7" s="31">
        <v>9.1937742917133011E-2</v>
      </c>
      <c r="L7" s="31">
        <v>0.1395435420564608</v>
      </c>
      <c r="M7" s="31">
        <v>0.20769140551097706</v>
      </c>
      <c r="N7" s="9"/>
      <c r="P7" s="32" t="str">
        <f t="shared" si="8"/>
        <v>KGTS_22kV</v>
      </c>
      <c r="Q7" s="30">
        <v>0.80291509980949205</v>
      </c>
      <c r="R7" s="31">
        <v>0.83375169120183978</v>
      </c>
      <c r="S7" s="31">
        <v>0.83821039058745517</v>
      </c>
      <c r="T7" s="31">
        <v>0.84279413971896233</v>
      </c>
      <c r="U7" s="31">
        <v>0.84750800818065408</v>
      </c>
      <c r="V7" s="31">
        <v>0.85236044527968569</v>
      </c>
      <c r="W7" s="31">
        <v>0.8573514510160567</v>
      </c>
      <c r="X7" s="31">
        <v>0.87073768834148857</v>
      </c>
      <c r="Y7" s="31">
        <v>0.88156294066828489</v>
      </c>
      <c r="Z7" s="31">
        <v>0.89298809380307564</v>
      </c>
      <c r="AA7" s="31">
        <v>0.90925976952188947</v>
      </c>
      <c r="AB7" s="36"/>
      <c r="AD7" s="32" t="str">
        <f t="shared" si="9"/>
        <v>KGTS_22kV</v>
      </c>
      <c r="AE7" s="30">
        <v>5.6877778226008659E-4</v>
      </c>
      <c r="AF7" s="31">
        <v>9.4095804783531978E-4</v>
      </c>
      <c r="AG7" s="31">
        <v>1.0566459831470485E-3</v>
      </c>
      <c r="AH7" s="31">
        <v>1.1491202209126742E-3</v>
      </c>
      <c r="AI7" s="31">
        <v>1.3154216279232845E-3</v>
      </c>
      <c r="AJ7" s="31">
        <v>1.5996942847583552E-3</v>
      </c>
      <c r="AK7" s="31">
        <v>1.9707328930772226E-3</v>
      </c>
      <c r="AL7" s="31">
        <v>2.1885357274305547E-3</v>
      </c>
      <c r="AM7" s="31">
        <v>2.3601648683042047E-3</v>
      </c>
      <c r="AN7" s="31">
        <v>2.7194063516406265E-3</v>
      </c>
      <c r="AO7" s="31">
        <v>3.101607830910626E-3</v>
      </c>
      <c r="AP7" s="36"/>
      <c r="AR7" s="32" t="str">
        <f t="shared" si="10"/>
        <v>KGTS_22kV</v>
      </c>
      <c r="AS7" s="30">
        <v>3.8101428181193954E-3</v>
      </c>
      <c r="AT7" s="31">
        <v>1.0364772947286561E-2</v>
      </c>
      <c r="AU7" s="31">
        <v>1.9566092961710982E-2</v>
      </c>
      <c r="AV7" s="31">
        <v>2.9636885836287982E-2</v>
      </c>
      <c r="AW7" s="31">
        <v>3.5970142414031535E-2</v>
      </c>
      <c r="AX7" s="31">
        <v>4.3774663019048442E-2</v>
      </c>
      <c r="AY7" s="31">
        <v>5.1695144208571853E-2</v>
      </c>
      <c r="AZ7" s="31">
        <v>5.8884479565450135E-2</v>
      </c>
      <c r="BA7" s="31">
        <v>6.6038595239656245E-2</v>
      </c>
      <c r="BB7" s="31">
        <v>7.3386092028850158E-2</v>
      </c>
      <c r="BC7" s="31">
        <v>8.0903852440036172E-2</v>
      </c>
      <c r="BD7" s="36"/>
      <c r="BF7" s="32" t="str">
        <f t="shared" si="11"/>
        <v>KGTS_22kV</v>
      </c>
      <c r="BG7" s="30">
        <v>0</v>
      </c>
      <c r="BH7" s="31">
        <v>0</v>
      </c>
      <c r="BI7" s="31">
        <v>0</v>
      </c>
      <c r="BJ7" s="31">
        <v>0</v>
      </c>
      <c r="BK7" s="31">
        <v>0</v>
      </c>
      <c r="BL7" s="31">
        <v>0</v>
      </c>
      <c r="BM7" s="31">
        <v>0</v>
      </c>
      <c r="BN7" s="31">
        <v>0</v>
      </c>
      <c r="BO7" s="31">
        <v>0</v>
      </c>
      <c r="BP7" s="31">
        <v>0</v>
      </c>
      <c r="BQ7" s="31">
        <v>0</v>
      </c>
      <c r="BR7" s="36"/>
      <c r="BT7" s="32" t="str">
        <f t="shared" si="12"/>
        <v>KGTS_22kV</v>
      </c>
      <c r="BU7" s="30">
        <v>0</v>
      </c>
      <c r="BV7" s="31">
        <v>0</v>
      </c>
      <c r="BW7" s="31">
        <v>0</v>
      </c>
      <c r="BX7" s="31">
        <v>0</v>
      </c>
      <c r="BY7" s="31">
        <v>0</v>
      </c>
      <c r="BZ7" s="31">
        <v>0</v>
      </c>
      <c r="CA7" s="31">
        <v>0</v>
      </c>
      <c r="CB7" s="31">
        <v>0</v>
      </c>
      <c r="CC7" s="31">
        <v>0</v>
      </c>
      <c r="CD7" s="31">
        <v>0</v>
      </c>
      <c r="CE7" s="31">
        <v>0</v>
      </c>
      <c r="CF7" s="36"/>
      <c r="CH7" s="32" t="str">
        <f t="shared" si="13"/>
        <v>KGTS_22kV</v>
      </c>
      <c r="CI7" s="30">
        <v>0.40161893749999994</v>
      </c>
      <c r="CJ7" s="31">
        <v>0.42045850000000001</v>
      </c>
      <c r="CK7" s="31">
        <v>0.4371791874999999</v>
      </c>
      <c r="CL7" s="31">
        <v>0.45214949999999993</v>
      </c>
      <c r="CM7" s="31">
        <v>0.51566968749999997</v>
      </c>
      <c r="CN7" s="31">
        <v>0.57596550000000002</v>
      </c>
      <c r="CO7" s="31">
        <v>0.63543218749999997</v>
      </c>
      <c r="CP7" s="31">
        <v>0.6929181875</v>
      </c>
      <c r="CQ7" s="31">
        <v>0.7530758125</v>
      </c>
      <c r="CR7" s="31">
        <v>0.81926762500000005</v>
      </c>
      <c r="CS7" s="31">
        <v>0.89057237499999986</v>
      </c>
      <c r="CT7" s="36"/>
      <c r="CV7" s="32" t="str">
        <f t="shared" si="14"/>
        <v>KGTS_22kV</v>
      </c>
      <c r="CW7" s="30">
        <v>0</v>
      </c>
      <c r="CX7" s="31">
        <v>0</v>
      </c>
      <c r="CY7" s="31">
        <v>0</v>
      </c>
      <c r="CZ7" s="31">
        <v>0</v>
      </c>
      <c r="DA7" s="31">
        <v>0</v>
      </c>
      <c r="DB7" s="31">
        <v>0</v>
      </c>
      <c r="DC7" s="31">
        <v>0</v>
      </c>
      <c r="DD7" s="31">
        <v>0</v>
      </c>
      <c r="DE7" s="31">
        <v>0</v>
      </c>
      <c r="DF7" s="31">
        <v>0</v>
      </c>
      <c r="DG7" s="31">
        <v>0</v>
      </c>
      <c r="DH7" s="36"/>
    </row>
    <row r="8" spans="2:112" x14ac:dyDescent="0.25">
      <c r="B8" s="29" t="s">
        <v>188</v>
      </c>
      <c r="C8" s="30">
        <v>1.2686970400952558E-2</v>
      </c>
      <c r="D8" s="31">
        <v>2.0776739708296611E-2</v>
      </c>
      <c r="E8" s="31">
        <v>4.2610484462340288E-2</v>
      </c>
      <c r="F8" s="31">
        <v>8.0210646989919601E-2</v>
      </c>
      <c r="G8" s="31">
        <v>0.14381892456199377</v>
      </c>
      <c r="H8" s="31">
        <v>0.24917707102128328</v>
      </c>
      <c r="I8" s="31">
        <v>0.40667476722363782</v>
      </c>
      <c r="J8" s="31">
        <v>0.64227080035192219</v>
      </c>
      <c r="K8" s="31">
        <v>0.99486018930150677</v>
      </c>
      <c r="L8" s="31">
        <v>1.5094977696888274</v>
      </c>
      <c r="M8" s="31">
        <v>2.246203217152364</v>
      </c>
      <c r="N8" s="9"/>
      <c r="P8" s="32" t="str">
        <f t="shared" si="8"/>
        <v>KGTS_66kV</v>
      </c>
      <c r="Q8" s="30">
        <v>11.74831360049447</v>
      </c>
      <c r="R8" s="31">
        <v>12.384208099287097</v>
      </c>
      <c r="S8" s="31">
        <v>12.476152840358132</v>
      </c>
      <c r="T8" s="31">
        <v>12.570676285556239</v>
      </c>
      <c r="U8" s="31">
        <v>12.667882976940609</v>
      </c>
      <c r="V8" s="31">
        <v>12.767947151276593</v>
      </c>
      <c r="W8" s="31">
        <v>12.870868808564188</v>
      </c>
      <c r="X8" s="31">
        <v>13.146912115895718</v>
      </c>
      <c r="Y8" s="31">
        <v>13.370144259652051</v>
      </c>
      <c r="Z8" s="31">
        <v>13.605747213747673</v>
      </c>
      <c r="AA8" s="31">
        <v>13.941292376443542</v>
      </c>
      <c r="AB8" s="36"/>
      <c r="AD8" s="32" t="str">
        <f t="shared" si="9"/>
        <v>KGTS_66kV</v>
      </c>
      <c r="AE8" s="30">
        <v>5.9564965539665908E-3</v>
      </c>
      <c r="AF8" s="31">
        <v>9.858248639552411E-3</v>
      </c>
      <c r="AG8" s="31">
        <v>1.1071063193763133E-2</v>
      </c>
      <c r="AH8" s="31">
        <v>1.2040516932819734E-2</v>
      </c>
      <c r="AI8" s="31">
        <v>1.3783937854497653E-2</v>
      </c>
      <c r="AJ8" s="31">
        <v>1.6764110459745716E-2</v>
      </c>
      <c r="AK8" s="31">
        <v>2.0653893980651827E-2</v>
      </c>
      <c r="AL8" s="31">
        <v>2.2937230153436707E-2</v>
      </c>
      <c r="AM8" s="31">
        <v>2.4736504376953281E-2</v>
      </c>
      <c r="AN8" s="31">
        <v>2.8502612729502372E-2</v>
      </c>
      <c r="AO8" s="31">
        <v>3.2509422216165658E-2</v>
      </c>
      <c r="AP8" s="36"/>
      <c r="AR8" s="32" t="str">
        <f t="shared" si="10"/>
        <v>KGTS_66kV</v>
      </c>
      <c r="AS8" s="30">
        <v>5.4685281119939852E-2</v>
      </c>
      <c r="AT8" s="31">
        <v>0.14787799935418855</v>
      </c>
      <c r="AU8" s="31">
        <v>0.27870094536172513</v>
      </c>
      <c r="AV8" s="31">
        <v>0.42188592212794018</v>
      </c>
      <c r="AW8" s="31">
        <v>0.51193118541876892</v>
      </c>
      <c r="AX8" s="31">
        <v>0.62289465328253746</v>
      </c>
      <c r="AY8" s="31">
        <v>0.73550683081645263</v>
      </c>
      <c r="AZ8" s="31">
        <v>0.83772368989194845</v>
      </c>
      <c r="BA8" s="31">
        <v>0.93943980096200586</v>
      </c>
      <c r="BB8" s="31">
        <v>1.0439053748401459</v>
      </c>
      <c r="BC8" s="31">
        <v>1.1507917305834969</v>
      </c>
      <c r="BD8" s="36"/>
      <c r="BF8" s="32" t="str">
        <f t="shared" si="11"/>
        <v>KGTS_66kV</v>
      </c>
      <c r="BG8" s="30">
        <v>0</v>
      </c>
      <c r="BH8" s="31">
        <v>0</v>
      </c>
      <c r="BI8" s="31">
        <v>0</v>
      </c>
      <c r="BJ8" s="31">
        <v>0</v>
      </c>
      <c r="BK8" s="31">
        <v>0</v>
      </c>
      <c r="BL8" s="31">
        <v>0</v>
      </c>
      <c r="BM8" s="31">
        <v>0</v>
      </c>
      <c r="BN8" s="31">
        <v>0</v>
      </c>
      <c r="BO8" s="31">
        <v>0</v>
      </c>
      <c r="BP8" s="31">
        <v>0</v>
      </c>
      <c r="BQ8" s="31">
        <v>0</v>
      </c>
      <c r="BR8" s="36"/>
      <c r="BT8" s="32" t="str">
        <f t="shared" si="12"/>
        <v>KGTS_66kV</v>
      </c>
      <c r="BU8" s="30">
        <v>0</v>
      </c>
      <c r="BV8" s="31">
        <v>0</v>
      </c>
      <c r="BW8" s="31">
        <v>0</v>
      </c>
      <c r="BX8" s="31">
        <v>0</v>
      </c>
      <c r="BY8" s="31">
        <v>0</v>
      </c>
      <c r="BZ8" s="31">
        <v>0</v>
      </c>
      <c r="CA8" s="31">
        <v>0</v>
      </c>
      <c r="CB8" s="31">
        <v>0</v>
      </c>
      <c r="CC8" s="31">
        <v>0</v>
      </c>
      <c r="CD8" s="31">
        <v>0</v>
      </c>
      <c r="CE8" s="31">
        <v>0</v>
      </c>
      <c r="CF8" s="36"/>
      <c r="CH8" s="32" t="str">
        <f t="shared" si="13"/>
        <v>KGTS_66kV</v>
      </c>
      <c r="CI8" s="30">
        <v>3.8823163958333331</v>
      </c>
      <c r="CJ8" s="31">
        <v>4.0644321666666672</v>
      </c>
      <c r="CK8" s="31">
        <v>4.2260654791666665</v>
      </c>
      <c r="CL8" s="31">
        <v>4.3707785000000001</v>
      </c>
      <c r="CM8" s="31">
        <v>4.9848069791666667</v>
      </c>
      <c r="CN8" s="31">
        <v>5.5676665000000005</v>
      </c>
      <c r="CO8" s="31">
        <v>6.1425111458333328</v>
      </c>
      <c r="CP8" s="31">
        <v>6.6982091458333342</v>
      </c>
      <c r="CQ8" s="31">
        <v>7.2797328541666664</v>
      </c>
      <c r="CR8" s="31">
        <v>7.9195870416666674</v>
      </c>
      <c r="CS8" s="31">
        <v>8.6088662916666667</v>
      </c>
      <c r="CT8" s="36"/>
      <c r="CV8" s="32" t="str">
        <f t="shared" si="14"/>
        <v>KGTS_66kV</v>
      </c>
      <c r="CW8" s="30">
        <v>0</v>
      </c>
      <c r="CX8" s="31">
        <v>0</v>
      </c>
      <c r="CY8" s="31">
        <v>0</v>
      </c>
      <c r="CZ8" s="31">
        <v>0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0</v>
      </c>
      <c r="DH8" s="36"/>
    </row>
    <row r="9" spans="2:112" x14ac:dyDescent="0.25">
      <c r="B9" s="29" t="s">
        <v>189</v>
      </c>
      <c r="C9" s="30">
        <v>3.2749654840161457E-2</v>
      </c>
      <c r="D9" s="31">
        <v>5.617780140917799E-2</v>
      </c>
      <c r="E9" s="31">
        <v>0.11940879759887886</v>
      </c>
      <c r="F9" s="31">
        <v>0.22829968005151821</v>
      </c>
      <c r="G9" s="31">
        <v>0.41251062517802317</v>
      </c>
      <c r="H9" s="31">
        <v>0.71763009196520733</v>
      </c>
      <c r="I9" s="31">
        <v>1.173746820480748</v>
      </c>
      <c r="J9" s="31">
        <v>1.8560380188462606</v>
      </c>
      <c r="K9" s="31">
        <v>2.87714450151095</v>
      </c>
      <c r="L9" s="31">
        <v>4.3675460451362511</v>
      </c>
      <c r="M9" s="31">
        <v>6.5010609261724746</v>
      </c>
      <c r="N9" s="9"/>
      <c r="P9" s="32" t="str">
        <f t="shared" si="8"/>
        <v>HOTS_66kV</v>
      </c>
      <c r="Q9" s="30">
        <v>12.275238132775097</v>
      </c>
      <c r="R9" s="31">
        <v>13.482914110143614</v>
      </c>
      <c r="S9" s="31">
        <v>13.657533414521454</v>
      </c>
      <c r="T9" s="31">
        <v>13.8370501335379</v>
      </c>
      <c r="U9" s="31">
        <v>14.021662811029648</v>
      </c>
      <c r="V9" s="31">
        <v>14.211702353391209</v>
      </c>
      <c r="W9" s="31">
        <v>14.40716876062257</v>
      </c>
      <c r="X9" s="31">
        <v>14.931423761429489</v>
      </c>
      <c r="Y9" s="31">
        <v>15.355381034063351</v>
      </c>
      <c r="Z9" s="31">
        <v>15.802832660706736</v>
      </c>
      <c r="AA9" s="31">
        <v>16.440092195235533</v>
      </c>
      <c r="AB9" s="36"/>
      <c r="AD9" s="32" t="str">
        <f t="shared" si="9"/>
        <v>HOTS_66kV</v>
      </c>
      <c r="AE9" s="30">
        <v>1.8035791568691263E-2</v>
      </c>
      <c r="AF9" s="31">
        <v>2.9832628555613718E-2</v>
      </c>
      <c r="AG9" s="31">
        <v>3.3499539030076318E-2</v>
      </c>
      <c r="AH9" s="31">
        <v>3.6430654968544779E-2</v>
      </c>
      <c r="AI9" s="31">
        <v>4.1701838775584775E-2</v>
      </c>
      <c r="AJ9" s="31">
        <v>5.0712306290135976E-2</v>
      </c>
      <c r="AK9" s="31">
        <v>6.247295666053413E-2</v>
      </c>
      <c r="AL9" s="31">
        <v>6.9376558946337069E-2</v>
      </c>
      <c r="AM9" s="31">
        <v>7.4816613630490497E-2</v>
      </c>
      <c r="AN9" s="31">
        <v>8.6203335630137504E-2</v>
      </c>
      <c r="AO9" s="31">
        <v>9.8317810695439947E-2</v>
      </c>
      <c r="AP9" s="36"/>
      <c r="AR9" s="32" t="str">
        <f t="shared" si="10"/>
        <v>HOTS_66kV</v>
      </c>
      <c r="AS9" s="30">
        <v>0.10717432910751919</v>
      </c>
      <c r="AT9" s="31">
        <v>0.28801706577849501</v>
      </c>
      <c r="AU9" s="31">
        <v>0.54188217480873735</v>
      </c>
      <c r="AV9" s="31">
        <v>0.81973610523584972</v>
      </c>
      <c r="AW9" s="31">
        <v>0.99447112902644885</v>
      </c>
      <c r="AX9" s="31">
        <v>1.2097984376316728</v>
      </c>
      <c r="AY9" s="31">
        <v>1.4283251074571135</v>
      </c>
      <c r="AZ9" s="31">
        <v>1.6266794089451324</v>
      </c>
      <c r="BA9" s="31">
        <v>1.8240619967477705</v>
      </c>
      <c r="BB9" s="31">
        <v>2.0267799840109002</v>
      </c>
      <c r="BC9" s="31">
        <v>2.2341955573696275</v>
      </c>
      <c r="BD9" s="36"/>
      <c r="BF9" s="32" t="str">
        <f t="shared" si="11"/>
        <v>HOTS_66kV</v>
      </c>
      <c r="BG9" s="30">
        <v>0</v>
      </c>
      <c r="BH9" s="31">
        <v>0</v>
      </c>
      <c r="BI9" s="31">
        <v>0</v>
      </c>
      <c r="BJ9" s="31">
        <v>0</v>
      </c>
      <c r="BK9" s="31">
        <v>0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6"/>
      <c r="BT9" s="32" t="str">
        <f t="shared" si="12"/>
        <v>HOTS_66kV</v>
      </c>
      <c r="BU9" s="30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1">
        <v>0</v>
      </c>
      <c r="CE9" s="31">
        <v>0</v>
      </c>
      <c r="CF9" s="36"/>
      <c r="CH9" s="32" t="str">
        <f t="shared" si="13"/>
        <v>HOTS_66kV</v>
      </c>
      <c r="CI9" s="30">
        <v>11.165006462500001</v>
      </c>
      <c r="CJ9" s="31">
        <v>11.6887463</v>
      </c>
      <c r="CK9" s="31">
        <v>12.153581412499998</v>
      </c>
      <c r="CL9" s="31">
        <v>12.569756099999999</v>
      </c>
      <c r="CM9" s="31">
        <v>14.335617312500002</v>
      </c>
      <c r="CN9" s="31">
        <v>16.011840900000003</v>
      </c>
      <c r="CO9" s="31">
        <v>17.665014812499997</v>
      </c>
      <c r="CP9" s="31">
        <v>19.263125612500001</v>
      </c>
      <c r="CQ9" s="31">
        <v>20.935507587500002</v>
      </c>
      <c r="CR9" s="31">
        <v>22.775639975000001</v>
      </c>
      <c r="CS9" s="31">
        <v>24.757912025</v>
      </c>
      <c r="CT9" s="36"/>
      <c r="CV9" s="32" t="str">
        <f t="shared" si="14"/>
        <v>HOTS_66kV</v>
      </c>
      <c r="CW9" s="30">
        <v>0</v>
      </c>
      <c r="CX9" s="31">
        <v>0</v>
      </c>
      <c r="CY9" s="31">
        <v>0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6"/>
    </row>
    <row r="10" spans="2:112" x14ac:dyDescent="0.25">
      <c r="B10" s="29" t="s">
        <v>190</v>
      </c>
      <c r="C10" s="30">
        <v>3.0222785412062632E-3</v>
      </c>
      <c r="D10" s="31">
        <v>4.5978928025732441E-3</v>
      </c>
      <c r="E10" s="31">
        <v>8.8503700125583656E-3</v>
      </c>
      <c r="F10" s="31">
        <v>1.6173613736503372E-2</v>
      </c>
      <c r="G10" s="31">
        <v>2.8562361236702898E-2</v>
      </c>
      <c r="H10" s="31">
        <v>4.9082575325100471E-2</v>
      </c>
      <c r="I10" s="31">
        <v>7.9757815476088859E-2</v>
      </c>
      <c r="J10" s="31">
        <v>0.12564397806188993</v>
      </c>
      <c r="K10" s="31">
        <v>0.19431650116230761</v>
      </c>
      <c r="L10" s="31">
        <v>0.29455054743573272</v>
      </c>
      <c r="M10" s="31">
        <v>0.43803592573898392</v>
      </c>
      <c r="N10" s="9"/>
      <c r="P10" s="32" t="str">
        <f t="shared" si="8"/>
        <v>BETS_22kV</v>
      </c>
      <c r="Q10" s="30">
        <v>3.2024157126733184</v>
      </c>
      <c r="R10" s="31">
        <v>3.7101856725871829</v>
      </c>
      <c r="S10" s="31">
        <v>3.7836047343601305</v>
      </c>
      <c r="T10" s="31">
        <v>3.8590829246421534</v>
      </c>
      <c r="U10" s="31">
        <v>3.9367037216160532</v>
      </c>
      <c r="V10" s="31">
        <v>4.0166062555864963</v>
      </c>
      <c r="W10" s="31">
        <v>4.0987905265534845</v>
      </c>
      <c r="X10" s="31">
        <v>4.319214668237926</v>
      </c>
      <c r="Y10" s="31">
        <v>4.4974684145777015</v>
      </c>
      <c r="Z10" s="31">
        <v>4.6856004125488555</v>
      </c>
      <c r="AA10" s="31">
        <v>4.9535375532771875</v>
      </c>
      <c r="AB10" s="36"/>
      <c r="AD10" s="32" t="str">
        <f t="shared" si="9"/>
        <v>BETS_22kV</v>
      </c>
      <c r="AE10" s="30">
        <v>1.0516309654773099E-3</v>
      </c>
      <c r="AF10" s="31">
        <v>1.7428893058521178E-3</v>
      </c>
      <c r="AG10" s="31">
        <v>1.9577589740258821E-3</v>
      </c>
      <c r="AH10" s="31">
        <v>2.1295133469410952E-3</v>
      </c>
      <c r="AI10" s="31">
        <v>2.4383884949408818E-3</v>
      </c>
      <c r="AJ10" s="31">
        <v>2.9663741598283879E-3</v>
      </c>
      <c r="AK10" s="31">
        <v>3.6555120758462183E-3</v>
      </c>
      <c r="AL10" s="31">
        <v>4.0600419226163422E-3</v>
      </c>
      <c r="AM10" s="31">
        <v>4.3788123842820256E-3</v>
      </c>
      <c r="AN10" s="31">
        <v>5.0460392486110844E-3</v>
      </c>
      <c r="AO10" s="31">
        <v>5.7559102027860323E-3</v>
      </c>
      <c r="AP10" s="36"/>
      <c r="AR10" s="32" t="str">
        <f t="shared" si="10"/>
        <v>BETS_22kV</v>
      </c>
      <c r="AS10" s="30">
        <v>2.9210813269452955E-2</v>
      </c>
      <c r="AT10" s="31">
        <v>6.6153700076090394E-2</v>
      </c>
      <c r="AU10" s="31">
        <v>0.11801373139226162</v>
      </c>
      <c r="AV10" s="31">
        <v>0.17477424325746138</v>
      </c>
      <c r="AW10" s="31">
        <v>0.21046943524515949</v>
      </c>
      <c r="AX10" s="31">
        <v>0.25445689382168835</v>
      </c>
      <c r="AY10" s="31">
        <v>0.29909792379172617</v>
      </c>
      <c r="AZ10" s="31">
        <v>0.33961810526195918</v>
      </c>
      <c r="BA10" s="31">
        <v>0.37993978327361666</v>
      </c>
      <c r="BB10" s="31">
        <v>0.4213513864985588</v>
      </c>
      <c r="BC10" s="31">
        <v>0.46372262124970309</v>
      </c>
      <c r="BD10" s="36"/>
      <c r="BF10" s="32" t="str">
        <f t="shared" si="11"/>
        <v>BETS_22kV</v>
      </c>
      <c r="BG10" s="30">
        <v>0</v>
      </c>
      <c r="BH10" s="31">
        <v>0</v>
      </c>
      <c r="BI10" s="31">
        <v>0</v>
      </c>
      <c r="BJ10" s="31">
        <v>0</v>
      </c>
      <c r="BK10" s="31">
        <v>0</v>
      </c>
      <c r="BL10" s="31">
        <v>0</v>
      </c>
      <c r="BM10" s="31">
        <v>0</v>
      </c>
      <c r="BN10" s="31">
        <v>0</v>
      </c>
      <c r="BO10" s="31">
        <v>0</v>
      </c>
      <c r="BP10" s="31">
        <v>0</v>
      </c>
      <c r="BQ10" s="31">
        <v>0</v>
      </c>
      <c r="BR10" s="36"/>
      <c r="BT10" s="32" t="str">
        <f t="shared" si="12"/>
        <v>BETS_22kV</v>
      </c>
      <c r="BU10" s="30">
        <v>0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1">
        <v>0</v>
      </c>
      <c r="CE10" s="31">
        <v>0</v>
      </c>
      <c r="CF10" s="36"/>
      <c r="CH10" s="32" t="str">
        <f t="shared" si="13"/>
        <v>BETS_22kV</v>
      </c>
      <c r="CI10" s="30">
        <v>0.18742217083333332</v>
      </c>
      <c r="CJ10" s="31">
        <v>0.19621396666666668</v>
      </c>
      <c r="CK10" s="31">
        <v>0.20401695416666668</v>
      </c>
      <c r="CL10" s="31">
        <v>0.2110031</v>
      </c>
      <c r="CM10" s="31">
        <v>0.2406458541666667</v>
      </c>
      <c r="CN10" s="31">
        <v>0.26878390000000008</v>
      </c>
      <c r="CO10" s="31">
        <v>0.29653502083333338</v>
      </c>
      <c r="CP10" s="31">
        <v>0.32336182083333337</v>
      </c>
      <c r="CQ10" s="31">
        <v>0.35143537916666673</v>
      </c>
      <c r="CR10" s="31">
        <v>0.38232489166666672</v>
      </c>
      <c r="CS10" s="31">
        <v>0.41560044166666665</v>
      </c>
      <c r="CT10" s="36"/>
      <c r="CV10" s="32" t="str">
        <f t="shared" si="14"/>
        <v>BETS_22kV</v>
      </c>
      <c r="CW10" s="30">
        <v>0</v>
      </c>
      <c r="CX10" s="31">
        <v>0</v>
      </c>
      <c r="CY10" s="31">
        <v>0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6"/>
    </row>
    <row r="11" spans="2:112" x14ac:dyDescent="0.25">
      <c r="B11" s="29" t="s">
        <v>191</v>
      </c>
      <c r="C11" s="30">
        <v>5.3595273878661337E-2</v>
      </c>
      <c r="D11" s="31">
        <v>8.6408414551926424E-2</v>
      </c>
      <c r="E11" s="31">
        <v>0.17496888034768224</v>
      </c>
      <c r="F11" s="31">
        <v>0.32747995643424505</v>
      </c>
      <c r="G11" s="31">
        <v>0.58548327898409458</v>
      </c>
      <c r="H11" s="31">
        <v>1.0128294182250097</v>
      </c>
      <c r="I11" s="31">
        <v>1.651660250707639</v>
      </c>
      <c r="J11" s="31">
        <v>2.6072679427692131</v>
      </c>
      <c r="K11" s="31">
        <v>4.0374156738052784</v>
      </c>
      <c r="L11" s="31">
        <v>6.1248516289526842</v>
      </c>
      <c r="M11" s="31">
        <v>9.1130233015906708</v>
      </c>
      <c r="N11" s="9"/>
      <c r="P11" s="32" t="str">
        <f t="shared" si="8"/>
        <v>BETS_66kV</v>
      </c>
      <c r="Q11" s="30">
        <v>46.068990528348053</v>
      </c>
      <c r="R11" s="31">
        <v>52.864794434536272</v>
      </c>
      <c r="S11" s="31">
        <v>53.847407795259521</v>
      </c>
      <c r="T11" s="31">
        <v>54.857579764545761</v>
      </c>
      <c r="U11" s="31">
        <v>55.896427583282723</v>
      </c>
      <c r="V11" s="31">
        <v>56.965813319616537</v>
      </c>
      <c r="W11" s="31">
        <v>58.065736973547203</v>
      </c>
      <c r="X11" s="31">
        <v>61.015811537492311</v>
      </c>
      <c r="Y11" s="31">
        <v>63.401493246339392</v>
      </c>
      <c r="Z11" s="31">
        <v>65.919381793563119</v>
      </c>
      <c r="AA11" s="31">
        <v>69.50535262941834</v>
      </c>
      <c r="AB11" s="36"/>
      <c r="AD11" s="32" t="str">
        <f t="shared" si="9"/>
        <v>BETS_66kV</v>
      </c>
      <c r="AE11" s="30">
        <v>2.3740083214032284E-2</v>
      </c>
      <c r="AF11" s="31">
        <v>3.9300103833480801E-2</v>
      </c>
      <c r="AG11" s="31">
        <v>4.4136756459567036E-2</v>
      </c>
      <c r="AH11" s="31">
        <v>4.8002896552129401E-2</v>
      </c>
      <c r="AI11" s="31">
        <v>5.4955584702128385E-2</v>
      </c>
      <c r="AJ11" s="31">
        <v>6.6840385727412674E-2</v>
      </c>
      <c r="AK11" s="31">
        <v>8.2352676222261681E-2</v>
      </c>
      <c r="AL11" s="31">
        <v>9.1458523326417449E-2</v>
      </c>
      <c r="AM11" s="31">
        <v>9.8633952057880933E-2</v>
      </c>
      <c r="AN11" s="31">
        <v>0.11365303126520138</v>
      </c>
      <c r="AO11" s="31">
        <v>0.1296320163116903</v>
      </c>
      <c r="AP11" s="36"/>
      <c r="AR11" s="32" t="str">
        <f t="shared" si="10"/>
        <v>BETS_66kV</v>
      </c>
      <c r="AS11" s="30">
        <v>0.3865935905235024</v>
      </c>
      <c r="AT11" s="31">
        <v>0.88989634827448838</v>
      </c>
      <c r="AU11" s="31">
        <v>1.5964274029562231</v>
      </c>
      <c r="AV11" s="31">
        <v>2.3697216585632299</v>
      </c>
      <c r="AW11" s="31">
        <v>2.8560260629778713</v>
      </c>
      <c r="AX11" s="31">
        <v>3.4553027065142019</v>
      </c>
      <c r="AY11" s="31">
        <v>4.0634834805388156</v>
      </c>
      <c r="AZ11" s="31">
        <v>4.6155226101629419</v>
      </c>
      <c r="BA11" s="31">
        <v>5.1648573669900193</v>
      </c>
      <c r="BB11" s="31">
        <v>5.7290410545046164</v>
      </c>
      <c r="BC11" s="31">
        <v>6.3062985766680937</v>
      </c>
      <c r="BD11" s="36"/>
      <c r="BF11" s="32" t="str">
        <f t="shared" si="11"/>
        <v>BETS_66kV</v>
      </c>
      <c r="BG11" s="30">
        <v>0</v>
      </c>
      <c r="BH11" s="31">
        <v>0</v>
      </c>
      <c r="BI11" s="31">
        <v>0</v>
      </c>
      <c r="BJ11" s="31">
        <v>0</v>
      </c>
      <c r="BK11" s="31">
        <v>0</v>
      </c>
      <c r="BL11" s="31">
        <v>0</v>
      </c>
      <c r="BM11" s="31">
        <v>0</v>
      </c>
      <c r="BN11" s="31">
        <v>0</v>
      </c>
      <c r="BO11" s="31">
        <v>0</v>
      </c>
      <c r="BP11" s="31">
        <v>0</v>
      </c>
      <c r="BQ11" s="31">
        <v>0</v>
      </c>
      <c r="BR11" s="36"/>
      <c r="BT11" s="32" t="str">
        <f t="shared" si="12"/>
        <v>BETS_66kV</v>
      </c>
      <c r="BU11" s="30">
        <v>0</v>
      </c>
      <c r="BV11" s="31">
        <v>0</v>
      </c>
      <c r="BW11" s="31">
        <v>0</v>
      </c>
      <c r="BX11" s="31">
        <v>0</v>
      </c>
      <c r="BY11" s="31">
        <v>0</v>
      </c>
      <c r="BZ11" s="31">
        <v>0</v>
      </c>
      <c r="CA11" s="31">
        <v>0</v>
      </c>
      <c r="CB11" s="31">
        <v>0</v>
      </c>
      <c r="CC11" s="31">
        <v>0</v>
      </c>
      <c r="CD11" s="31">
        <v>0</v>
      </c>
      <c r="CE11" s="31">
        <v>0</v>
      </c>
      <c r="CF11" s="36"/>
      <c r="CH11" s="32" t="str">
        <f t="shared" si="13"/>
        <v>BETS_66kV</v>
      </c>
      <c r="CI11" s="30">
        <v>6.7739727458333325</v>
      </c>
      <c r="CJ11" s="31">
        <v>7.0917333666666664</v>
      </c>
      <c r="CK11" s="31">
        <v>7.3737556291666655</v>
      </c>
      <c r="CL11" s="31">
        <v>7.6262549000000011</v>
      </c>
      <c r="CM11" s="31">
        <v>8.6976287291666665</v>
      </c>
      <c r="CN11" s="31">
        <v>9.7146181000000009</v>
      </c>
      <c r="CO11" s="31">
        <v>10.717622895833335</v>
      </c>
      <c r="CP11" s="31">
        <v>11.687220095833334</v>
      </c>
      <c r="CQ11" s="31">
        <v>12.701878704166669</v>
      </c>
      <c r="CR11" s="31">
        <v>13.818313941666668</v>
      </c>
      <c r="CS11" s="31">
        <v>15.020987391666665</v>
      </c>
      <c r="CT11" s="36"/>
      <c r="CV11" s="32" t="str">
        <f t="shared" si="14"/>
        <v>BETS_66kV</v>
      </c>
      <c r="CW11" s="30">
        <v>0</v>
      </c>
      <c r="CX11" s="31">
        <v>0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6"/>
    </row>
    <row r="12" spans="2:112" x14ac:dyDescent="0.25">
      <c r="B12" s="29" t="s">
        <v>192</v>
      </c>
      <c r="C12" s="30">
        <v>3.9866728632673265E-2</v>
      </c>
      <c r="D12" s="31">
        <v>6.0060778400509711E-2</v>
      </c>
      <c r="E12" s="31">
        <v>0.11456316424495243</v>
      </c>
      <c r="F12" s="31">
        <v>0.2084223986079605</v>
      </c>
      <c r="G12" s="31">
        <v>0.36720427163006475</v>
      </c>
      <c r="H12" s="31">
        <v>0.63020406460492862</v>
      </c>
      <c r="I12" s="31">
        <v>1.0233569710224941</v>
      </c>
      <c r="J12" s="31">
        <v>1.611462495092054</v>
      </c>
      <c r="K12" s="31">
        <v>2.4916121504839683</v>
      </c>
      <c r="L12" s="31">
        <v>3.7762738652878558</v>
      </c>
      <c r="M12" s="31">
        <v>5.6152714813025888</v>
      </c>
      <c r="N12" s="9"/>
      <c r="P12" s="32" t="str">
        <f t="shared" si="8"/>
        <v>SHTS_GNTS</v>
      </c>
      <c r="Q12" s="30">
        <v>45.476090450817793</v>
      </c>
      <c r="R12" s="31">
        <v>49.9177743846002</v>
      </c>
      <c r="S12" s="31">
        <v>50.560002741641256</v>
      </c>
      <c r="T12" s="31">
        <v>51.220243188286638</v>
      </c>
      <c r="U12" s="31">
        <v>51.899225944385158</v>
      </c>
      <c r="V12" s="31">
        <v>52.598168043018227</v>
      </c>
      <c r="W12" s="31">
        <v>53.317069484185829</v>
      </c>
      <c r="X12" s="31">
        <v>55.245214995006592</v>
      </c>
      <c r="Y12" s="31">
        <v>56.80447777886291</v>
      </c>
      <c r="Z12" s="31">
        <v>58.45014991149678</v>
      </c>
      <c r="AA12" s="31">
        <v>60.793912219606753</v>
      </c>
      <c r="AB12" s="36"/>
      <c r="AD12" s="32" t="str">
        <f t="shared" si="9"/>
        <v>SHTS_GNTS</v>
      </c>
      <c r="AE12" s="30">
        <v>1.3255706802441636E-2</v>
      </c>
      <c r="AF12" s="31">
        <v>2.197437681792816E-2</v>
      </c>
      <c r="AG12" s="31">
        <v>2.4684474655052805E-2</v>
      </c>
      <c r="AH12" s="31">
        <v>2.6850769965649151E-2</v>
      </c>
      <c r="AI12" s="31">
        <v>3.0746535606515833E-2</v>
      </c>
      <c r="AJ12" s="31">
        <v>3.7405887857608303E-2</v>
      </c>
      <c r="AK12" s="31">
        <v>4.6097813486544251E-2</v>
      </c>
      <c r="AL12" s="31">
        <v>5.1200048120692294E-2</v>
      </c>
      <c r="AM12" s="31">
        <v>5.5220620898794981E-2</v>
      </c>
      <c r="AN12" s="31">
        <v>6.3636187866708355E-2</v>
      </c>
      <c r="AO12" s="31">
        <v>7.2589614164138797E-2</v>
      </c>
      <c r="AP12" s="36"/>
      <c r="AR12" s="32" t="str">
        <f t="shared" si="10"/>
        <v>SHTS_GNTS</v>
      </c>
      <c r="AS12" s="30">
        <v>0.27454181667087196</v>
      </c>
      <c r="AT12" s="31">
        <v>0.70861700341984757</v>
      </c>
      <c r="AU12" s="31">
        <v>1.3179671307177023</v>
      </c>
      <c r="AV12" s="31">
        <v>1.9848974092531451</v>
      </c>
      <c r="AW12" s="31">
        <v>2.4043123079642204</v>
      </c>
      <c r="AX12" s="31">
        <v>2.9211605011267827</v>
      </c>
      <c r="AY12" s="31">
        <v>3.4456880921170261</v>
      </c>
      <c r="AZ12" s="31">
        <v>3.9217961296630706</v>
      </c>
      <c r="BA12" s="31">
        <v>4.3955717716304328</v>
      </c>
      <c r="BB12" s="31">
        <v>4.8821539247125152</v>
      </c>
      <c r="BC12" s="31">
        <v>5.3800116512528007</v>
      </c>
      <c r="BD12" s="36"/>
      <c r="BF12" s="32" t="str">
        <f t="shared" si="11"/>
        <v>SHTS_GNTS</v>
      </c>
      <c r="BG12" s="30">
        <v>0</v>
      </c>
      <c r="BH12" s="31">
        <v>0</v>
      </c>
      <c r="BI12" s="31">
        <v>0</v>
      </c>
      <c r="BJ12" s="31">
        <v>0</v>
      </c>
      <c r="BK12" s="31">
        <v>0</v>
      </c>
      <c r="BL12" s="31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6"/>
      <c r="BT12" s="32" t="str">
        <f t="shared" si="12"/>
        <v>SHTS_GNTS</v>
      </c>
      <c r="BU12" s="30">
        <v>0</v>
      </c>
      <c r="BV12" s="31">
        <v>0</v>
      </c>
      <c r="BW12" s="31">
        <v>0</v>
      </c>
      <c r="BX12" s="31">
        <v>0</v>
      </c>
      <c r="BY12" s="31">
        <v>0</v>
      </c>
      <c r="BZ12" s="31">
        <v>0</v>
      </c>
      <c r="CA12" s="31">
        <v>0</v>
      </c>
      <c r="CB12" s="31">
        <v>0</v>
      </c>
      <c r="CC12" s="31">
        <v>0</v>
      </c>
      <c r="CD12" s="31">
        <v>0</v>
      </c>
      <c r="CE12" s="31">
        <v>0</v>
      </c>
      <c r="CF12" s="36"/>
      <c r="CH12" s="32" t="str">
        <f t="shared" si="13"/>
        <v>SHTS_GNTS</v>
      </c>
      <c r="CI12" s="30">
        <v>2.2758406458333331</v>
      </c>
      <c r="CJ12" s="31">
        <v>2.3825981666666665</v>
      </c>
      <c r="CK12" s="31">
        <v>2.4773487291666663</v>
      </c>
      <c r="CL12" s="31">
        <v>2.5621804999999997</v>
      </c>
      <c r="CM12" s="31">
        <v>2.9221282291666668</v>
      </c>
      <c r="CN12" s="31">
        <v>3.2638045000000004</v>
      </c>
      <c r="CO12" s="31">
        <v>3.6007823958333334</v>
      </c>
      <c r="CP12" s="31">
        <v>3.9265363958333332</v>
      </c>
      <c r="CQ12" s="31">
        <v>4.2674296041666668</v>
      </c>
      <c r="CR12" s="31">
        <v>4.6425165416666667</v>
      </c>
      <c r="CS12" s="31">
        <v>5.0465767916666655</v>
      </c>
      <c r="CT12" s="36"/>
      <c r="CV12" s="32" t="str">
        <f t="shared" si="14"/>
        <v>SHTS_GNTS</v>
      </c>
      <c r="CW12" s="30">
        <v>0</v>
      </c>
      <c r="CX12" s="31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6"/>
    </row>
    <row r="13" spans="2:112" x14ac:dyDescent="0.25">
      <c r="B13" s="29" t="s">
        <v>193</v>
      </c>
      <c r="C13" s="30">
        <v>6.2164339143170336E-2</v>
      </c>
      <c r="D13" s="31">
        <v>0.10219639069817574</v>
      </c>
      <c r="E13" s="31">
        <v>0.21024021276850668</v>
      </c>
      <c r="F13" s="31">
        <v>0.39630381824291439</v>
      </c>
      <c r="G13" s="31">
        <v>0.71106802848791129</v>
      </c>
      <c r="H13" s="31">
        <v>1.2324305779699065</v>
      </c>
      <c r="I13" s="31">
        <v>2.0118045816814178</v>
      </c>
      <c r="J13" s="31">
        <v>3.1776465465176997</v>
      </c>
      <c r="K13" s="31">
        <v>4.9224276471807142</v>
      </c>
      <c r="L13" s="31">
        <v>7.4691007805549301</v>
      </c>
      <c r="M13" s="31">
        <v>11.114672036454696</v>
      </c>
      <c r="N13" s="9"/>
      <c r="P13" s="32" t="str">
        <f t="shared" si="8"/>
        <v>HYTS_TGTS_APD</v>
      </c>
      <c r="Q13" s="30">
        <v>27.163712505927798</v>
      </c>
      <c r="R13" s="31">
        <v>31.077120756412423</v>
      </c>
      <c r="S13" s="31">
        <v>31.642965104774088</v>
      </c>
      <c r="T13" s="31">
        <v>32.224679258623254</v>
      </c>
      <c r="U13" s="31">
        <v>32.822906588452646</v>
      </c>
      <c r="V13" s="31">
        <v>33.438719378416835</v>
      </c>
      <c r="W13" s="31">
        <v>34.072117628515841</v>
      </c>
      <c r="X13" s="31">
        <v>35.770937414586307</v>
      </c>
      <c r="Y13" s="31">
        <v>37.144747873409436</v>
      </c>
      <c r="Z13" s="31">
        <v>38.59469050720638</v>
      </c>
      <c r="AA13" s="31">
        <v>40.659695332059314</v>
      </c>
      <c r="AB13" s="36"/>
      <c r="AD13" s="32" t="str">
        <f t="shared" si="9"/>
        <v>HYTS_TGTS_APD</v>
      </c>
      <c r="AE13" s="30">
        <v>2.9596996573504387E-2</v>
      </c>
      <c r="AF13" s="31">
        <v>4.898157429800213E-2</v>
      </c>
      <c r="AG13" s="31">
        <v>5.5007046310524936E-2</v>
      </c>
      <c r="AH13" s="31">
        <v>5.9823459794219165E-2</v>
      </c>
      <c r="AI13" s="31">
        <v>6.8485075812220728E-2</v>
      </c>
      <c r="AJ13" s="31">
        <v>8.3291087632465927E-2</v>
      </c>
      <c r="AK13" s="31">
        <v>0.10261620346210328</v>
      </c>
      <c r="AL13" s="31">
        <v>0.11396021162603054</v>
      </c>
      <c r="AM13" s="31">
        <v>0.12289931648671405</v>
      </c>
      <c r="AN13" s="31">
        <v>0.14160999273612704</v>
      </c>
      <c r="AO13" s="31">
        <v>0.16151651375995513</v>
      </c>
      <c r="AP13" s="36"/>
      <c r="AR13" s="32" t="str">
        <f t="shared" si="10"/>
        <v>HYTS_TGTS_APD</v>
      </c>
      <c r="AS13" s="30">
        <v>0.29349957983887121</v>
      </c>
      <c r="AT13" s="31">
        <v>0.7583144458630795</v>
      </c>
      <c r="AU13" s="31">
        <v>1.4108166077652311</v>
      </c>
      <c r="AV13" s="31">
        <v>2.1249765448643569</v>
      </c>
      <c r="AW13" s="31">
        <v>2.5740929327717925</v>
      </c>
      <c r="AX13" s="31">
        <v>3.1275424986384541</v>
      </c>
      <c r="AY13" s="31">
        <v>3.6892152902996003</v>
      </c>
      <c r="AZ13" s="31">
        <v>4.1990396259002249</v>
      </c>
      <c r="BA13" s="31">
        <v>4.7063663938639149</v>
      </c>
      <c r="BB13" s="31">
        <v>5.2274065850541405</v>
      </c>
      <c r="BC13" s="31">
        <v>5.7605208461896531</v>
      </c>
      <c r="BD13" s="36"/>
      <c r="BF13" s="32" t="str">
        <f t="shared" si="11"/>
        <v>HYTS_TGTS_APD</v>
      </c>
      <c r="BG13" s="30">
        <v>0</v>
      </c>
      <c r="BH13" s="31">
        <v>0</v>
      </c>
      <c r="BI13" s="31">
        <v>0</v>
      </c>
      <c r="BJ13" s="31">
        <v>0</v>
      </c>
      <c r="BK13" s="31">
        <v>0</v>
      </c>
      <c r="BL13" s="31">
        <v>0</v>
      </c>
      <c r="BM13" s="31">
        <v>0</v>
      </c>
      <c r="BN13" s="31">
        <v>0</v>
      </c>
      <c r="BO13" s="31">
        <v>0</v>
      </c>
      <c r="BP13" s="31">
        <v>0</v>
      </c>
      <c r="BQ13" s="31">
        <v>0</v>
      </c>
      <c r="BR13" s="36"/>
      <c r="BT13" s="32" t="str">
        <f t="shared" si="12"/>
        <v>HYTS_TGTS_APD</v>
      </c>
      <c r="BU13" s="30">
        <v>0</v>
      </c>
      <c r="BV13" s="31">
        <v>0</v>
      </c>
      <c r="BW13" s="31">
        <v>0</v>
      </c>
      <c r="BX13" s="31">
        <v>0</v>
      </c>
      <c r="BY13" s="31">
        <v>0</v>
      </c>
      <c r="BZ13" s="31">
        <v>0</v>
      </c>
      <c r="CA13" s="31">
        <v>0</v>
      </c>
      <c r="CB13" s="31">
        <v>0</v>
      </c>
      <c r="CC13" s="31">
        <v>0</v>
      </c>
      <c r="CD13" s="31">
        <v>0</v>
      </c>
      <c r="CE13" s="31">
        <v>0</v>
      </c>
      <c r="CF13" s="36"/>
      <c r="CH13" s="32" t="str">
        <f t="shared" si="13"/>
        <v>HYTS_TGTS_APD</v>
      </c>
      <c r="CI13" s="30">
        <v>0</v>
      </c>
      <c r="CJ13" s="31">
        <v>0</v>
      </c>
      <c r="CK13" s="31">
        <v>0</v>
      </c>
      <c r="CL13" s="31">
        <v>0</v>
      </c>
      <c r="CM13" s="31">
        <v>0</v>
      </c>
      <c r="CN13" s="31">
        <v>0</v>
      </c>
      <c r="CO13" s="31">
        <v>0</v>
      </c>
      <c r="CP13" s="31">
        <v>0</v>
      </c>
      <c r="CQ13" s="31">
        <v>0</v>
      </c>
      <c r="CR13" s="31">
        <v>0</v>
      </c>
      <c r="CS13" s="31">
        <v>0</v>
      </c>
      <c r="CT13" s="36"/>
      <c r="CV13" s="32" t="str">
        <f t="shared" si="14"/>
        <v>HYTS_TGTS_APD</v>
      </c>
      <c r="CW13" s="30">
        <v>0</v>
      </c>
      <c r="CX13" s="31">
        <v>0</v>
      </c>
      <c r="CY13" s="31">
        <v>0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1">
        <v>0</v>
      </c>
      <c r="DF13" s="31">
        <v>0</v>
      </c>
      <c r="DG13" s="31">
        <v>0</v>
      </c>
      <c r="DH13" s="36"/>
    </row>
    <row r="14" spans="2:112" x14ac:dyDescent="0.25">
      <c r="B14" s="29" t="s">
        <v>194</v>
      </c>
      <c r="C14" s="30">
        <v>5.3517231795194256E-2</v>
      </c>
      <c r="D14" s="31">
        <v>8.5478122071897381E-2</v>
      </c>
      <c r="E14" s="31">
        <v>0.17173842121046887</v>
      </c>
      <c r="F14" s="31">
        <v>0.32028835178008447</v>
      </c>
      <c r="G14" s="31">
        <v>0.57159059575452775</v>
      </c>
      <c r="H14" s="31">
        <v>0.98783734282619406</v>
      </c>
      <c r="I14" s="31">
        <v>1.6100759254007579</v>
      </c>
      <c r="J14" s="31">
        <v>2.5408637734057504</v>
      </c>
      <c r="K14" s="31">
        <v>3.9338665086898317</v>
      </c>
      <c r="L14" s="31">
        <v>5.9670858273291225</v>
      </c>
      <c r="M14" s="31">
        <v>8.8776462003247119</v>
      </c>
      <c r="N14" s="9"/>
      <c r="P14" s="32" t="str">
        <f t="shared" si="8"/>
        <v>BATS_ELTS</v>
      </c>
      <c r="Q14" s="30">
        <v>34.286854725952594</v>
      </c>
      <c r="R14" s="31">
        <v>41.407176760897784</v>
      </c>
      <c r="S14" s="31">
        <v>42.436712583409999</v>
      </c>
      <c r="T14" s="31">
        <v>43.495123013034551</v>
      </c>
      <c r="U14" s="31">
        <v>44.583578641951661</v>
      </c>
      <c r="V14" s="31">
        <v>45.704030457128404</v>
      </c>
      <c r="W14" s="31">
        <v>46.856478458564766</v>
      </c>
      <c r="X14" s="31">
        <v>49.947427110461859</v>
      </c>
      <c r="Y14" s="31">
        <v>52.447031612646143</v>
      </c>
      <c r="Z14" s="31">
        <v>55.085156189490966</v>
      </c>
      <c r="AA14" s="31">
        <v>58.842366890635589</v>
      </c>
      <c r="AB14" s="36"/>
      <c r="AD14" s="32" t="str">
        <f t="shared" si="9"/>
        <v>BATS_ELTS</v>
      </c>
      <c r="AE14" s="30">
        <v>2.2864892588712604E-2</v>
      </c>
      <c r="AF14" s="31">
        <v>3.7857097963954901E-2</v>
      </c>
      <c r="AG14" s="31">
        <v>4.2517251782026123E-2</v>
      </c>
      <c r="AH14" s="31">
        <v>4.6242308945813326E-2</v>
      </c>
      <c r="AI14" s="31">
        <v>5.2941280059290712E-2</v>
      </c>
      <c r="AJ14" s="31">
        <v>6.4392381710932839E-2</v>
      </c>
      <c r="AK14" s="31">
        <v>7.9338598726128376E-2</v>
      </c>
      <c r="AL14" s="31">
        <v>8.8112155859492738E-2</v>
      </c>
      <c r="AM14" s="31">
        <v>9.5025739319854988E-2</v>
      </c>
      <c r="AN14" s="31">
        <v>0.10949674328123404</v>
      </c>
      <c r="AO14" s="31">
        <v>0.12489262426133124</v>
      </c>
      <c r="AP14" s="36"/>
      <c r="AR14" s="32" t="str">
        <f t="shared" si="10"/>
        <v>BATS_ELTS</v>
      </c>
      <c r="AS14" s="30">
        <v>0.37523386110421092</v>
      </c>
      <c r="AT14" s="31">
        <v>0.88450205176004693</v>
      </c>
      <c r="AU14" s="31">
        <v>1.5994073176635333</v>
      </c>
      <c r="AV14" s="31">
        <v>2.3818671002351501</v>
      </c>
      <c r="AW14" s="31">
        <v>2.8739354633231597</v>
      </c>
      <c r="AX14" s="31">
        <v>3.4803150772950864</v>
      </c>
      <c r="AY14" s="31">
        <v>4.0957043586159356</v>
      </c>
      <c r="AZ14" s="31">
        <v>4.6542865725723228</v>
      </c>
      <c r="BA14" s="31">
        <v>5.2101323599544447</v>
      </c>
      <c r="BB14" s="31">
        <v>5.7810030760657423</v>
      </c>
      <c r="BC14" s="31">
        <v>6.3651025854113952</v>
      </c>
      <c r="BD14" s="36"/>
      <c r="BF14" s="32" t="str">
        <f t="shared" si="11"/>
        <v>BATS_ELTS</v>
      </c>
      <c r="BG14" s="30">
        <v>0</v>
      </c>
      <c r="BH14" s="31">
        <v>0</v>
      </c>
      <c r="BI14" s="31">
        <v>0</v>
      </c>
      <c r="BJ14" s="31">
        <v>0</v>
      </c>
      <c r="BK14" s="31">
        <v>0</v>
      </c>
      <c r="BL14" s="31">
        <v>0</v>
      </c>
      <c r="BM14" s="31">
        <v>0</v>
      </c>
      <c r="BN14" s="31">
        <v>0</v>
      </c>
      <c r="BO14" s="31">
        <v>0</v>
      </c>
      <c r="BP14" s="31">
        <v>0</v>
      </c>
      <c r="BQ14" s="31">
        <v>0</v>
      </c>
      <c r="BR14" s="36"/>
      <c r="BT14" s="32" t="str">
        <f t="shared" si="12"/>
        <v>BATS_ELTS</v>
      </c>
      <c r="BU14" s="30">
        <v>0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>
        <v>0</v>
      </c>
      <c r="CC14" s="31">
        <v>0</v>
      </c>
      <c r="CD14" s="31">
        <v>0</v>
      </c>
      <c r="CE14" s="31">
        <v>0</v>
      </c>
      <c r="CF14" s="36"/>
      <c r="CH14" s="32" t="str">
        <f t="shared" si="13"/>
        <v>BATS_ELTS</v>
      </c>
      <c r="CI14" s="30">
        <v>1.3387297916666665</v>
      </c>
      <c r="CJ14" s="31">
        <v>1.4015283333333333</v>
      </c>
      <c r="CK14" s="31">
        <v>1.4572639583333331</v>
      </c>
      <c r="CL14" s="31">
        <v>1.5071649999999999</v>
      </c>
      <c r="CM14" s="31">
        <v>1.7188989583333334</v>
      </c>
      <c r="CN14" s="31">
        <v>1.9198850000000003</v>
      </c>
      <c r="CO14" s="31">
        <v>2.1181072916666666</v>
      </c>
      <c r="CP14" s="31">
        <v>2.3097272916666669</v>
      </c>
      <c r="CQ14" s="31">
        <v>2.5102527083333332</v>
      </c>
      <c r="CR14" s="31">
        <v>2.7308920833333334</v>
      </c>
      <c r="CS14" s="31">
        <v>2.968574583333333</v>
      </c>
      <c r="CT14" s="36"/>
      <c r="CV14" s="32" t="str">
        <f t="shared" si="14"/>
        <v>BATS_ELTS</v>
      </c>
      <c r="CW14" s="30">
        <v>0</v>
      </c>
      <c r="CX14" s="31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>
        <v>0</v>
      </c>
      <c r="DH14" s="36"/>
    </row>
    <row r="15" spans="2:112" x14ac:dyDescent="0.25">
      <c r="B15" s="29" t="s">
        <v>195</v>
      </c>
      <c r="C15" s="30">
        <v>5.76856371135289E-2</v>
      </c>
      <c r="D15" s="31">
        <v>8.502142119963034E-2</v>
      </c>
      <c r="E15" s="31">
        <v>0.15879886895030504</v>
      </c>
      <c r="F15" s="31">
        <v>0.28585192638707835</v>
      </c>
      <c r="G15" s="31">
        <v>0.500787862844565</v>
      </c>
      <c r="H15" s="31">
        <v>0.85679894720372307</v>
      </c>
      <c r="I15" s="31">
        <v>1.3889924936300102</v>
      </c>
      <c r="J15" s="31">
        <v>2.1850846995338591</v>
      </c>
      <c r="K15" s="31">
        <v>3.3765040146219221</v>
      </c>
      <c r="L15" s="31">
        <v>5.1154932546847034</v>
      </c>
      <c r="M15" s="31">
        <v>7.6048622690317424</v>
      </c>
      <c r="N15" s="9"/>
      <c r="P15" s="32" t="str">
        <f t="shared" si="8"/>
        <v>MLTS_GTS_PTH</v>
      </c>
      <c r="Q15" s="30">
        <v>50.540656831449944</v>
      </c>
      <c r="R15" s="31">
        <v>61.244064144143515</v>
      </c>
      <c r="S15" s="31">
        <v>62.791682523940842</v>
      </c>
      <c r="T15" s="31">
        <v>64.382705777759412</v>
      </c>
      <c r="U15" s="31">
        <v>66.018893562654128</v>
      </c>
      <c r="V15" s="31">
        <v>67.703178640383157</v>
      </c>
      <c r="W15" s="31">
        <v>69.435561010946543</v>
      </c>
      <c r="X15" s="31">
        <v>74.081935464448392</v>
      </c>
      <c r="Y15" s="31">
        <v>77.839389829042588</v>
      </c>
      <c r="Z15" s="31">
        <v>81.805070278468349</v>
      </c>
      <c r="AA15" s="31">
        <v>87.452982872392397</v>
      </c>
      <c r="AB15" s="36"/>
      <c r="AD15" s="32" t="str">
        <f t="shared" si="9"/>
        <v>MLTS_GTS_PTH</v>
      </c>
      <c r="AE15" s="30">
        <v>1.7211591052891283E-2</v>
      </c>
      <c r="AF15" s="31">
        <v>2.8550301270225394E-2</v>
      </c>
      <c r="AG15" s="31">
        <v>3.2074808331646221E-2</v>
      </c>
      <c r="AH15" s="31">
        <v>3.4892095226137218E-2</v>
      </c>
      <c r="AI15" s="31">
        <v>3.9958574126929651E-2</v>
      </c>
      <c r="AJ15" s="31">
        <v>4.861912272851307E-2</v>
      </c>
      <c r="AK15" s="31">
        <v>5.9923051626162113E-2</v>
      </c>
      <c r="AL15" s="31">
        <v>6.6558554503859002E-2</v>
      </c>
      <c r="AM15" s="31">
        <v>7.1787346229848448E-2</v>
      </c>
      <c r="AN15" s="31">
        <v>8.2731868157418384E-2</v>
      </c>
      <c r="AO15" s="31">
        <v>9.4375881069765952E-2</v>
      </c>
      <c r="AP15" s="36"/>
      <c r="AR15" s="32" t="str">
        <f t="shared" si="10"/>
        <v>MLTS_GTS_PTH</v>
      </c>
      <c r="AS15" s="30">
        <v>0.58578798098934781</v>
      </c>
      <c r="AT15" s="31">
        <v>1.3504428001947744</v>
      </c>
      <c r="AU15" s="31">
        <v>2.4238570971773794</v>
      </c>
      <c r="AV15" s="31">
        <v>3.5987029928287666</v>
      </c>
      <c r="AW15" s="31">
        <v>4.3375326549154964</v>
      </c>
      <c r="AX15" s="31">
        <v>5.247998108283876</v>
      </c>
      <c r="AY15" s="31">
        <v>6.1719913760419978</v>
      </c>
      <c r="AZ15" s="31">
        <v>7.0106901003313329</v>
      </c>
      <c r="BA15" s="31">
        <v>7.8452801412082618</v>
      </c>
      <c r="BB15" s="31">
        <v>8.7024297771507833</v>
      </c>
      <c r="BC15" s="31">
        <v>9.5794421508109213</v>
      </c>
      <c r="BD15" s="36"/>
      <c r="BF15" s="32" t="str">
        <f t="shared" si="11"/>
        <v>MLTS_GTS_PTH</v>
      </c>
      <c r="BG15" s="30">
        <v>0</v>
      </c>
      <c r="BH15" s="31">
        <v>0</v>
      </c>
      <c r="BI15" s="31">
        <v>0</v>
      </c>
      <c r="BJ15" s="31">
        <v>0</v>
      </c>
      <c r="BK15" s="31">
        <v>0</v>
      </c>
      <c r="BL15" s="31">
        <v>0</v>
      </c>
      <c r="BM15" s="31">
        <v>0</v>
      </c>
      <c r="BN15" s="31">
        <v>0</v>
      </c>
      <c r="BO15" s="31">
        <v>0</v>
      </c>
      <c r="BP15" s="31">
        <v>0</v>
      </c>
      <c r="BQ15" s="31">
        <v>0</v>
      </c>
      <c r="BR15" s="36"/>
      <c r="BT15" s="32" t="str">
        <f t="shared" si="12"/>
        <v>MLTS_GTS_PTH</v>
      </c>
      <c r="BU15" s="30">
        <v>0</v>
      </c>
      <c r="BV15" s="31">
        <v>0</v>
      </c>
      <c r="BW15" s="31">
        <v>0</v>
      </c>
      <c r="BX15" s="31">
        <v>0</v>
      </c>
      <c r="BY15" s="31">
        <v>0</v>
      </c>
      <c r="BZ15" s="31">
        <v>0</v>
      </c>
      <c r="CA15" s="31">
        <v>0</v>
      </c>
      <c r="CB15" s="31">
        <v>0</v>
      </c>
      <c r="CC15" s="31">
        <v>0</v>
      </c>
      <c r="CD15" s="31">
        <v>0</v>
      </c>
      <c r="CE15" s="31">
        <v>0</v>
      </c>
      <c r="CF15" s="36"/>
      <c r="CH15" s="32" t="str">
        <f t="shared" si="13"/>
        <v>MLTS_GTS_PTH</v>
      </c>
      <c r="CI15" s="30">
        <v>0</v>
      </c>
      <c r="CJ15" s="31">
        <v>0</v>
      </c>
      <c r="CK15" s="31">
        <v>0</v>
      </c>
      <c r="CL15" s="31">
        <v>0</v>
      </c>
      <c r="CM15" s="31">
        <v>0</v>
      </c>
      <c r="CN15" s="31">
        <v>0</v>
      </c>
      <c r="CO15" s="31">
        <v>0</v>
      </c>
      <c r="CP15" s="31">
        <v>0</v>
      </c>
      <c r="CQ15" s="31">
        <v>0</v>
      </c>
      <c r="CR15" s="31">
        <v>0</v>
      </c>
      <c r="CS15" s="31">
        <v>0</v>
      </c>
      <c r="CT15" s="36"/>
      <c r="CV15" s="32" t="str">
        <f t="shared" si="14"/>
        <v>MLTS_GTS_PTH</v>
      </c>
      <c r="CW15" s="30">
        <v>0</v>
      </c>
      <c r="CX15" s="31">
        <v>0</v>
      </c>
      <c r="CY15" s="31">
        <v>0</v>
      </c>
      <c r="CZ15" s="31">
        <v>0</v>
      </c>
      <c r="DA15" s="31">
        <v>0</v>
      </c>
      <c r="DB15" s="31">
        <v>0</v>
      </c>
      <c r="DC15" s="31">
        <v>0</v>
      </c>
      <c r="DD15" s="31">
        <v>0</v>
      </c>
      <c r="DE15" s="31">
        <v>0</v>
      </c>
      <c r="DF15" s="31">
        <v>0</v>
      </c>
      <c r="DG15" s="31">
        <v>0</v>
      </c>
      <c r="DH15" s="36"/>
    </row>
    <row r="16" spans="2:112" x14ac:dyDescent="0.25">
      <c r="B16" s="29" t="s">
        <v>196</v>
      </c>
      <c r="C16" s="30">
        <v>3.7615871801463752E-2</v>
      </c>
      <c r="D16" s="31">
        <v>5.3184350272762866E-2</v>
      </c>
      <c r="E16" s="31">
        <v>9.5202629439584643E-2</v>
      </c>
      <c r="F16" s="31">
        <v>0.16756282891975383</v>
      </c>
      <c r="G16" s="31">
        <v>0.28997473738768198</v>
      </c>
      <c r="H16" s="31">
        <v>0.49273281028332838</v>
      </c>
      <c r="I16" s="31">
        <v>0.79583162552143294</v>
      </c>
      <c r="J16" s="31">
        <v>1.2492279623429785</v>
      </c>
      <c r="K16" s="31">
        <v>1.9277739260810103</v>
      </c>
      <c r="L16" s="31">
        <v>2.9181759741972519</v>
      </c>
      <c r="M16" s="31">
        <v>4.3359398760816621</v>
      </c>
      <c r="N16" s="9"/>
      <c r="P16" s="32" t="str">
        <f t="shared" si="8"/>
        <v>ATS_West</v>
      </c>
      <c r="Q16" s="30">
        <v>22.245004522936245</v>
      </c>
      <c r="R16" s="31">
        <v>34.817750044133369</v>
      </c>
      <c r="S16" s="31">
        <v>36.635658256412988</v>
      </c>
      <c r="T16" s="31">
        <v>38.504551955790859</v>
      </c>
      <c r="U16" s="31">
        <v>40.426498121473635</v>
      </c>
      <c r="V16" s="31">
        <v>42.404941718805809</v>
      </c>
      <c r="W16" s="31">
        <v>44.439882747787387</v>
      </c>
      <c r="X16" s="31">
        <v>49.89774134303962</v>
      </c>
      <c r="Y16" s="31">
        <v>54.311430942381392</v>
      </c>
      <c r="Z16" s="31">
        <v>58.969713081180913</v>
      </c>
      <c r="AA16" s="31">
        <v>65.604027341571495</v>
      </c>
      <c r="AB16" s="36"/>
      <c r="AD16" s="32" t="str">
        <f t="shared" si="9"/>
        <v>ATS_West</v>
      </c>
      <c r="AE16" s="30">
        <v>8.8652405885383499E-3</v>
      </c>
      <c r="AF16" s="31">
        <v>1.4729723045998004E-2</v>
      </c>
      <c r="AG16" s="31">
        <v>1.65526296585417E-2</v>
      </c>
      <c r="AH16" s="31">
        <v>1.8009755667910507E-2</v>
      </c>
      <c r="AI16" s="31">
        <v>2.0630183923442073E-2</v>
      </c>
      <c r="AJ16" s="31">
        <v>2.5109497211501748E-2</v>
      </c>
      <c r="AK16" s="31">
        <v>3.0955990458969195E-2</v>
      </c>
      <c r="AL16" s="31">
        <v>3.438793196526034E-2</v>
      </c>
      <c r="AM16" s="31">
        <v>3.7092309867422207E-2</v>
      </c>
      <c r="AN16" s="31">
        <v>4.2752914611636841E-2</v>
      </c>
      <c r="AO16" s="31">
        <v>4.8775302356805883E-2</v>
      </c>
      <c r="AP16" s="36"/>
      <c r="AR16" s="32" t="str">
        <f t="shared" si="10"/>
        <v>ATS_West</v>
      </c>
      <c r="AS16" s="30">
        <v>0.44420260066333417</v>
      </c>
      <c r="AT16" s="31">
        <v>1.013906874946453</v>
      </c>
      <c r="AU16" s="31">
        <v>1.8136516718249391</v>
      </c>
      <c r="AV16" s="31">
        <v>2.6889678426849852</v>
      </c>
      <c r="AW16" s="31">
        <v>3.2394311444076447</v>
      </c>
      <c r="AX16" s="31">
        <v>3.9177712886704832</v>
      </c>
      <c r="AY16" s="31">
        <v>4.6061902992217112</v>
      </c>
      <c r="AZ16" s="31">
        <v>5.2310608108075005</v>
      </c>
      <c r="BA16" s="31">
        <v>5.8528701574820987</v>
      </c>
      <c r="BB16" s="31">
        <v>6.4914874773913649</v>
      </c>
      <c r="BC16" s="31">
        <v>7.1449034833122473</v>
      </c>
      <c r="BD16" s="36"/>
      <c r="BF16" s="32" t="str">
        <f t="shared" si="11"/>
        <v>ATS_West</v>
      </c>
      <c r="BG16" s="30">
        <v>0</v>
      </c>
      <c r="BH16" s="31">
        <v>0</v>
      </c>
      <c r="BI16" s="31">
        <v>0</v>
      </c>
      <c r="BJ16" s="31">
        <v>0</v>
      </c>
      <c r="BK16" s="31">
        <v>0</v>
      </c>
      <c r="BL16" s="31">
        <v>0</v>
      </c>
      <c r="BM16" s="31">
        <v>0</v>
      </c>
      <c r="BN16" s="31">
        <v>0</v>
      </c>
      <c r="BO16" s="31">
        <v>0</v>
      </c>
      <c r="BP16" s="31">
        <v>0</v>
      </c>
      <c r="BQ16" s="31">
        <v>0</v>
      </c>
      <c r="BR16" s="36"/>
      <c r="BT16" s="32" t="str">
        <f t="shared" si="12"/>
        <v>ATS_West</v>
      </c>
      <c r="BU16" s="30">
        <v>0</v>
      </c>
      <c r="BV16" s="31">
        <v>0</v>
      </c>
      <c r="BW16" s="31">
        <v>0</v>
      </c>
      <c r="BX16" s="31">
        <v>0</v>
      </c>
      <c r="BY16" s="31">
        <v>0</v>
      </c>
      <c r="BZ16" s="31">
        <v>0</v>
      </c>
      <c r="CA16" s="31">
        <v>0</v>
      </c>
      <c r="CB16" s="31">
        <v>0</v>
      </c>
      <c r="CC16" s="31">
        <v>0</v>
      </c>
      <c r="CD16" s="31">
        <v>0</v>
      </c>
      <c r="CE16" s="31">
        <v>0</v>
      </c>
      <c r="CF16" s="36"/>
      <c r="CH16" s="32" t="str">
        <f t="shared" si="13"/>
        <v>ATS_West</v>
      </c>
      <c r="CI16" s="30">
        <v>0</v>
      </c>
      <c r="CJ16" s="31">
        <v>0</v>
      </c>
      <c r="CK16" s="31">
        <v>0</v>
      </c>
      <c r="CL16" s="31">
        <v>0</v>
      </c>
      <c r="CM16" s="31">
        <v>0</v>
      </c>
      <c r="CN16" s="31">
        <v>0</v>
      </c>
      <c r="CO16" s="31">
        <v>0</v>
      </c>
      <c r="CP16" s="31">
        <v>0</v>
      </c>
      <c r="CQ16" s="31">
        <v>0</v>
      </c>
      <c r="CR16" s="31">
        <v>0</v>
      </c>
      <c r="CS16" s="31">
        <v>0</v>
      </c>
      <c r="CT16" s="36"/>
      <c r="CV16" s="32" t="str">
        <f t="shared" si="14"/>
        <v>ATS_West</v>
      </c>
      <c r="CW16" s="30">
        <v>0</v>
      </c>
      <c r="CX16" s="31">
        <v>0</v>
      </c>
      <c r="CY16" s="31">
        <v>0</v>
      </c>
      <c r="CZ16" s="31">
        <v>0</v>
      </c>
      <c r="DA16" s="31">
        <v>0</v>
      </c>
      <c r="DB16" s="31">
        <v>0</v>
      </c>
      <c r="DC16" s="31">
        <v>0</v>
      </c>
      <c r="DD16" s="31">
        <v>0</v>
      </c>
      <c r="DE16" s="31">
        <v>0</v>
      </c>
      <c r="DF16" s="31">
        <v>0</v>
      </c>
      <c r="DG16" s="31">
        <v>0</v>
      </c>
      <c r="DH16" s="36"/>
    </row>
    <row r="17" spans="2:112" x14ac:dyDescent="0.25">
      <c r="B17" s="29" t="s">
        <v>197</v>
      </c>
      <c r="C17" s="30">
        <v>1.3750877053903456E-2</v>
      </c>
      <c r="D17" s="31">
        <v>2.0993076670619344E-2</v>
      </c>
      <c r="E17" s="31">
        <v>4.0539287678844176E-2</v>
      </c>
      <c r="F17" s="31">
        <v>7.4200059982756916E-2</v>
      </c>
      <c r="G17" s="31">
        <v>0.13114406245687363</v>
      </c>
      <c r="H17" s="31">
        <v>0.22546377652000202</v>
      </c>
      <c r="I17" s="31">
        <v>0.3664603503079395</v>
      </c>
      <c r="J17" s="31">
        <v>0.5773728542371297</v>
      </c>
      <c r="K17" s="31">
        <v>0.89302125414769751</v>
      </c>
      <c r="L17" s="31">
        <v>1.3537399651306055</v>
      </c>
      <c r="M17" s="31">
        <v>2.0132603675738965</v>
      </c>
      <c r="N17" s="9"/>
      <c r="P17" s="32" t="str">
        <f t="shared" si="8"/>
        <v>ATS_BLTS</v>
      </c>
      <c r="Q17" s="30">
        <v>7.1556154936519283</v>
      </c>
      <c r="R17" s="31">
        <v>9.3720983478216642</v>
      </c>
      <c r="S17" s="31">
        <v>9.6925822370548307</v>
      </c>
      <c r="T17" s="31">
        <v>10.022054493846557</v>
      </c>
      <c r="U17" s="31">
        <v>10.36087951147624</v>
      </c>
      <c r="V17" s="31">
        <v>10.709664612076219</v>
      </c>
      <c r="W17" s="31">
        <v>11.06840979564649</v>
      </c>
      <c r="X17" s="31">
        <v>12.030590249904794</v>
      </c>
      <c r="Y17" s="31">
        <v>12.808691365852368</v>
      </c>
      <c r="Z17" s="31">
        <v>13.629912353195724</v>
      </c>
      <c r="AA17" s="31">
        <v>14.799493315646425</v>
      </c>
      <c r="AB17" s="36"/>
      <c r="AD17" s="32" t="str">
        <f t="shared" si="9"/>
        <v>ATS_BLTS</v>
      </c>
      <c r="AE17" s="30">
        <v>4.861459593506986E-3</v>
      </c>
      <c r="AF17" s="31">
        <v>8.0563202058509687E-3</v>
      </c>
      <c r="AG17" s="31">
        <v>9.0494057131644354E-3</v>
      </c>
      <c r="AH17" s="31">
        <v>9.8432207732867157E-3</v>
      </c>
      <c r="AI17" s="31">
        <v>1.1270781190049824E-2</v>
      </c>
      <c r="AJ17" s="31">
        <v>1.3711027485981271E-2</v>
      </c>
      <c r="AK17" s="31">
        <v>1.6896087912397821E-2</v>
      </c>
      <c r="AL17" s="31">
        <v>1.8765745605443022E-2</v>
      </c>
      <c r="AM17" s="31">
        <v>2.0239040223200826E-2</v>
      </c>
      <c r="AN17" s="31">
        <v>2.3322832061700542E-2</v>
      </c>
      <c r="AO17" s="31">
        <v>2.6603716528296462E-2</v>
      </c>
      <c r="AP17" s="36"/>
      <c r="AR17" s="32" t="str">
        <f t="shared" si="10"/>
        <v>ATS_BLTS</v>
      </c>
      <c r="AS17" s="30">
        <v>0.11930983256020049</v>
      </c>
      <c r="AT17" s="31">
        <v>0.27854069341842203</v>
      </c>
      <c r="AU17" s="31">
        <v>0.50206728119782185</v>
      </c>
      <c r="AV17" s="31">
        <v>0.74671587117821348</v>
      </c>
      <c r="AW17" s="31">
        <v>0.90056893031920771</v>
      </c>
      <c r="AX17" s="31">
        <v>1.090163233892897</v>
      </c>
      <c r="AY17" s="31">
        <v>1.2825745543436224</v>
      </c>
      <c r="AZ17" s="31">
        <v>1.4572242348465911</v>
      </c>
      <c r="BA17" s="31">
        <v>1.6310183277297354</v>
      </c>
      <c r="BB17" s="31">
        <v>1.8095102053553338</v>
      </c>
      <c r="BC17" s="31">
        <v>1.992138277177764</v>
      </c>
      <c r="BD17" s="36"/>
      <c r="BF17" s="32" t="str">
        <f t="shared" si="11"/>
        <v>ATS_BLTS</v>
      </c>
      <c r="BG17" s="30">
        <v>0</v>
      </c>
      <c r="BH17" s="31">
        <v>0</v>
      </c>
      <c r="BI17" s="31">
        <v>0</v>
      </c>
      <c r="BJ17" s="31">
        <v>0</v>
      </c>
      <c r="BK17" s="31">
        <v>0</v>
      </c>
      <c r="BL17" s="31">
        <v>0</v>
      </c>
      <c r="BM17" s="31">
        <v>0</v>
      </c>
      <c r="BN17" s="31">
        <v>0</v>
      </c>
      <c r="BO17" s="31">
        <v>0</v>
      </c>
      <c r="BP17" s="31">
        <v>0</v>
      </c>
      <c r="BQ17" s="31">
        <v>0</v>
      </c>
      <c r="BR17" s="36"/>
      <c r="BT17" s="32" t="str">
        <f t="shared" si="12"/>
        <v>ATS_BLTS</v>
      </c>
      <c r="BU17" s="30">
        <v>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>
        <v>0</v>
      </c>
      <c r="CC17" s="31">
        <v>0</v>
      </c>
      <c r="CD17" s="31">
        <v>0</v>
      </c>
      <c r="CE17" s="31">
        <v>0</v>
      </c>
      <c r="CF17" s="36"/>
      <c r="CH17" s="32" t="str">
        <f t="shared" si="13"/>
        <v>ATS_BLTS</v>
      </c>
      <c r="CI17" s="30">
        <v>0</v>
      </c>
      <c r="CJ17" s="31">
        <v>0</v>
      </c>
      <c r="CK17" s="31">
        <v>0</v>
      </c>
      <c r="CL17" s="31">
        <v>0</v>
      </c>
      <c r="CM17" s="31">
        <v>0</v>
      </c>
      <c r="CN17" s="31">
        <v>0</v>
      </c>
      <c r="CO17" s="31">
        <v>0</v>
      </c>
      <c r="CP17" s="31">
        <v>0</v>
      </c>
      <c r="CQ17" s="31">
        <v>0</v>
      </c>
      <c r="CR17" s="31">
        <v>0</v>
      </c>
      <c r="CS17" s="31">
        <v>0</v>
      </c>
      <c r="CT17" s="36"/>
      <c r="CV17" s="32" t="str">
        <f t="shared" si="14"/>
        <v>ATS_BLTS</v>
      </c>
      <c r="CW17" s="30">
        <v>0</v>
      </c>
      <c r="CX17" s="31">
        <v>0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6"/>
    </row>
    <row r="18" spans="2:112" x14ac:dyDescent="0.25">
      <c r="B18" s="29" t="s">
        <v>198</v>
      </c>
      <c r="C18" s="30">
        <v>4.1213824297214215E-3</v>
      </c>
      <c r="D18" s="31">
        <v>6.1835491354074691E-3</v>
      </c>
      <c r="E18" s="31">
        <v>1.1749198757994583E-2</v>
      </c>
      <c r="F18" s="31">
        <v>2.1333872973904277E-2</v>
      </c>
      <c r="G18" s="31">
        <v>3.7548287406722315E-2</v>
      </c>
      <c r="H18" s="31">
        <v>6.4405179556156378E-2</v>
      </c>
      <c r="I18" s="31">
        <v>0.10455298760748162</v>
      </c>
      <c r="J18" s="31">
        <v>0.16460887759037657</v>
      </c>
      <c r="K18" s="31">
        <v>0.25448759613553307</v>
      </c>
      <c r="L18" s="31">
        <v>0.38567409150396315</v>
      </c>
      <c r="M18" s="31">
        <v>0.57346800600751735</v>
      </c>
      <c r="N18" s="9"/>
      <c r="P18" s="32" t="str">
        <f t="shared" si="8"/>
        <v>BLTS_22kV</v>
      </c>
      <c r="Q18" s="30">
        <v>2.0825819434066943</v>
      </c>
      <c r="R18" s="31">
        <v>2.7680480647865147</v>
      </c>
      <c r="S18" s="31">
        <v>2.8671604256622629</v>
      </c>
      <c r="T18" s="31">
        <v>2.9690525154388285</v>
      </c>
      <c r="U18" s="31">
        <v>3.0738370258284058</v>
      </c>
      <c r="V18" s="31">
        <v>3.1817017763513209</v>
      </c>
      <c r="W18" s="31">
        <v>3.2926467670075739</v>
      </c>
      <c r="X18" s="31">
        <v>3.5902092330592086</v>
      </c>
      <c r="Y18" s="31">
        <v>3.8308436025001953</v>
      </c>
      <c r="Z18" s="31">
        <v>4.0848131578842901</v>
      </c>
      <c r="AA18" s="31">
        <v>4.4465159901270725</v>
      </c>
      <c r="AB18" s="36"/>
      <c r="AD18" s="32" t="str">
        <f t="shared" si="9"/>
        <v>BLTS_22kV</v>
      </c>
      <c r="AE18" s="30">
        <v>1.34374300253374E-3</v>
      </c>
      <c r="AF18" s="31">
        <v>2.227807697212114E-3</v>
      </c>
      <c r="AG18" s="31">
        <v>2.5026089928994618E-3</v>
      </c>
      <c r="AH18" s="31">
        <v>2.7222692391232297E-3</v>
      </c>
      <c r="AI18" s="31">
        <v>3.1172961016737917E-3</v>
      </c>
      <c r="AJ18" s="31">
        <v>3.7925479696950038E-3</v>
      </c>
      <c r="AK18" s="31">
        <v>4.6739008094817272E-3</v>
      </c>
      <c r="AL18" s="31">
        <v>5.191262459366788E-3</v>
      </c>
      <c r="AM18" s="31">
        <v>5.5989446447450566E-3</v>
      </c>
      <c r="AN18" s="31">
        <v>6.4522749839847141E-3</v>
      </c>
      <c r="AO18" s="31">
        <v>7.3601437382675855E-3</v>
      </c>
      <c r="AP18" s="36"/>
      <c r="AR18" s="32" t="str">
        <f t="shared" si="10"/>
        <v>BLTS_22kV</v>
      </c>
      <c r="AS18" s="30">
        <v>3.8531255780842828E-2</v>
      </c>
      <c r="AT18" s="31">
        <v>8.954836922955671E-2</v>
      </c>
      <c r="AU18" s="31">
        <v>0.16116565011394091</v>
      </c>
      <c r="AV18" s="31">
        <v>0.23955036023122642</v>
      </c>
      <c r="AW18" s="31">
        <v>0.28884444135546677</v>
      </c>
      <c r="AX18" s="31">
        <v>0.34958991520717952</v>
      </c>
      <c r="AY18" s="31">
        <v>0.41123795322784851</v>
      </c>
      <c r="AZ18" s="31">
        <v>0.4671952124926535</v>
      </c>
      <c r="BA18" s="31">
        <v>0.52287834392551291</v>
      </c>
      <c r="BB18" s="31">
        <v>0.58006663218457821</v>
      </c>
      <c r="BC18" s="31">
        <v>0.6385801452615486</v>
      </c>
      <c r="BD18" s="36"/>
      <c r="BF18" s="32" t="str">
        <f t="shared" si="11"/>
        <v>BLTS_22kV</v>
      </c>
      <c r="BG18" s="30">
        <v>0</v>
      </c>
      <c r="BH18" s="31">
        <v>0</v>
      </c>
      <c r="BI18" s="31">
        <v>0</v>
      </c>
      <c r="BJ18" s="31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6"/>
      <c r="BT18" s="32" t="str">
        <f t="shared" si="12"/>
        <v>BLTS_22kV</v>
      </c>
      <c r="BU18" s="30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31">
        <v>0</v>
      </c>
      <c r="CE18" s="31">
        <v>0</v>
      </c>
      <c r="CF18" s="36"/>
      <c r="CH18" s="32" t="str">
        <f t="shared" si="13"/>
        <v>BLTS_22kV</v>
      </c>
      <c r="CI18" s="30">
        <v>0</v>
      </c>
      <c r="CJ18" s="31">
        <v>0</v>
      </c>
      <c r="CK18" s="31">
        <v>0</v>
      </c>
      <c r="CL18" s="31">
        <v>0</v>
      </c>
      <c r="CM18" s="31">
        <v>0</v>
      </c>
      <c r="CN18" s="31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6"/>
      <c r="CV18" s="32" t="str">
        <f t="shared" si="14"/>
        <v>BLTS_22kV</v>
      </c>
      <c r="CW18" s="30">
        <v>0</v>
      </c>
      <c r="CX18" s="31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36"/>
    </row>
    <row r="19" spans="2:112" x14ac:dyDescent="0.25">
      <c r="B19" s="29" t="s">
        <v>199</v>
      </c>
      <c r="C19" s="30">
        <v>2.0505564654536249E-2</v>
      </c>
      <c r="D19" s="31">
        <v>2.8013043686769795E-2</v>
      </c>
      <c r="E19" s="31">
        <v>4.8275226044345254E-2</v>
      </c>
      <c r="F19" s="31">
        <v>8.3168981485320995E-2</v>
      </c>
      <c r="G19" s="31">
        <v>0.1421988242418159</v>
      </c>
      <c r="H19" s="31">
        <v>0.23997343874164415</v>
      </c>
      <c r="I19" s="31">
        <v>0.38613467115044103</v>
      </c>
      <c r="J19" s="31">
        <v>0.60477283147255356</v>
      </c>
      <c r="K19" s="31">
        <v>0.93198332956722651</v>
      </c>
      <c r="L19" s="31">
        <v>1.4095780170263279</v>
      </c>
      <c r="M19" s="31">
        <v>2.093256437218578</v>
      </c>
      <c r="N19" s="9"/>
      <c r="P19" s="32" t="str">
        <f t="shared" si="8"/>
        <v>KTS_East</v>
      </c>
      <c r="Q19" s="30">
        <v>28.365430307779814</v>
      </c>
      <c r="R19" s="31">
        <v>32.580099144024523</v>
      </c>
      <c r="S19" s="31">
        <v>33.189503118401532</v>
      </c>
      <c r="T19" s="31">
        <v>33.815998581921576</v>
      </c>
      <c r="U19" s="31">
        <v>34.460278432793153</v>
      </c>
      <c r="V19" s="31">
        <v>35.123497501363779</v>
      </c>
      <c r="W19" s="31">
        <v>35.805655787633434</v>
      </c>
      <c r="X19" s="31">
        <v>37.63525350718146</v>
      </c>
      <c r="Y19" s="31">
        <v>39.114822148401508</v>
      </c>
      <c r="Z19" s="31">
        <v>40.676383744294235</v>
      </c>
      <c r="AA19" s="31">
        <v>42.900356027514334</v>
      </c>
      <c r="AB19" s="36"/>
      <c r="AD19" s="32" t="str">
        <f t="shared" si="9"/>
        <v>KTS_East</v>
      </c>
      <c r="AE19" s="30">
        <v>3.809326716916086E-3</v>
      </c>
      <c r="AF19" s="31">
        <v>6.3425513363614388E-3</v>
      </c>
      <c r="AG19" s="31">
        <v>7.1299749399518124E-3</v>
      </c>
      <c r="AH19" s="31">
        <v>7.7593957809796452E-3</v>
      </c>
      <c r="AI19" s="31">
        <v>8.891317211140809E-3</v>
      </c>
      <c r="AJ19" s="31">
        <v>1.082620350022637E-2</v>
      </c>
      <c r="AK19" s="31">
        <v>1.3351657492004712E-2</v>
      </c>
      <c r="AL19" s="31">
        <v>1.483412057025545E-2</v>
      </c>
      <c r="AM19" s="31">
        <v>1.600230492952933E-2</v>
      </c>
      <c r="AN19" s="31">
        <v>1.8447462435415229E-2</v>
      </c>
      <c r="AO19" s="31">
        <v>2.1048895897715449E-2</v>
      </c>
      <c r="AP19" s="36"/>
      <c r="AR19" s="32" t="str">
        <f t="shared" si="10"/>
        <v>KTS_East</v>
      </c>
      <c r="AS19" s="30">
        <v>0.24330664497502558</v>
      </c>
      <c r="AT19" s="31">
        <v>0.57010973238625429</v>
      </c>
      <c r="AU19" s="31">
        <v>1.0288724283302748</v>
      </c>
      <c r="AV19" s="31">
        <v>1.5309856123291015</v>
      </c>
      <c r="AW19" s="31">
        <v>1.8467513782361773</v>
      </c>
      <c r="AX19" s="31">
        <v>2.2358719509035092</v>
      </c>
      <c r="AY19" s="31">
        <v>2.6307741277632886</v>
      </c>
      <c r="AZ19" s="31">
        <v>2.9892225748553076</v>
      </c>
      <c r="BA19" s="31">
        <v>3.3459150264436759</v>
      </c>
      <c r="BB19" s="31">
        <v>3.7122491426537927</v>
      </c>
      <c r="BC19" s="31">
        <v>4.0870723232724782</v>
      </c>
      <c r="BD19" s="36"/>
      <c r="BF19" s="32" t="str">
        <f t="shared" si="11"/>
        <v>KTS_East</v>
      </c>
      <c r="BG19" s="30">
        <v>0</v>
      </c>
      <c r="BH19" s="31">
        <v>0</v>
      </c>
      <c r="BI19" s="31">
        <v>0</v>
      </c>
      <c r="BJ19" s="31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6"/>
      <c r="BT19" s="32" t="str">
        <f t="shared" si="12"/>
        <v>KTS_East</v>
      </c>
      <c r="BU19" s="30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31">
        <v>0</v>
      </c>
      <c r="CE19" s="31">
        <v>0</v>
      </c>
      <c r="CF19" s="36"/>
      <c r="CH19" s="32" t="str">
        <f t="shared" si="13"/>
        <v>KTS_East</v>
      </c>
      <c r="CI19" s="30">
        <v>0</v>
      </c>
      <c r="CJ19" s="31">
        <v>0</v>
      </c>
      <c r="CK19" s="31">
        <v>0</v>
      </c>
      <c r="CL19" s="31">
        <v>0</v>
      </c>
      <c r="CM19" s="31">
        <v>0</v>
      </c>
      <c r="CN19" s="31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6"/>
      <c r="CV19" s="32" t="str">
        <f t="shared" si="14"/>
        <v>KTS_East</v>
      </c>
      <c r="CW19" s="30">
        <v>0</v>
      </c>
      <c r="CX19" s="31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36"/>
    </row>
    <row r="20" spans="2:112" x14ac:dyDescent="0.25">
      <c r="B20" s="29" t="s">
        <v>200</v>
      </c>
      <c r="C20" s="30">
        <v>4.8052539180454053E-2</v>
      </c>
      <c r="D20" s="31">
        <v>7.1891121952677148E-2</v>
      </c>
      <c r="E20" s="31">
        <v>0.13622985792557507</v>
      </c>
      <c r="F20" s="31">
        <v>0.24702839279220351</v>
      </c>
      <c r="G20" s="31">
        <v>0.43446651769940903</v>
      </c>
      <c r="H20" s="31">
        <v>0.7449313529349092</v>
      </c>
      <c r="I20" s="31">
        <v>1.2090387612816278</v>
      </c>
      <c r="J20" s="31">
        <v>1.9032829755681164</v>
      </c>
      <c r="K20" s="31">
        <v>2.9422781574766792</v>
      </c>
      <c r="L20" s="31">
        <v>4.4587899505413358</v>
      </c>
      <c r="M20" s="31">
        <v>6.6296817424944194</v>
      </c>
      <c r="N20" s="9"/>
      <c r="P20" s="32" t="str">
        <f t="shared" si="8"/>
        <v>KTS_West</v>
      </c>
      <c r="Q20" s="30">
        <v>51.597462230111297</v>
      </c>
      <c r="R20" s="31">
        <v>64.452253346663682</v>
      </c>
      <c r="S20" s="31">
        <v>66.310942866667162</v>
      </c>
      <c r="T20" s="31">
        <v>68.22176163604729</v>
      </c>
      <c r="U20" s="31">
        <v>70.186823002751737</v>
      </c>
      <c r="V20" s="31">
        <v>72.209649213360038</v>
      </c>
      <c r="W20" s="31">
        <v>74.290240267872164</v>
      </c>
      <c r="X20" s="31">
        <v>79.870535523777988</v>
      </c>
      <c r="Y20" s="31">
        <v>84.38323784143661</v>
      </c>
      <c r="Z20" s="31">
        <v>89.146019666239923</v>
      </c>
      <c r="AA20" s="31">
        <v>95.929162129045878</v>
      </c>
      <c r="AB20" s="36"/>
      <c r="AD20" s="32" t="str">
        <f t="shared" si="9"/>
        <v>KTS_West</v>
      </c>
      <c r="AE20" s="30">
        <v>1.5453039488123224E-2</v>
      </c>
      <c r="AF20" s="31">
        <v>2.5621791566893797E-2</v>
      </c>
      <c r="AG20" s="31">
        <v>2.8782630658863377E-2</v>
      </c>
      <c r="AH20" s="31">
        <v>3.1309222433036438E-2</v>
      </c>
      <c r="AI20" s="31">
        <v>3.5852928627742718E-2</v>
      </c>
      <c r="AJ20" s="31">
        <v>4.3619858896496916E-2</v>
      </c>
      <c r="AK20" s="31">
        <v>5.3757418484228325E-2</v>
      </c>
      <c r="AL20" s="31">
        <v>5.9708252608035084E-2</v>
      </c>
      <c r="AM20" s="31">
        <v>6.4397523760924183E-2</v>
      </c>
      <c r="AN20" s="31">
        <v>7.4212760941250788E-2</v>
      </c>
      <c r="AO20" s="31">
        <v>8.4655313774698551E-2</v>
      </c>
      <c r="AP20" s="36"/>
      <c r="AR20" s="32" t="str">
        <f t="shared" si="10"/>
        <v>KTS_West</v>
      </c>
      <c r="AS20" s="30">
        <v>0.46385918576759094</v>
      </c>
      <c r="AT20" s="31">
        <v>1.0702042794920281</v>
      </c>
      <c r="AU20" s="31">
        <v>1.9213850687341523</v>
      </c>
      <c r="AV20" s="31">
        <v>2.8529976432167743</v>
      </c>
      <c r="AW20" s="31">
        <v>3.438864271468574</v>
      </c>
      <c r="AX20" s="31">
        <v>4.1608322062671395</v>
      </c>
      <c r="AY20" s="31">
        <v>4.8935272347529688</v>
      </c>
      <c r="AZ20" s="31">
        <v>5.5585866103209165</v>
      </c>
      <c r="BA20" s="31">
        <v>6.2203879406033229</v>
      </c>
      <c r="BB20" s="31">
        <v>6.9000782574465491</v>
      </c>
      <c r="BC20" s="31">
        <v>7.5955190453003762</v>
      </c>
      <c r="BD20" s="36"/>
      <c r="BF20" s="32" t="str">
        <f t="shared" si="11"/>
        <v>KTS_West</v>
      </c>
      <c r="BG20" s="30">
        <v>0</v>
      </c>
      <c r="BH20" s="31">
        <v>0</v>
      </c>
      <c r="BI20" s="31">
        <v>0</v>
      </c>
      <c r="BJ20" s="31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6"/>
      <c r="BT20" s="32" t="str">
        <f t="shared" si="12"/>
        <v>KTS_West</v>
      </c>
      <c r="BU20" s="30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1">
        <v>0</v>
      </c>
      <c r="CE20" s="31">
        <v>0</v>
      </c>
      <c r="CF20" s="36"/>
      <c r="CH20" s="32" t="str">
        <f t="shared" si="13"/>
        <v>KTS_West</v>
      </c>
      <c r="CI20" s="30">
        <v>0</v>
      </c>
      <c r="CJ20" s="31">
        <v>0</v>
      </c>
      <c r="CK20" s="31">
        <v>0</v>
      </c>
      <c r="CL20" s="31">
        <v>0</v>
      </c>
      <c r="CM20" s="31">
        <v>0</v>
      </c>
      <c r="CN20" s="31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6"/>
      <c r="CV20" s="32" t="str">
        <f t="shared" si="14"/>
        <v>KTS_West</v>
      </c>
      <c r="CW20" s="30">
        <v>0</v>
      </c>
      <c r="CX20" s="31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6"/>
    </row>
    <row r="21" spans="2:112" x14ac:dyDescent="0.25">
      <c r="B21" s="29" t="s">
        <v>201</v>
      </c>
      <c r="C21" s="30">
        <v>5.9242984407748632E-2</v>
      </c>
      <c r="D21" s="31">
        <v>8.0146224349394335E-2</v>
      </c>
      <c r="E21" s="31">
        <v>0.13656266690531466</v>
      </c>
      <c r="F21" s="31">
        <v>0.23371812206092096</v>
      </c>
      <c r="G21" s="31">
        <v>0.3980762190411169</v>
      </c>
      <c r="H21" s="31">
        <v>0.67031224105552267</v>
      </c>
      <c r="I21" s="31">
        <v>1.0772721936694374</v>
      </c>
      <c r="J21" s="31">
        <v>1.6860312599273193</v>
      </c>
      <c r="K21" s="31">
        <v>2.5970906879632385</v>
      </c>
      <c r="L21" s="31">
        <v>3.9268681410802491</v>
      </c>
      <c r="M21" s="31">
        <v>5.8304490900039436</v>
      </c>
      <c r="N21" s="9"/>
      <c r="P21" s="32" t="str">
        <f t="shared" si="8"/>
        <v>WMTS_66kV</v>
      </c>
      <c r="Q21" s="30">
        <v>18.205797917513703</v>
      </c>
      <c r="R21" s="31">
        <v>30.672915754894603</v>
      </c>
      <c r="S21" s="31">
        <v>32.475551134877584</v>
      </c>
      <c r="T21" s="31">
        <v>34.328743656463274</v>
      </c>
      <c r="U21" s="31">
        <v>36.234542933500428</v>
      </c>
      <c r="V21" s="31">
        <v>38.196364989070311</v>
      </c>
      <c r="W21" s="31">
        <v>40.214209823172929</v>
      </c>
      <c r="X21" s="31">
        <v>45.626215190819394</v>
      </c>
      <c r="Y21" s="31">
        <v>50.002823962534762</v>
      </c>
      <c r="Z21" s="31">
        <v>54.621970373019877</v>
      </c>
      <c r="AA21" s="31">
        <v>61.200547622917981</v>
      </c>
      <c r="AB21" s="36"/>
      <c r="AD21" s="32" t="str">
        <f t="shared" si="9"/>
        <v>WMTS_66kV</v>
      </c>
      <c r="AE21" s="30">
        <v>1.018348812708887E-2</v>
      </c>
      <c r="AF21" s="31">
        <v>1.6969122870530994E-2</v>
      </c>
      <c r="AG21" s="31">
        <v>1.9078359028001753E-2</v>
      </c>
      <c r="AH21" s="31">
        <v>2.076436029861161E-2</v>
      </c>
      <c r="AI21" s="31">
        <v>2.3796387274975829E-2</v>
      </c>
      <c r="AJ21" s="31">
        <v>2.8979280069813526E-2</v>
      </c>
      <c r="AK21" s="31">
        <v>3.5744099982754296E-2</v>
      </c>
      <c r="AL21" s="31">
        <v>3.971510709062414E-2</v>
      </c>
      <c r="AM21" s="31">
        <v>4.2844269942661363E-2</v>
      </c>
      <c r="AN21" s="31">
        <v>4.9394003273754782E-2</v>
      </c>
      <c r="AO21" s="31">
        <v>5.6362345973819929E-2</v>
      </c>
      <c r="AP21" s="36"/>
      <c r="AR21" s="32" t="str">
        <f t="shared" si="10"/>
        <v>WMTS_66kV</v>
      </c>
      <c r="AS21" s="30">
        <v>0.54017499158440818</v>
      </c>
      <c r="AT21" s="31">
        <v>1.4048549256777674</v>
      </c>
      <c r="AU21" s="31">
        <v>2.6186834143731823</v>
      </c>
      <c r="AV21" s="31">
        <v>3.9472118511354188</v>
      </c>
      <c r="AW21" s="31">
        <v>4.7826884184357068</v>
      </c>
      <c r="AX21" s="31">
        <v>5.8122525935898182</v>
      </c>
      <c r="AY21" s="31">
        <v>6.857114167467059</v>
      </c>
      <c r="AZ21" s="31">
        <v>7.8055237497100229</v>
      </c>
      <c r="BA21" s="31">
        <v>8.7492871883427998</v>
      </c>
      <c r="BB21" s="31">
        <v>9.7185612609041758</v>
      </c>
      <c r="BC21" s="31">
        <v>10.71029633195691</v>
      </c>
      <c r="BD21" s="36"/>
      <c r="BF21" s="32" t="str">
        <f t="shared" si="11"/>
        <v>WMTS_66kV</v>
      </c>
      <c r="BG21" s="30">
        <v>0</v>
      </c>
      <c r="BH21" s="31">
        <v>0</v>
      </c>
      <c r="BI21" s="31">
        <v>0</v>
      </c>
      <c r="BJ21" s="31">
        <v>0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6"/>
      <c r="BT21" s="32" t="str">
        <f t="shared" si="12"/>
        <v>WMTS_66kV</v>
      </c>
      <c r="BU21" s="30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1">
        <v>0</v>
      </c>
      <c r="CE21" s="31">
        <v>0</v>
      </c>
      <c r="CF21" s="36"/>
      <c r="CH21" s="32" t="str">
        <f t="shared" si="13"/>
        <v>WMTS_66kV</v>
      </c>
      <c r="CI21" s="30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0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6"/>
      <c r="CV21" s="32" t="str">
        <f t="shared" si="14"/>
        <v>WMTS_66kV</v>
      </c>
      <c r="CW21" s="30">
        <v>0</v>
      </c>
      <c r="CX21" s="31">
        <v>0</v>
      </c>
      <c r="CY21" s="31">
        <v>0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0</v>
      </c>
      <c r="DH21" s="36"/>
    </row>
    <row r="22" spans="2:112" x14ac:dyDescent="0.25">
      <c r="B22" s="29" t="s">
        <v>202</v>
      </c>
      <c r="C22" s="30">
        <v>3.738678770104209E-2</v>
      </c>
      <c r="D22" s="31">
        <v>4.7791258135307324E-2</v>
      </c>
      <c r="E22" s="31">
        <v>7.5872225976567384E-2</v>
      </c>
      <c r="F22" s="31">
        <v>0.12423080883338858</v>
      </c>
      <c r="G22" s="31">
        <v>0.20603912971744359</v>
      </c>
      <c r="H22" s="31">
        <v>0.34154308269784761</v>
      </c>
      <c r="I22" s="31">
        <v>0.54410511646494886</v>
      </c>
      <c r="J22" s="31">
        <v>0.84711152715308935</v>
      </c>
      <c r="K22" s="31">
        <v>1.3005862473075016</v>
      </c>
      <c r="L22" s="31">
        <v>1.9624755158482894</v>
      </c>
      <c r="M22" s="31">
        <v>2.9099722559516246</v>
      </c>
      <c r="N22" s="9"/>
      <c r="P22" s="32" t="str">
        <f t="shared" si="8"/>
        <v>WMTS_22kV</v>
      </c>
      <c r="Q22" s="30">
        <v>2.9937284182103547</v>
      </c>
      <c r="R22" s="31">
        <v>10.488443630834745</v>
      </c>
      <c r="S22" s="31">
        <v>11.572113407714919</v>
      </c>
      <c r="T22" s="31">
        <v>12.686176045496797</v>
      </c>
      <c r="U22" s="31">
        <v>13.831863687189896</v>
      </c>
      <c r="V22" s="31">
        <v>15.011229904476775</v>
      </c>
      <c r="W22" s="31">
        <v>16.22427469735743</v>
      </c>
      <c r="X22" s="31">
        <v>19.47774831401701</v>
      </c>
      <c r="Y22" s="31">
        <v>22.108784353696525</v>
      </c>
      <c r="Z22" s="31">
        <v>24.885623982836897</v>
      </c>
      <c r="AA22" s="31">
        <v>28.840392329086363</v>
      </c>
      <c r="AB22" s="36"/>
      <c r="AD22" s="32" t="str">
        <f t="shared" si="9"/>
        <v>WMTS_22kV</v>
      </c>
      <c r="AE22" s="30">
        <v>3.5142527857079595E-3</v>
      </c>
      <c r="AF22" s="31">
        <v>5.9078257885954201E-3</v>
      </c>
      <c r="AG22" s="31">
        <v>6.651840300740397E-3</v>
      </c>
      <c r="AH22" s="31">
        <v>7.2465624272247051E-3</v>
      </c>
      <c r="AI22" s="31">
        <v>8.3160832884331109E-3</v>
      </c>
      <c r="AJ22" s="31">
        <v>1.0144303158736724E-2</v>
      </c>
      <c r="AK22" s="31">
        <v>1.2530533913149068E-2</v>
      </c>
      <c r="AL22" s="31">
        <v>1.393127176112377E-2</v>
      </c>
      <c r="AM22" s="31">
        <v>1.5035056448549378E-2</v>
      </c>
      <c r="AN22" s="31">
        <v>1.7345417302052201E-2</v>
      </c>
      <c r="AO22" s="31">
        <v>1.9803438930443451E-2</v>
      </c>
      <c r="AP22" s="36"/>
      <c r="AR22" s="32" t="str">
        <f t="shared" si="10"/>
        <v>WMTS_22kV</v>
      </c>
      <c r="AS22" s="30">
        <v>0.18531597271361816</v>
      </c>
      <c r="AT22" s="31">
        <v>0.68739825996166481</v>
      </c>
      <c r="AU22" s="31">
        <v>1.3922160311408356</v>
      </c>
      <c r="AV22" s="31">
        <v>2.1636351076145548</v>
      </c>
      <c r="AW22" s="31">
        <v>2.6487602612265784</v>
      </c>
      <c r="AX22" s="31">
        <v>3.246583704963637</v>
      </c>
      <c r="AY22" s="31">
        <v>3.8532896873569302</v>
      </c>
      <c r="AZ22" s="31">
        <v>4.4039901645222743</v>
      </c>
      <c r="BA22" s="31">
        <v>4.9519928267867428</v>
      </c>
      <c r="BB22" s="31">
        <v>5.5148084122231236</v>
      </c>
      <c r="BC22" s="31">
        <v>6.0906661292642346</v>
      </c>
      <c r="BD22" s="36"/>
      <c r="BF22" s="32" t="str">
        <f t="shared" si="11"/>
        <v>WMTS_22kV</v>
      </c>
      <c r="BG22" s="30">
        <v>0</v>
      </c>
      <c r="BH22" s="31">
        <v>0</v>
      </c>
      <c r="BI22" s="31">
        <v>0</v>
      </c>
      <c r="BJ22" s="31">
        <v>0</v>
      </c>
      <c r="BK22" s="31">
        <v>0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0</v>
      </c>
      <c r="BR22" s="36"/>
      <c r="BT22" s="32" t="str">
        <f t="shared" si="12"/>
        <v>WMTS_22kV</v>
      </c>
      <c r="BU22" s="30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0</v>
      </c>
      <c r="CC22" s="31">
        <v>0</v>
      </c>
      <c r="CD22" s="31">
        <v>0</v>
      </c>
      <c r="CE22" s="31">
        <v>0</v>
      </c>
      <c r="CF22" s="36"/>
      <c r="CH22" s="32" t="str">
        <f t="shared" si="13"/>
        <v>WMTS_22kV</v>
      </c>
      <c r="CI22" s="30">
        <v>0</v>
      </c>
      <c r="CJ22" s="31">
        <v>0</v>
      </c>
      <c r="CK22" s="31">
        <v>0</v>
      </c>
      <c r="CL22" s="31">
        <v>0</v>
      </c>
      <c r="CM22" s="31">
        <v>0</v>
      </c>
      <c r="CN22" s="31">
        <v>0</v>
      </c>
      <c r="CO22" s="31">
        <v>0</v>
      </c>
      <c r="CP22" s="31">
        <v>0</v>
      </c>
      <c r="CQ22" s="31">
        <v>0</v>
      </c>
      <c r="CR22" s="31">
        <v>0</v>
      </c>
      <c r="CS22" s="31">
        <v>0</v>
      </c>
      <c r="CT22" s="36"/>
      <c r="CV22" s="32" t="str">
        <f t="shared" si="14"/>
        <v>WMTS_22kV</v>
      </c>
      <c r="CW22" s="30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0</v>
      </c>
      <c r="DG22" s="31">
        <v>0</v>
      </c>
      <c r="DH22" s="36"/>
    </row>
    <row r="23" spans="2:112" x14ac:dyDescent="0.25">
      <c r="B23" s="29" t="s">
        <v>203</v>
      </c>
      <c r="C23" s="30">
        <v>2.2370597920879153E-2</v>
      </c>
      <c r="D23" s="31">
        <v>3.1287594899547883E-2</v>
      </c>
      <c r="E23" s="31">
        <v>5.5353971653714022E-2</v>
      </c>
      <c r="F23" s="31">
        <v>9.6798977428044733E-2</v>
      </c>
      <c r="G23" s="31">
        <v>0.16691158476946746</v>
      </c>
      <c r="H23" s="31">
        <v>0.28304323673174842</v>
      </c>
      <c r="I23" s="31">
        <v>0.45664602166020518</v>
      </c>
      <c r="J23" s="31">
        <v>0.71633316918913326</v>
      </c>
      <c r="K23" s="31">
        <v>1.1049769483287781</v>
      </c>
      <c r="L23" s="31">
        <v>1.6722393231973807</v>
      </c>
      <c r="M23" s="31">
        <v>2.4842773430253997</v>
      </c>
      <c r="N23" s="9"/>
      <c r="P23" s="32" t="str">
        <f t="shared" si="8"/>
        <v>BTS_22kV</v>
      </c>
      <c r="Q23" s="30">
        <v>8.1571268633610767</v>
      </c>
      <c r="R23" s="31">
        <v>13.119770264543867</v>
      </c>
      <c r="S23" s="31">
        <v>13.837324769915456</v>
      </c>
      <c r="T23" s="31">
        <v>14.575003980004691</v>
      </c>
      <c r="U23" s="31">
        <v>15.333623761219037</v>
      </c>
      <c r="V23" s="31">
        <v>16.114543890904283</v>
      </c>
      <c r="W23" s="31">
        <v>16.917764369060432</v>
      </c>
      <c r="X23" s="31">
        <v>19.072059617990146</v>
      </c>
      <c r="Y23" s="31">
        <v>20.814206353411944</v>
      </c>
      <c r="Z23" s="31">
        <v>22.65289728038459</v>
      </c>
      <c r="AA23" s="31">
        <v>25.271556492900434</v>
      </c>
      <c r="AB23" s="36"/>
      <c r="AD23" s="32" t="str">
        <f t="shared" si="9"/>
        <v>BTS_22kV</v>
      </c>
      <c r="AE23" s="30">
        <v>4.9151449821321384E-3</v>
      </c>
      <c r="AF23" s="31">
        <v>8.1712245786376096E-3</v>
      </c>
      <c r="AG23" s="31">
        <v>9.183339299841763E-3</v>
      </c>
      <c r="AH23" s="31">
        <v>9.9923652118569257E-3</v>
      </c>
      <c r="AI23" s="31">
        <v>1.1447280123587898E-2</v>
      </c>
      <c r="AJ23" s="31">
        <v>1.3934285704967844E-2</v>
      </c>
      <c r="AK23" s="31">
        <v>1.7180377327250907E-2</v>
      </c>
      <c r="AL23" s="31">
        <v>1.9085860853903902E-2</v>
      </c>
      <c r="AM23" s="31">
        <v>2.0587386312006118E-2</v>
      </c>
      <c r="AN23" s="31">
        <v>2.3730268867324277E-2</v>
      </c>
      <c r="AO23" s="31">
        <v>2.7074020682004232E-2</v>
      </c>
      <c r="AP23" s="36"/>
      <c r="AR23" s="32" t="str">
        <f t="shared" si="10"/>
        <v>BTS_22kV</v>
      </c>
      <c r="AS23" s="30">
        <v>0.26445664156901899</v>
      </c>
      <c r="AT23" s="31">
        <v>0.60886557424495169</v>
      </c>
      <c r="AU23" s="31">
        <v>1.0923431683926275</v>
      </c>
      <c r="AV23" s="31">
        <v>1.6215066691215627</v>
      </c>
      <c r="AW23" s="31">
        <v>1.9542836672617514</v>
      </c>
      <c r="AX23" s="31">
        <v>2.3643673117469253</v>
      </c>
      <c r="AY23" s="31">
        <v>2.7805440324782542</v>
      </c>
      <c r="AZ23" s="31">
        <v>3.1583031536060244</v>
      </c>
      <c r="BA23" s="31">
        <v>3.5342116785782123</v>
      </c>
      <c r="BB23" s="31">
        <v>3.9202812930550928</v>
      </c>
      <c r="BC23" s="31">
        <v>4.3152973028537938</v>
      </c>
      <c r="BD23" s="36"/>
      <c r="BF23" s="32" t="str">
        <f t="shared" si="11"/>
        <v>BTS_22kV</v>
      </c>
      <c r="BG23" s="30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6"/>
      <c r="BT23" s="32" t="str">
        <f t="shared" si="12"/>
        <v>BTS_22kV</v>
      </c>
      <c r="BU23" s="30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0</v>
      </c>
      <c r="CC23" s="31">
        <v>0</v>
      </c>
      <c r="CD23" s="31">
        <v>0</v>
      </c>
      <c r="CE23" s="31">
        <v>0</v>
      </c>
      <c r="CF23" s="36"/>
      <c r="CH23" s="32" t="str">
        <f t="shared" si="13"/>
        <v>BTS_22kV</v>
      </c>
      <c r="CI23" s="30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6"/>
      <c r="CV23" s="32" t="str">
        <f t="shared" si="14"/>
        <v>BTS_22kV</v>
      </c>
      <c r="CW23" s="30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6"/>
    </row>
    <row r="24" spans="2:112" x14ac:dyDescent="0.25">
      <c r="B24" s="29" t="s">
        <v>204</v>
      </c>
      <c r="C24" s="30">
        <v>5.1965614138557513E-2</v>
      </c>
      <c r="D24" s="31">
        <v>7.1426347486621661E-2</v>
      </c>
      <c r="E24" s="31">
        <v>0.12394956149995635</v>
      </c>
      <c r="F24" s="31">
        <v>0.21440043951557763</v>
      </c>
      <c r="G24" s="31">
        <v>0.36741638861514303</v>
      </c>
      <c r="H24" s="31">
        <v>0.62086574129682903</v>
      </c>
      <c r="I24" s="31">
        <v>0.99974189366695254</v>
      </c>
      <c r="J24" s="31">
        <v>1.5664912538012381</v>
      </c>
      <c r="K24" s="31">
        <v>2.4146796036810794</v>
      </c>
      <c r="L24" s="31">
        <v>3.652690768439331</v>
      </c>
      <c r="M24" s="31">
        <v>5.4249079633275583</v>
      </c>
      <c r="N24" s="9"/>
      <c r="P24" s="32" t="str">
        <f t="shared" si="8"/>
        <v>FBTS_66kV</v>
      </c>
      <c r="Q24" s="30">
        <v>4.0044535497019611</v>
      </c>
      <c r="R24" s="31">
        <v>11.645329363568125</v>
      </c>
      <c r="S24" s="31">
        <v>12.750132675431663</v>
      </c>
      <c r="T24" s="31">
        <v>13.885921564357137</v>
      </c>
      <c r="U24" s="31">
        <v>15.053952202387585</v>
      </c>
      <c r="V24" s="31">
        <v>16.25631820959477</v>
      </c>
      <c r="W24" s="31">
        <v>17.49301958597869</v>
      </c>
      <c r="X24" s="31">
        <v>20.809941865655411</v>
      </c>
      <c r="Y24" s="31">
        <v>23.492287901584092</v>
      </c>
      <c r="Z24" s="31">
        <v>26.323280962607171</v>
      </c>
      <c r="AA24" s="31">
        <v>30.355174496787203</v>
      </c>
      <c r="AB24" s="36"/>
      <c r="AD24" s="32" t="str">
        <f t="shared" si="9"/>
        <v>FBTS_66kV</v>
      </c>
      <c r="AE24" s="30">
        <v>1.0108355554510654E-2</v>
      </c>
      <c r="AF24" s="31">
        <v>1.6822974202556434E-2</v>
      </c>
      <c r="AG24" s="31">
        <v>1.891013582730686E-2</v>
      </c>
      <c r="AH24" s="31">
        <v>2.0578491994459335E-2</v>
      </c>
      <c r="AI24" s="31">
        <v>2.3578786830038077E-2</v>
      </c>
      <c r="AJ24" s="31">
        <v>2.8707437269803106E-2</v>
      </c>
      <c r="AK24" s="31">
        <v>3.5401458928130965E-2</v>
      </c>
      <c r="AL24" s="31">
        <v>3.9330906855429733E-2</v>
      </c>
      <c r="AM24" s="31">
        <v>4.2427320976358818E-2</v>
      </c>
      <c r="AN24" s="31">
        <v>4.890850707426804E-2</v>
      </c>
      <c r="AO24" s="31">
        <v>5.5803921520949012E-2</v>
      </c>
      <c r="AP24" s="36"/>
      <c r="AR24" s="32" t="str">
        <f t="shared" si="10"/>
        <v>FBTS_66kV</v>
      </c>
      <c r="AS24" s="30">
        <v>0.32393734528661411</v>
      </c>
      <c r="AT24" s="31">
        <v>0.97976516317179829</v>
      </c>
      <c r="AU24" s="31">
        <v>1.9004092739463572</v>
      </c>
      <c r="AV24" s="31">
        <v>2.9080490621805546</v>
      </c>
      <c r="AW24" s="31">
        <v>3.5417272041409911</v>
      </c>
      <c r="AX24" s="31">
        <v>4.322613633605858</v>
      </c>
      <c r="AY24" s="31">
        <v>5.1151025754320543</v>
      </c>
      <c r="AZ24" s="31">
        <v>5.8344362412884019</v>
      </c>
      <c r="BA24" s="31">
        <v>6.5502459786883271</v>
      </c>
      <c r="BB24" s="31">
        <v>7.2854045904203515</v>
      </c>
      <c r="BC24" s="31">
        <v>8.0375990405560458</v>
      </c>
      <c r="BD24" s="36"/>
      <c r="BF24" s="32" t="str">
        <f t="shared" si="11"/>
        <v>FBTS_66kV</v>
      </c>
      <c r="BG24" s="30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6"/>
      <c r="BT24" s="32" t="str">
        <f t="shared" si="12"/>
        <v>FBTS_66kV</v>
      </c>
      <c r="BU24" s="30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1">
        <v>0</v>
      </c>
      <c r="CF24" s="36"/>
      <c r="CH24" s="32" t="str">
        <f t="shared" si="13"/>
        <v>FBTS_66kV</v>
      </c>
      <c r="CI24" s="30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6"/>
      <c r="CV24" s="32" t="str">
        <f t="shared" si="14"/>
        <v>FBTS_66kV</v>
      </c>
      <c r="CW24" s="30">
        <v>0</v>
      </c>
      <c r="CX24" s="31">
        <v>0</v>
      </c>
      <c r="CY24" s="31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6"/>
    </row>
    <row r="25" spans="2:112" x14ac:dyDescent="0.25">
      <c r="B25" s="29" t="s">
        <v>205</v>
      </c>
      <c r="C25" s="30">
        <v>3.5094920427481829E-2</v>
      </c>
      <c r="D25" s="31">
        <v>4.8176785386535671E-2</v>
      </c>
      <c r="E25" s="31">
        <v>8.3483861468860096E-2</v>
      </c>
      <c r="F25" s="31">
        <v>0.14428661491421857</v>
      </c>
      <c r="G25" s="31">
        <v>0.24714676652824255</v>
      </c>
      <c r="H25" s="31">
        <v>0.4175201099393348</v>
      </c>
      <c r="I25" s="31">
        <v>0.67220766836091428</v>
      </c>
      <c r="J25" s="31">
        <v>1.053187072492384</v>
      </c>
      <c r="K25" s="31">
        <v>1.6233549718472435</v>
      </c>
      <c r="L25" s="31">
        <v>2.4555689786631509</v>
      </c>
      <c r="M25" s="31">
        <v>3.6468861611652796</v>
      </c>
      <c r="N25" s="9"/>
      <c r="P25" s="32" t="str">
        <f t="shared" si="8"/>
        <v>RTS_66kV_Bus1and4</v>
      </c>
      <c r="Q25" s="30">
        <v>2.8653250044236915</v>
      </c>
      <c r="R25" s="31">
        <v>8.2867412286823772</v>
      </c>
      <c r="S25" s="31">
        <v>9.0706302415992166</v>
      </c>
      <c r="T25" s="31">
        <v>9.8765043926460017</v>
      </c>
      <c r="U25" s="31">
        <v>10.705254971206367</v>
      </c>
      <c r="V25" s="31">
        <v>11.558367459586398</v>
      </c>
      <c r="W25" s="31">
        <v>12.435841857786096</v>
      </c>
      <c r="X25" s="31">
        <v>14.789291475303912</v>
      </c>
      <c r="Y25" s="31">
        <v>16.692491405849783</v>
      </c>
      <c r="Z25" s="31">
        <v>18.701160580127127</v>
      </c>
      <c r="AA25" s="31">
        <v>21.561902405170251</v>
      </c>
      <c r="AB25" s="36"/>
      <c r="AD25" s="32" t="str">
        <f t="shared" si="9"/>
        <v>RTS_66kV_Bus1and4</v>
      </c>
      <c r="AE25" s="30">
        <v>6.7630092256710907E-3</v>
      </c>
      <c r="AF25" s="31">
        <v>1.1256436507564029E-2</v>
      </c>
      <c r="AG25" s="31">
        <v>1.2653166460217866E-2</v>
      </c>
      <c r="AH25" s="31">
        <v>1.3769631521056295E-2</v>
      </c>
      <c r="AI25" s="31">
        <v>1.5777430827996188E-2</v>
      </c>
      <c r="AJ25" s="31">
        <v>1.9209527126129135E-2</v>
      </c>
      <c r="AK25" s="31">
        <v>2.3689170888752466E-2</v>
      </c>
      <c r="AL25" s="31">
        <v>2.6318760064965883E-2</v>
      </c>
      <c r="AM25" s="31">
        <v>2.8390882461830622E-2</v>
      </c>
      <c r="AN25" s="31">
        <v>3.2728096525334642E-2</v>
      </c>
      <c r="AO25" s="31">
        <v>3.7342512476371936E-2</v>
      </c>
      <c r="AP25" s="36"/>
      <c r="AR25" s="32" t="str">
        <f t="shared" si="10"/>
        <v>RTS_66kV_Bus1and4</v>
      </c>
      <c r="AS25" s="30">
        <v>0.21128589714849716</v>
      </c>
      <c r="AT25" s="31">
        <v>0.65093673415586484</v>
      </c>
      <c r="AU25" s="31">
        <v>1.2681138999448285</v>
      </c>
      <c r="AV25" s="31">
        <v>1.9436108279764008</v>
      </c>
      <c r="AW25" s="31">
        <v>2.3684130670832411</v>
      </c>
      <c r="AX25" s="31">
        <v>2.8919001210923292</v>
      </c>
      <c r="AY25" s="31">
        <v>3.4231652139889648</v>
      </c>
      <c r="AZ25" s="31">
        <v>3.9053888093544913</v>
      </c>
      <c r="BA25" s="31">
        <v>4.3852500497646947</v>
      </c>
      <c r="BB25" s="31">
        <v>4.8780822995820454</v>
      </c>
      <c r="BC25" s="31">
        <v>5.3823349564163596</v>
      </c>
      <c r="BD25" s="36"/>
      <c r="BF25" s="32" t="str">
        <f t="shared" si="11"/>
        <v>RTS_66kV_Bus1and4</v>
      </c>
      <c r="BG25" s="30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6"/>
      <c r="BT25" s="32" t="str">
        <f t="shared" si="12"/>
        <v>RTS_66kV_Bus1and4</v>
      </c>
      <c r="BU25" s="30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6"/>
      <c r="CH25" s="32" t="str">
        <f t="shared" si="13"/>
        <v>RTS_66kV_Bus1and4</v>
      </c>
      <c r="CI25" s="30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6"/>
      <c r="CV25" s="32" t="str">
        <f t="shared" si="14"/>
        <v>RTS_66kV_Bus1and4</v>
      </c>
      <c r="CW25" s="30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6"/>
    </row>
    <row r="26" spans="2:112" x14ac:dyDescent="0.25">
      <c r="B26" s="29" t="s">
        <v>206</v>
      </c>
      <c r="C26" s="30">
        <v>8.317997023399612E-2</v>
      </c>
      <c r="D26" s="31">
        <v>0.11516247044406602</v>
      </c>
      <c r="E26" s="31">
        <v>0.20148109334334763</v>
      </c>
      <c r="F26" s="31">
        <v>0.35013146398435846</v>
      </c>
      <c r="G26" s="31">
        <v>0.60160362264829226</v>
      </c>
      <c r="H26" s="31">
        <v>1.0181318094542864</v>
      </c>
      <c r="I26" s="31">
        <v>1.6407911104190844</v>
      </c>
      <c r="J26" s="31">
        <v>2.5722082983204264</v>
      </c>
      <c r="K26" s="31">
        <v>3.9661528939853858</v>
      </c>
      <c r="L26" s="31">
        <v>6.0007469469833072</v>
      </c>
      <c r="M26" s="31">
        <v>8.9132752568910369</v>
      </c>
      <c r="N26" s="9"/>
      <c r="P26" s="32" t="str">
        <f t="shared" si="8"/>
        <v>RTS_66kV_Bus2and3</v>
      </c>
      <c r="Q26" s="30">
        <v>16.933373085886853</v>
      </c>
      <c r="R26" s="31">
        <v>28.763615285468518</v>
      </c>
      <c r="S26" s="31">
        <v>30.474164060325823</v>
      </c>
      <c r="T26" s="31">
        <v>32.232687293905684</v>
      </c>
      <c r="U26" s="31">
        <v>34.041129896696837</v>
      </c>
      <c r="V26" s="31">
        <v>35.90273338618055</v>
      </c>
      <c r="W26" s="31">
        <v>37.817497762356815</v>
      </c>
      <c r="X26" s="31">
        <v>42.953033907906246</v>
      </c>
      <c r="Y26" s="31">
        <v>47.106066104887837</v>
      </c>
      <c r="Z26" s="31">
        <v>51.489246043038413</v>
      </c>
      <c r="AA26" s="31">
        <v>57.731760408435811</v>
      </c>
      <c r="AB26" s="36"/>
      <c r="AD26" s="32" t="str">
        <f t="shared" si="9"/>
        <v>RTS_66kV_Bus2and3</v>
      </c>
      <c r="AE26" s="30">
        <v>1.7049798024593329E-2</v>
      </c>
      <c r="AF26" s="31">
        <v>2.836167442183072E-2</v>
      </c>
      <c r="AG26" s="31">
        <v>3.1877840500317597E-2</v>
      </c>
      <c r="AH26" s="31">
        <v>3.4688460095950203E-2</v>
      </c>
      <c r="AI26" s="31">
        <v>3.9742948833775084E-2</v>
      </c>
      <c r="AJ26" s="31">
        <v>4.8383001664793833E-2</v>
      </c>
      <c r="AK26" s="31">
        <v>5.9660179054677728E-2</v>
      </c>
      <c r="AL26" s="31">
        <v>6.6279978568671127E-2</v>
      </c>
      <c r="AM26" s="31">
        <v>7.1496396007478952E-2</v>
      </c>
      <c r="AN26" s="31">
        <v>8.241501698804346E-2</v>
      </c>
      <c r="AO26" s="31">
        <v>9.4031473560939272E-2</v>
      </c>
      <c r="AP26" s="36"/>
      <c r="AR26" s="32" t="str">
        <f t="shared" si="10"/>
        <v>RTS_66kV_Bus2and3</v>
      </c>
      <c r="AS26" s="30">
        <v>0.59949035532756434</v>
      </c>
      <c r="AT26" s="31">
        <v>1.6817869638746965</v>
      </c>
      <c r="AU26" s="31">
        <v>3.2011034240749821</v>
      </c>
      <c r="AV26" s="31">
        <v>4.8639867231697274</v>
      </c>
      <c r="AW26" s="31">
        <v>5.9097302632436799</v>
      </c>
      <c r="AX26" s="31">
        <v>7.1984080399741979</v>
      </c>
      <c r="AY26" s="31">
        <v>8.5062331590967837</v>
      </c>
      <c r="AZ26" s="31">
        <v>9.6933319154145572</v>
      </c>
      <c r="BA26" s="31">
        <v>10.874615218783951</v>
      </c>
      <c r="BB26" s="31">
        <v>12.087829496256223</v>
      </c>
      <c r="BC26" s="31">
        <v>13.329157601207637</v>
      </c>
      <c r="BD26" s="36"/>
      <c r="BF26" s="32" t="str">
        <f t="shared" si="11"/>
        <v>RTS_66kV_Bus2and3</v>
      </c>
      <c r="BG26" s="30">
        <v>0</v>
      </c>
      <c r="BH26" s="31">
        <v>0</v>
      </c>
      <c r="BI26" s="31">
        <v>0</v>
      </c>
      <c r="BJ26" s="31">
        <v>0</v>
      </c>
      <c r="BK26" s="31">
        <v>0</v>
      </c>
      <c r="BL26" s="31">
        <v>0</v>
      </c>
      <c r="BM26" s="31">
        <v>0</v>
      </c>
      <c r="BN26" s="31">
        <v>0</v>
      </c>
      <c r="BO26" s="31">
        <v>0</v>
      </c>
      <c r="BP26" s="31">
        <v>0</v>
      </c>
      <c r="BQ26" s="31">
        <v>0</v>
      </c>
      <c r="BR26" s="36"/>
      <c r="BT26" s="32" t="str">
        <f t="shared" si="12"/>
        <v>RTS_66kV_Bus2and3</v>
      </c>
      <c r="BU26" s="30">
        <v>0</v>
      </c>
      <c r="BV26" s="31">
        <v>0</v>
      </c>
      <c r="BW26" s="31">
        <v>0</v>
      </c>
      <c r="BX26" s="31">
        <v>0</v>
      </c>
      <c r="BY26" s="31">
        <v>0</v>
      </c>
      <c r="BZ26" s="31">
        <v>0</v>
      </c>
      <c r="CA26" s="31">
        <v>0</v>
      </c>
      <c r="CB26" s="31">
        <v>0</v>
      </c>
      <c r="CC26" s="31">
        <v>0</v>
      </c>
      <c r="CD26" s="31">
        <v>0</v>
      </c>
      <c r="CE26" s="31">
        <v>0</v>
      </c>
      <c r="CF26" s="36"/>
      <c r="CH26" s="32" t="str">
        <f t="shared" si="13"/>
        <v>RTS_66kV_Bus2and3</v>
      </c>
      <c r="CI26" s="30">
        <v>0</v>
      </c>
      <c r="CJ26" s="31">
        <v>0</v>
      </c>
      <c r="CK26" s="31">
        <v>0</v>
      </c>
      <c r="CL26" s="31">
        <v>0</v>
      </c>
      <c r="CM26" s="31">
        <v>0</v>
      </c>
      <c r="CN26" s="31">
        <v>0</v>
      </c>
      <c r="CO26" s="31">
        <v>0</v>
      </c>
      <c r="CP26" s="31">
        <v>0</v>
      </c>
      <c r="CQ26" s="31">
        <v>0</v>
      </c>
      <c r="CR26" s="31">
        <v>0</v>
      </c>
      <c r="CS26" s="31">
        <v>0</v>
      </c>
      <c r="CT26" s="36"/>
      <c r="CV26" s="32" t="str">
        <f t="shared" si="14"/>
        <v>RTS_66kV_Bus2and3</v>
      </c>
      <c r="CW26" s="30">
        <v>0</v>
      </c>
      <c r="CX26" s="31">
        <v>0</v>
      </c>
      <c r="CY26" s="31">
        <v>0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>
        <v>0</v>
      </c>
      <c r="DG26" s="31">
        <v>0</v>
      </c>
      <c r="DH26" s="36"/>
    </row>
    <row r="27" spans="2:112" x14ac:dyDescent="0.25">
      <c r="B27" s="29" t="s">
        <v>207</v>
      </c>
      <c r="C27" s="30">
        <v>1.9467498994301245E-2</v>
      </c>
      <c r="D27" s="31">
        <v>2.6293738789281668E-2</v>
      </c>
      <c r="E27" s="31">
        <v>4.4717302138386615E-2</v>
      </c>
      <c r="F27" s="31">
        <v>7.6444748990361175E-2</v>
      </c>
      <c r="G27" s="31">
        <v>0.13011814054906398</v>
      </c>
      <c r="H27" s="31">
        <v>0.21902054861067266</v>
      </c>
      <c r="I27" s="31">
        <v>0.35191890461919778</v>
      </c>
      <c r="J27" s="31">
        <v>0.55071752986798372</v>
      </c>
      <c r="K27" s="31">
        <v>0.84823648581033562</v>
      </c>
      <c r="L27" s="31">
        <v>1.2824935576458893</v>
      </c>
      <c r="M27" s="31">
        <v>1.904134033609659</v>
      </c>
      <c r="N27" s="9"/>
      <c r="P27" s="32" t="str">
        <f t="shared" si="8"/>
        <v>RTS_22kV</v>
      </c>
      <c r="Q27" s="30">
        <v>1.5211004435504167</v>
      </c>
      <c r="R27" s="31">
        <v>4.7143196952384701</v>
      </c>
      <c r="S27" s="31">
        <v>5.1760310606253022</v>
      </c>
      <c r="T27" s="31">
        <v>5.6506916930345445</v>
      </c>
      <c r="U27" s="31">
        <v>6.1388265627508867</v>
      </c>
      <c r="V27" s="31">
        <v>6.6413106202488166</v>
      </c>
      <c r="W27" s="31">
        <v>7.158143865528336</v>
      </c>
      <c r="X27" s="31">
        <v>8.5443279022582175</v>
      </c>
      <c r="Y27" s="31">
        <v>9.6653144501710671</v>
      </c>
      <c r="Z27" s="31">
        <v>10.848422481772499</v>
      </c>
      <c r="AA27" s="31">
        <v>12.53340210553972</v>
      </c>
      <c r="AB27" s="36"/>
      <c r="AD27" s="32" t="str">
        <f t="shared" si="9"/>
        <v>RTS_22kV</v>
      </c>
      <c r="AE27" s="30">
        <v>3.3017664888167187E-3</v>
      </c>
      <c r="AF27" s="31">
        <v>5.5026498578734434E-3</v>
      </c>
      <c r="AG27" s="31">
        <v>6.186769023715206E-3</v>
      </c>
      <c r="AH27" s="31">
        <v>6.733614277990037E-3</v>
      </c>
      <c r="AI27" s="31">
        <v>7.7170355788875713E-3</v>
      </c>
      <c r="AJ27" s="31">
        <v>9.3980783975842717E-3</v>
      </c>
      <c r="AK27" s="31">
        <v>1.1592210590662297E-2</v>
      </c>
      <c r="AL27" s="31">
        <v>1.2880184941265702E-2</v>
      </c>
      <c r="AM27" s="31">
        <v>1.3895111730063844E-2</v>
      </c>
      <c r="AN27" s="31">
        <v>1.6019481771361949E-2</v>
      </c>
      <c r="AO27" s="31">
        <v>1.8279625462898387E-2</v>
      </c>
      <c r="AP27" s="36"/>
      <c r="AR27" s="32" t="str">
        <f t="shared" si="10"/>
        <v>RTS_22kV</v>
      </c>
      <c r="AS27" s="30">
        <v>0.1129449477179558</v>
      </c>
      <c r="AT27" s="31">
        <v>0.36126595614207407</v>
      </c>
      <c r="AU27" s="31">
        <v>0.70985634488841998</v>
      </c>
      <c r="AV27" s="31">
        <v>1.091386559860769</v>
      </c>
      <c r="AW27" s="31">
        <v>1.3313208702646093</v>
      </c>
      <c r="AX27" s="31">
        <v>1.6269937593084423</v>
      </c>
      <c r="AY27" s="31">
        <v>1.9270597946800851</v>
      </c>
      <c r="AZ27" s="31">
        <v>2.1994264989087524</v>
      </c>
      <c r="BA27" s="31">
        <v>2.4704589116602218</v>
      </c>
      <c r="BB27" s="31">
        <v>2.7488175339059944</v>
      </c>
      <c r="BC27" s="31">
        <v>3.0336265634940331</v>
      </c>
      <c r="BD27" s="36"/>
      <c r="BF27" s="32" t="str">
        <f t="shared" si="11"/>
        <v>RTS_22kV</v>
      </c>
      <c r="BG27" s="30">
        <v>0</v>
      </c>
      <c r="BH27" s="31">
        <v>0</v>
      </c>
      <c r="BI27" s="31">
        <v>0</v>
      </c>
      <c r="BJ27" s="31">
        <v>0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6"/>
      <c r="BT27" s="32" t="str">
        <f t="shared" si="12"/>
        <v>RTS_22kV</v>
      </c>
      <c r="BU27" s="30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1">
        <v>0</v>
      </c>
      <c r="CE27" s="31">
        <v>0</v>
      </c>
      <c r="CF27" s="36"/>
      <c r="CH27" s="32" t="str">
        <f t="shared" si="13"/>
        <v>RTS_22kV</v>
      </c>
      <c r="CI27" s="30">
        <v>0</v>
      </c>
      <c r="CJ27" s="31">
        <v>0</v>
      </c>
      <c r="CK27" s="31">
        <v>0</v>
      </c>
      <c r="CL27" s="31">
        <v>0</v>
      </c>
      <c r="CM27" s="31">
        <v>0</v>
      </c>
      <c r="CN27" s="31">
        <v>0</v>
      </c>
      <c r="CO27" s="31">
        <v>0</v>
      </c>
      <c r="CP27" s="31">
        <v>0</v>
      </c>
      <c r="CQ27" s="31">
        <v>0</v>
      </c>
      <c r="CR27" s="31">
        <v>0</v>
      </c>
      <c r="CS27" s="31">
        <v>0</v>
      </c>
      <c r="CT27" s="36"/>
      <c r="CV27" s="32" t="str">
        <f t="shared" si="14"/>
        <v>RTS_22kV</v>
      </c>
      <c r="CW27" s="30">
        <v>0</v>
      </c>
      <c r="CX27" s="31">
        <v>0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1">
        <v>0</v>
      </c>
      <c r="DF27" s="31">
        <v>0</v>
      </c>
      <c r="DG27" s="31">
        <v>0</v>
      </c>
      <c r="DH27" s="36"/>
    </row>
    <row r="28" spans="2:112" x14ac:dyDescent="0.25">
      <c r="B28" s="29" t="s">
        <v>208</v>
      </c>
      <c r="C28" s="30">
        <v>1.4045852388988369E-2</v>
      </c>
      <c r="D28" s="31">
        <v>1.8975863201170427E-2</v>
      </c>
      <c r="E28" s="31">
        <v>3.2281631711792894E-2</v>
      </c>
      <c r="F28" s="31">
        <v>5.5195660623901265E-2</v>
      </c>
      <c r="G28" s="31">
        <v>9.3959373686759606E-2</v>
      </c>
      <c r="H28" s="31">
        <v>0.15816600078108498</v>
      </c>
      <c r="I28" s="31">
        <v>0.25414714878075439</v>
      </c>
      <c r="J28" s="31">
        <v>0.39772244079498031</v>
      </c>
      <c r="K28" s="31">
        <v>0.61259500807623546</v>
      </c>
      <c r="L28" s="31">
        <v>0.9262218544390125</v>
      </c>
      <c r="M28" s="31">
        <v>1.3751797521743023</v>
      </c>
      <c r="N28" s="9"/>
      <c r="P28" s="32" t="str">
        <f t="shared" si="8"/>
        <v>SVTS_66kV</v>
      </c>
      <c r="Q28" s="30">
        <v>3.5803361427175315</v>
      </c>
      <c r="R28" s="31">
        <v>5.3735526815269425</v>
      </c>
      <c r="S28" s="31">
        <v>5.6328359913498618</v>
      </c>
      <c r="T28" s="31">
        <v>5.8993912226914071</v>
      </c>
      <c r="U28" s="31">
        <v>6.1735131831807122</v>
      </c>
      <c r="V28" s="31">
        <v>6.4556932188663341</v>
      </c>
      <c r="W28" s="31">
        <v>6.7459313297482719</v>
      </c>
      <c r="X28" s="31">
        <v>7.524370874475296</v>
      </c>
      <c r="Y28" s="31">
        <v>8.1538834318850437</v>
      </c>
      <c r="Z28" s="31">
        <v>8.8182815587422567</v>
      </c>
      <c r="AA28" s="31">
        <v>9.7645157790511021</v>
      </c>
      <c r="AB28" s="36"/>
      <c r="AD28" s="32" t="str">
        <f t="shared" si="9"/>
        <v>SVTS_66kV</v>
      </c>
      <c r="AE28" s="30">
        <v>2.3873123617609089E-3</v>
      </c>
      <c r="AF28" s="31">
        <v>3.9785494233179845E-3</v>
      </c>
      <c r="AG28" s="31">
        <v>4.473167078444109E-3</v>
      </c>
      <c r="AH28" s="31">
        <v>4.8685357961929529E-3</v>
      </c>
      <c r="AI28" s="31">
        <v>5.5795486754367588E-3</v>
      </c>
      <c r="AJ28" s="31">
        <v>6.79494140036839E-3</v>
      </c>
      <c r="AK28" s="31">
        <v>8.3812973666446151E-3</v>
      </c>
      <c r="AL28" s="31">
        <v>9.3125018774467619E-3</v>
      </c>
      <c r="AM28" s="31">
        <v>1.0046293201334534E-2</v>
      </c>
      <c r="AN28" s="31">
        <v>1.1582211183041976E-2</v>
      </c>
      <c r="AO28" s="31">
        <v>1.3216293414286514E-2</v>
      </c>
      <c r="AP28" s="36"/>
      <c r="AR28" s="32" t="str">
        <f t="shared" si="10"/>
        <v>SVTS_66kV</v>
      </c>
      <c r="AS28" s="30">
        <v>8.8434352767861032E-2</v>
      </c>
      <c r="AT28" s="31">
        <v>0.2714468892199659</v>
      </c>
      <c r="AU28" s="31">
        <v>0.52835794008978743</v>
      </c>
      <c r="AV28" s="31">
        <v>0.80954563668591906</v>
      </c>
      <c r="AW28" s="31">
        <v>0.98637717827621407</v>
      </c>
      <c r="AX28" s="31">
        <v>1.2042880418291424</v>
      </c>
      <c r="AY28" s="31">
        <v>1.4254366533984795</v>
      </c>
      <c r="AZ28" s="31">
        <v>1.6261708631309624</v>
      </c>
      <c r="BA28" s="31">
        <v>1.8259217002959847</v>
      </c>
      <c r="BB28" s="31">
        <v>2.0310719524788534</v>
      </c>
      <c r="BC28" s="31">
        <v>2.2409761536584227</v>
      </c>
      <c r="BD28" s="36"/>
      <c r="BF28" s="32" t="str">
        <f t="shared" si="11"/>
        <v>SVTS_66kV</v>
      </c>
      <c r="BG28" s="30">
        <v>0</v>
      </c>
      <c r="BH28" s="31">
        <v>0</v>
      </c>
      <c r="BI28" s="31">
        <v>0</v>
      </c>
      <c r="BJ28" s="31">
        <v>0</v>
      </c>
      <c r="BK28" s="31">
        <v>0</v>
      </c>
      <c r="BL28" s="31">
        <v>0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6"/>
      <c r="BT28" s="32" t="str">
        <f t="shared" si="12"/>
        <v>SVTS_66kV</v>
      </c>
      <c r="BU28" s="30">
        <v>0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>
        <v>0</v>
      </c>
      <c r="CC28" s="31">
        <v>0</v>
      </c>
      <c r="CD28" s="31">
        <v>0</v>
      </c>
      <c r="CE28" s="31">
        <v>0</v>
      </c>
      <c r="CF28" s="36"/>
      <c r="CH28" s="32" t="str">
        <f t="shared" si="13"/>
        <v>SVTS_66kV</v>
      </c>
      <c r="CI28" s="30">
        <v>0</v>
      </c>
      <c r="CJ28" s="31">
        <v>0</v>
      </c>
      <c r="CK28" s="31">
        <v>0</v>
      </c>
      <c r="CL28" s="31">
        <v>0</v>
      </c>
      <c r="CM28" s="31">
        <v>0</v>
      </c>
      <c r="CN28" s="31">
        <v>0</v>
      </c>
      <c r="CO28" s="31">
        <v>0</v>
      </c>
      <c r="CP28" s="31">
        <v>0</v>
      </c>
      <c r="CQ28" s="31">
        <v>0</v>
      </c>
      <c r="CR28" s="31">
        <v>0</v>
      </c>
      <c r="CS28" s="31">
        <v>0</v>
      </c>
      <c r="CT28" s="36"/>
      <c r="CV28" s="32" t="str">
        <f t="shared" si="14"/>
        <v>SVTS_66kV</v>
      </c>
      <c r="CW28" s="30">
        <v>0</v>
      </c>
      <c r="CX28" s="31">
        <v>0</v>
      </c>
      <c r="CY28" s="31">
        <v>0</v>
      </c>
      <c r="CZ28" s="31">
        <v>0</v>
      </c>
      <c r="DA28" s="31">
        <v>0</v>
      </c>
      <c r="DB28" s="31">
        <v>0</v>
      </c>
      <c r="DC28" s="31">
        <v>0</v>
      </c>
      <c r="DD28" s="31">
        <v>0</v>
      </c>
      <c r="DE28" s="31">
        <v>0</v>
      </c>
      <c r="DF28" s="31">
        <v>0</v>
      </c>
      <c r="DG28" s="31">
        <v>0</v>
      </c>
      <c r="DH28" s="36"/>
    </row>
    <row r="29" spans="2:112" x14ac:dyDescent="0.25">
      <c r="B29" s="29" t="s">
        <v>209</v>
      </c>
      <c r="C29" s="30">
        <v>2.8091704777976737E-2</v>
      </c>
      <c r="D29" s="31">
        <v>3.7951726402340853E-2</v>
      </c>
      <c r="E29" s="31">
        <v>6.4563263423585787E-2</v>
      </c>
      <c r="F29" s="31">
        <v>0.11039132124780253</v>
      </c>
      <c r="G29" s="31">
        <v>0.18791874737351921</v>
      </c>
      <c r="H29" s="31">
        <v>0.31633200156216995</v>
      </c>
      <c r="I29" s="31">
        <v>0.50829429756150879</v>
      </c>
      <c r="J29" s="31">
        <v>0.79544488158996063</v>
      </c>
      <c r="K29" s="31">
        <v>1.2251900161524709</v>
      </c>
      <c r="L29" s="31">
        <v>1.852443708878025</v>
      </c>
      <c r="M29" s="31">
        <v>2.7503595043486047</v>
      </c>
      <c r="N29" s="9"/>
      <c r="P29" s="32" t="str">
        <f t="shared" si="8"/>
        <v>TSTS_66kV</v>
      </c>
      <c r="Q29" s="30">
        <v>7.1606722854350631</v>
      </c>
      <c r="R29" s="31">
        <v>10.747105363053885</v>
      </c>
      <c r="S29" s="31">
        <v>11.265671982699724</v>
      </c>
      <c r="T29" s="31">
        <v>11.798782445382814</v>
      </c>
      <c r="U29" s="31">
        <v>12.347026366361424</v>
      </c>
      <c r="V29" s="31">
        <v>12.911386437732668</v>
      </c>
      <c r="W29" s="31">
        <v>13.491862659496544</v>
      </c>
      <c r="X29" s="31">
        <v>15.048741748950592</v>
      </c>
      <c r="Y29" s="31">
        <v>16.307766863770087</v>
      </c>
      <c r="Z29" s="31">
        <v>17.636563117484513</v>
      </c>
      <c r="AA29" s="31">
        <v>19.529031558102204</v>
      </c>
      <c r="AB29" s="36"/>
      <c r="AD29" s="32" t="str">
        <f t="shared" si="9"/>
        <v>TSTS_66kV</v>
      </c>
      <c r="AE29" s="30">
        <v>4.7746247235218179E-3</v>
      </c>
      <c r="AF29" s="31">
        <v>7.9570988466359689E-3</v>
      </c>
      <c r="AG29" s="31">
        <v>8.9463341568882179E-3</v>
      </c>
      <c r="AH29" s="31">
        <v>9.7370715923859059E-3</v>
      </c>
      <c r="AI29" s="31">
        <v>1.1159097350873518E-2</v>
      </c>
      <c r="AJ29" s="31">
        <v>1.358988280073678E-2</v>
      </c>
      <c r="AK29" s="31">
        <v>1.676259473328923E-2</v>
      </c>
      <c r="AL29" s="31">
        <v>1.8625003754893524E-2</v>
      </c>
      <c r="AM29" s="31">
        <v>2.0092586402669067E-2</v>
      </c>
      <c r="AN29" s="31">
        <v>2.3164422366083952E-2</v>
      </c>
      <c r="AO29" s="31">
        <v>2.6432586828573027E-2</v>
      </c>
      <c r="AP29" s="36"/>
      <c r="AR29" s="32" t="str">
        <f t="shared" si="10"/>
        <v>TSTS_66kV</v>
      </c>
      <c r="AS29" s="30">
        <v>0.17686870553572206</v>
      </c>
      <c r="AT29" s="31">
        <v>0.54289377843993181</v>
      </c>
      <c r="AU29" s="31">
        <v>1.0567158801795749</v>
      </c>
      <c r="AV29" s="31">
        <v>1.6190912733718381</v>
      </c>
      <c r="AW29" s="31">
        <v>1.9727543565524281</v>
      </c>
      <c r="AX29" s="31">
        <v>2.4085760836582848</v>
      </c>
      <c r="AY29" s="31">
        <v>2.8508733067969589</v>
      </c>
      <c r="AZ29" s="31">
        <v>3.2523417262619247</v>
      </c>
      <c r="BA29" s="31">
        <v>3.6518434005919693</v>
      </c>
      <c r="BB29" s="31">
        <v>4.0621439049577068</v>
      </c>
      <c r="BC29" s="31">
        <v>4.4819523073168455</v>
      </c>
      <c r="BD29" s="36"/>
      <c r="BF29" s="32" t="str">
        <f t="shared" si="11"/>
        <v>TSTS_66kV</v>
      </c>
      <c r="BG29" s="30">
        <v>0</v>
      </c>
      <c r="BH29" s="31">
        <v>0</v>
      </c>
      <c r="BI29" s="31">
        <v>0</v>
      </c>
      <c r="BJ29" s="31">
        <v>0</v>
      </c>
      <c r="BK29" s="31">
        <v>0</v>
      </c>
      <c r="BL29" s="31">
        <v>0</v>
      </c>
      <c r="BM29" s="31">
        <v>0</v>
      </c>
      <c r="BN29" s="31">
        <v>0</v>
      </c>
      <c r="BO29" s="31">
        <v>0</v>
      </c>
      <c r="BP29" s="31">
        <v>0</v>
      </c>
      <c r="BQ29" s="31">
        <v>0</v>
      </c>
      <c r="BR29" s="36"/>
      <c r="BT29" s="32" t="str">
        <f t="shared" si="12"/>
        <v>TSTS_66kV</v>
      </c>
      <c r="BU29" s="30">
        <v>0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1">
        <v>0</v>
      </c>
      <c r="CE29" s="31">
        <v>0</v>
      </c>
      <c r="CF29" s="36"/>
      <c r="CH29" s="32" t="str">
        <f t="shared" si="13"/>
        <v>TSTS_66kV</v>
      </c>
      <c r="CI29" s="30">
        <v>0</v>
      </c>
      <c r="CJ29" s="31">
        <v>0</v>
      </c>
      <c r="CK29" s="31">
        <v>0</v>
      </c>
      <c r="CL29" s="31">
        <v>0</v>
      </c>
      <c r="CM29" s="31">
        <v>0</v>
      </c>
      <c r="CN29" s="31">
        <v>0</v>
      </c>
      <c r="CO29" s="31">
        <v>0</v>
      </c>
      <c r="CP29" s="31">
        <v>0</v>
      </c>
      <c r="CQ29" s="31">
        <v>0</v>
      </c>
      <c r="CR29" s="31">
        <v>0</v>
      </c>
      <c r="CS29" s="31">
        <v>0</v>
      </c>
      <c r="CT29" s="36"/>
      <c r="CV29" s="32" t="str">
        <f t="shared" si="14"/>
        <v>TSTS_66kV</v>
      </c>
      <c r="CW29" s="30">
        <v>0</v>
      </c>
      <c r="CX29" s="31">
        <v>0</v>
      </c>
      <c r="CY29" s="31">
        <v>0</v>
      </c>
      <c r="CZ29" s="31">
        <v>0</v>
      </c>
      <c r="DA29" s="31">
        <v>0</v>
      </c>
      <c r="DB29" s="31">
        <v>0</v>
      </c>
      <c r="DC29" s="31">
        <v>0</v>
      </c>
      <c r="DD29" s="31">
        <v>0</v>
      </c>
      <c r="DE29" s="31">
        <v>0</v>
      </c>
      <c r="DF29" s="31">
        <v>0</v>
      </c>
      <c r="DG29" s="31">
        <v>0</v>
      </c>
      <c r="DH29" s="36"/>
    </row>
    <row r="30" spans="2:112" x14ac:dyDescent="0.25">
      <c r="B30" s="29" t="s">
        <v>98</v>
      </c>
      <c r="C30" s="30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9"/>
      <c r="P30" s="32" t="str">
        <f t="shared" si="8"/>
        <v>Spare</v>
      </c>
      <c r="Q30" s="30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6"/>
      <c r="AD30" s="32" t="str">
        <f t="shared" si="9"/>
        <v>Spare</v>
      </c>
      <c r="AE30" s="30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6"/>
      <c r="AR30" s="32" t="str">
        <f t="shared" si="10"/>
        <v>Spare</v>
      </c>
      <c r="AS30" s="30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6"/>
      <c r="BF30" s="32" t="str">
        <f t="shared" si="11"/>
        <v>Spare</v>
      </c>
      <c r="BG30" s="30">
        <v>0</v>
      </c>
      <c r="BH30" s="31">
        <v>0</v>
      </c>
      <c r="BI30" s="31">
        <v>0</v>
      </c>
      <c r="BJ30" s="31">
        <v>0</v>
      </c>
      <c r="BK30" s="31">
        <v>0</v>
      </c>
      <c r="BL30" s="31">
        <v>0</v>
      </c>
      <c r="BM30" s="31">
        <v>0</v>
      </c>
      <c r="BN30" s="31">
        <v>0</v>
      </c>
      <c r="BO30" s="31">
        <v>0</v>
      </c>
      <c r="BP30" s="31">
        <v>0</v>
      </c>
      <c r="BQ30" s="31">
        <v>0</v>
      </c>
      <c r="BR30" s="36"/>
      <c r="BT30" s="32" t="str">
        <f t="shared" si="12"/>
        <v>Spare</v>
      </c>
      <c r="BU30" s="30">
        <v>0</v>
      </c>
      <c r="BV30" s="31">
        <v>0</v>
      </c>
      <c r="BW30" s="31">
        <v>0</v>
      </c>
      <c r="BX30" s="31">
        <v>0</v>
      </c>
      <c r="BY30" s="31">
        <v>0</v>
      </c>
      <c r="BZ30" s="31">
        <v>0</v>
      </c>
      <c r="CA30" s="31">
        <v>0</v>
      </c>
      <c r="CB30" s="31">
        <v>0</v>
      </c>
      <c r="CC30" s="31">
        <v>0</v>
      </c>
      <c r="CD30" s="31">
        <v>0</v>
      </c>
      <c r="CE30" s="31">
        <v>0</v>
      </c>
      <c r="CF30" s="36"/>
      <c r="CH30" s="32" t="str">
        <f t="shared" si="13"/>
        <v>Spare</v>
      </c>
      <c r="CI30" s="30">
        <v>0</v>
      </c>
      <c r="CJ30" s="31">
        <v>0</v>
      </c>
      <c r="CK30" s="31">
        <v>0</v>
      </c>
      <c r="CL30" s="31">
        <v>0</v>
      </c>
      <c r="CM30" s="31">
        <v>0</v>
      </c>
      <c r="CN30" s="31">
        <v>0</v>
      </c>
      <c r="CO30" s="31">
        <v>0</v>
      </c>
      <c r="CP30" s="31">
        <v>0</v>
      </c>
      <c r="CQ30" s="31">
        <v>0</v>
      </c>
      <c r="CR30" s="31">
        <v>0</v>
      </c>
      <c r="CS30" s="31">
        <v>0</v>
      </c>
      <c r="CT30" s="36"/>
      <c r="CV30" s="32" t="str">
        <f t="shared" si="14"/>
        <v>Spare</v>
      </c>
      <c r="CW30" s="30">
        <v>0</v>
      </c>
      <c r="CX30" s="31">
        <v>0</v>
      </c>
      <c r="CY30" s="31">
        <v>0</v>
      </c>
      <c r="CZ30" s="31">
        <v>0</v>
      </c>
      <c r="DA30" s="31">
        <v>0</v>
      </c>
      <c r="DB30" s="31">
        <v>0</v>
      </c>
      <c r="DC30" s="31">
        <v>0</v>
      </c>
      <c r="DD30" s="31">
        <v>0</v>
      </c>
      <c r="DE30" s="31">
        <v>0</v>
      </c>
      <c r="DF30" s="31">
        <v>0</v>
      </c>
      <c r="DG30" s="31">
        <v>0</v>
      </c>
      <c r="DH30" s="36"/>
    </row>
    <row r="31" spans="2:112" x14ac:dyDescent="0.25">
      <c r="B31" s="29" t="s">
        <v>98</v>
      </c>
      <c r="C31" s="30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9"/>
      <c r="P31" s="37" t="str">
        <f t="shared" si="8"/>
        <v>Spare</v>
      </c>
      <c r="Q31" s="30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6"/>
      <c r="AD31" s="37" t="str">
        <f t="shared" si="9"/>
        <v>Spare</v>
      </c>
      <c r="AE31" s="30">
        <v>0</v>
      </c>
      <c r="AF31" s="31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6"/>
      <c r="AR31" s="37" t="str">
        <f t="shared" si="10"/>
        <v>Spare</v>
      </c>
      <c r="AS31" s="30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0</v>
      </c>
      <c r="BD31" s="36"/>
      <c r="BF31" s="37" t="str">
        <f t="shared" si="11"/>
        <v>Spare</v>
      </c>
      <c r="BG31" s="30">
        <v>0</v>
      </c>
      <c r="BH31" s="31">
        <v>0</v>
      </c>
      <c r="BI31" s="31">
        <v>0</v>
      </c>
      <c r="BJ31" s="31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6"/>
      <c r="BT31" s="37" t="str">
        <f t="shared" si="12"/>
        <v>Spare</v>
      </c>
      <c r="BU31" s="30">
        <v>0</v>
      </c>
      <c r="BV31" s="31">
        <v>0</v>
      </c>
      <c r="BW31" s="31">
        <v>0</v>
      </c>
      <c r="BX31" s="31">
        <v>0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1">
        <v>0</v>
      </c>
      <c r="CE31" s="31">
        <v>0</v>
      </c>
      <c r="CF31" s="36"/>
      <c r="CH31" s="37" t="str">
        <f t="shared" si="13"/>
        <v>Spare</v>
      </c>
      <c r="CI31" s="30">
        <v>0</v>
      </c>
      <c r="CJ31" s="31">
        <v>0</v>
      </c>
      <c r="CK31" s="31">
        <v>0</v>
      </c>
      <c r="CL31" s="31">
        <v>0</v>
      </c>
      <c r="CM31" s="31">
        <v>0</v>
      </c>
      <c r="CN31" s="31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6"/>
      <c r="CV31" s="37" t="str">
        <f t="shared" si="14"/>
        <v>Spare</v>
      </c>
      <c r="CW31" s="30">
        <v>0</v>
      </c>
      <c r="CX31" s="31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6"/>
    </row>
    <row r="32" spans="2:112" x14ac:dyDescent="0.25">
      <c r="C32" s="42">
        <f>SUM(C4:C31)</f>
        <v>0.81631676710129364</v>
      </c>
      <c r="D32" s="43">
        <f t="shared" ref="D32:N32" si="15">SUM(D4:D31)</f>
        <v>1.1991263001784414</v>
      </c>
      <c r="E32" s="43">
        <f t="shared" si="15"/>
        <v>2.2323035537044937</v>
      </c>
      <c r="F32" s="43">
        <f t="shared" si="15"/>
        <v>4.0115509109487384</v>
      </c>
      <c r="G32" s="43">
        <f t="shared" si="15"/>
        <v>7.0215075749913129</v>
      </c>
      <c r="H32" s="43">
        <f t="shared" si="15"/>
        <v>12.007076547315419</v>
      </c>
      <c r="I32" s="43">
        <f t="shared" si="15"/>
        <v>19.459899644411138</v>
      </c>
      <c r="J32" s="43">
        <f t="shared" si="15"/>
        <v>30.608351968606833</v>
      </c>
      <c r="K32" s="43">
        <f t="shared" si="15"/>
        <v>47.292953744483768</v>
      </c>
      <c r="L32" s="43">
        <f t="shared" si="15"/>
        <v>71.645708979812341</v>
      </c>
      <c r="M32" s="43">
        <f t="shared" si="15"/>
        <v>106.50676096344388</v>
      </c>
      <c r="N32" s="44">
        <f t="shared" si="15"/>
        <v>0</v>
      </c>
      <c r="Q32" s="42">
        <f>SUM(Q4:Q31)</f>
        <v>429.63220768013821</v>
      </c>
      <c r="R32" s="43">
        <f t="shared" ref="R32:AB32" si="16">SUM(R4:R31)</f>
        <v>558.15508440125302</v>
      </c>
      <c r="S32" s="43">
        <f t="shared" si="16"/>
        <v>576.73835984122798</v>
      </c>
      <c r="T32" s="43">
        <f t="shared" si="16"/>
        <v>595.84282625431558</v>
      </c>
      <c r="U32" s="43">
        <f t="shared" si="16"/>
        <v>615.48961300429096</v>
      </c>
      <c r="V32" s="43">
        <f t="shared" si="16"/>
        <v>635.71393569744521</v>
      </c>
      <c r="W32" s="43">
        <f t="shared" si="16"/>
        <v>656.51579433377879</v>
      </c>
      <c r="X32" s="43">
        <f t="shared" si="16"/>
        <v>712.30787938125331</v>
      </c>
      <c r="Y32" s="43">
        <f t="shared" si="16"/>
        <v>757.42611416180216</v>
      </c>
      <c r="Z32" s="43">
        <f t="shared" si="16"/>
        <v>805.04465698904141</v>
      </c>
      <c r="AA32" s="43">
        <f t="shared" si="16"/>
        <v>872.8628715850308</v>
      </c>
      <c r="AB32" s="44">
        <f t="shared" si="16"/>
        <v>0</v>
      </c>
      <c r="AE32" s="45">
        <f>SUM(AE4:AE31)</f>
        <v>0.23936002227187667</v>
      </c>
      <c r="AF32" s="46">
        <f t="shared" ref="AF32:AP32" si="17">SUM(AF4:AF31)</f>
        <v>0.39708958065113698</v>
      </c>
      <c r="AG32" s="46">
        <f t="shared" si="17"/>
        <v>0.44611799143569225</v>
      </c>
      <c r="AH32" s="46">
        <f t="shared" si="17"/>
        <v>0.48530846452992554</v>
      </c>
      <c r="AI32" s="46">
        <f t="shared" si="17"/>
        <v>0.55578680503272382</v>
      </c>
      <c r="AJ32" s="46">
        <f t="shared" si="17"/>
        <v>0.67626122232240415</v>
      </c>
      <c r="AK32" s="46">
        <f t="shared" si="17"/>
        <v>0.83350694770050093</v>
      </c>
      <c r="AL32" s="46">
        <f t="shared" si="17"/>
        <v>0.92581153247800263</v>
      </c>
      <c r="AM32" s="46">
        <f t="shared" si="17"/>
        <v>0.99854776031956338</v>
      </c>
      <c r="AN32" s="46">
        <f t="shared" si="17"/>
        <v>1.1507938780189719</v>
      </c>
      <c r="AO32" s="46">
        <f t="shared" si="17"/>
        <v>1.3127704149639996</v>
      </c>
      <c r="AP32" s="40">
        <f t="shared" si="17"/>
        <v>0</v>
      </c>
      <c r="AS32" s="45">
        <f>SUM(AS4:AS31)</f>
        <v>6.0794643875963397</v>
      </c>
      <c r="AT32" s="46">
        <f t="shared" ref="AT32:BD32" si="18">SUM(AT4:AT31)</f>
        <v>15.7148317679406</v>
      </c>
      <c r="AU32" s="46">
        <f t="shared" si="18"/>
        <v>29.240857947294028</v>
      </c>
      <c r="AV32" s="46">
        <f t="shared" si="18"/>
        <v>44.045017334733323</v>
      </c>
      <c r="AW32" s="46">
        <f t="shared" si="18"/>
        <v>53.354963531238937</v>
      </c>
      <c r="AX32" s="46">
        <f t="shared" si="18"/>
        <v>64.827681560312456</v>
      </c>
      <c r="AY32" s="46">
        <f t="shared" si="18"/>
        <v>76.470862729386425</v>
      </c>
      <c r="AZ32" s="46">
        <f t="shared" si="18"/>
        <v>87.039252710046185</v>
      </c>
      <c r="BA32" s="46">
        <f t="shared" si="18"/>
        <v>97.555869428923273</v>
      </c>
      <c r="BB32" s="46">
        <f t="shared" si="18"/>
        <v>108.35675818918328</v>
      </c>
      <c r="BC32" s="46">
        <f t="shared" si="18"/>
        <v>119.40793606066282</v>
      </c>
      <c r="BD32" s="40">
        <f t="shared" si="18"/>
        <v>0</v>
      </c>
      <c r="BG32" s="45">
        <f>SUM(BG4:BG31)</f>
        <v>0</v>
      </c>
      <c r="BH32" s="46">
        <f t="shared" ref="BH32:BR32" si="19">SUM(BH4:BH31)</f>
        <v>0</v>
      </c>
      <c r="BI32" s="46">
        <f t="shared" si="19"/>
        <v>0</v>
      </c>
      <c r="BJ32" s="46">
        <f t="shared" si="19"/>
        <v>0</v>
      </c>
      <c r="BK32" s="46">
        <f t="shared" si="19"/>
        <v>0</v>
      </c>
      <c r="BL32" s="46">
        <f t="shared" si="19"/>
        <v>0</v>
      </c>
      <c r="BM32" s="46">
        <f t="shared" si="19"/>
        <v>0</v>
      </c>
      <c r="BN32" s="46">
        <f t="shared" si="19"/>
        <v>0</v>
      </c>
      <c r="BO32" s="46">
        <f t="shared" si="19"/>
        <v>0</v>
      </c>
      <c r="BP32" s="46">
        <f t="shared" si="19"/>
        <v>0</v>
      </c>
      <c r="BQ32" s="46">
        <f t="shared" si="19"/>
        <v>0</v>
      </c>
      <c r="BR32" s="40">
        <f t="shared" si="19"/>
        <v>0</v>
      </c>
      <c r="BU32" s="45">
        <f>SUM(BU4:BU31)</f>
        <v>0</v>
      </c>
      <c r="BV32" s="46">
        <f t="shared" ref="BV32:CF32" si="20">SUM(BV4:BV31)</f>
        <v>0</v>
      </c>
      <c r="BW32" s="46">
        <f t="shared" si="20"/>
        <v>0</v>
      </c>
      <c r="BX32" s="46">
        <f t="shared" si="20"/>
        <v>0</v>
      </c>
      <c r="BY32" s="46">
        <f t="shared" si="20"/>
        <v>0</v>
      </c>
      <c r="BZ32" s="46">
        <f t="shared" si="20"/>
        <v>0</v>
      </c>
      <c r="CA32" s="46">
        <f t="shared" si="20"/>
        <v>0</v>
      </c>
      <c r="CB32" s="46">
        <f t="shared" si="20"/>
        <v>0</v>
      </c>
      <c r="CC32" s="46">
        <f t="shared" si="20"/>
        <v>0</v>
      </c>
      <c r="CD32" s="46">
        <f t="shared" si="20"/>
        <v>0</v>
      </c>
      <c r="CE32" s="46">
        <f t="shared" si="20"/>
        <v>0</v>
      </c>
      <c r="CF32" s="40">
        <f t="shared" si="20"/>
        <v>0</v>
      </c>
      <c r="CI32" s="45">
        <f>SUM(CI4:CI31)</f>
        <v>32.129515000000005</v>
      </c>
      <c r="CJ32" s="46">
        <f t="shared" ref="CJ32:CT32" si="21">SUM(CJ4:CJ31)</f>
        <v>33.636679999999991</v>
      </c>
      <c r="CK32" s="46">
        <f t="shared" si="21"/>
        <v>34.974334999999996</v>
      </c>
      <c r="CL32" s="46">
        <f t="shared" si="21"/>
        <v>36.171959999999999</v>
      </c>
      <c r="CM32" s="46">
        <f t="shared" si="21"/>
        <v>41.253574999999998</v>
      </c>
      <c r="CN32" s="46">
        <f t="shared" si="21"/>
        <v>46.077240000000003</v>
      </c>
      <c r="CO32" s="46">
        <f t="shared" si="21"/>
        <v>50.834575000000001</v>
      </c>
      <c r="CP32" s="46">
        <f t="shared" si="21"/>
        <v>55.433455000000002</v>
      </c>
      <c r="CQ32" s="46">
        <f t="shared" si="21"/>
        <v>60.246065000000002</v>
      </c>
      <c r="CR32" s="46">
        <f t="shared" si="21"/>
        <v>65.541410000000013</v>
      </c>
      <c r="CS32" s="46">
        <f t="shared" si="21"/>
        <v>71.24579</v>
      </c>
      <c r="CT32" s="40">
        <f t="shared" si="21"/>
        <v>0</v>
      </c>
      <c r="CW32" s="45">
        <f>SUM(CW4:CW31)</f>
        <v>0</v>
      </c>
      <c r="CX32" s="46">
        <f t="shared" ref="CX32:DH32" si="22">SUM(CX4:CX31)</f>
        <v>0</v>
      </c>
      <c r="CY32" s="46">
        <f t="shared" si="22"/>
        <v>0</v>
      </c>
      <c r="CZ32" s="46">
        <f t="shared" si="22"/>
        <v>0</v>
      </c>
      <c r="DA32" s="46">
        <f t="shared" si="22"/>
        <v>0</v>
      </c>
      <c r="DB32" s="46">
        <f t="shared" si="22"/>
        <v>0</v>
      </c>
      <c r="DC32" s="46">
        <f t="shared" si="22"/>
        <v>0</v>
      </c>
      <c r="DD32" s="46">
        <f t="shared" si="22"/>
        <v>0</v>
      </c>
      <c r="DE32" s="46">
        <f t="shared" si="22"/>
        <v>0</v>
      </c>
      <c r="DF32" s="46">
        <f t="shared" si="22"/>
        <v>0</v>
      </c>
      <c r="DG32" s="46">
        <f t="shared" si="22"/>
        <v>0</v>
      </c>
      <c r="DH32" s="40">
        <f t="shared" si="22"/>
        <v>0</v>
      </c>
    </row>
  </sheetData>
  <mergeCells count="8">
    <mergeCell ref="CI2:CT2"/>
    <mergeCell ref="CW2:DH2"/>
    <mergeCell ref="C2:N2"/>
    <mergeCell ref="Q2:AB2"/>
    <mergeCell ref="AE2:AP2"/>
    <mergeCell ref="AS2:BD2"/>
    <mergeCell ref="BG2:BR2"/>
    <mergeCell ref="BU2:C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H32"/>
  <sheetViews>
    <sheetView topLeftCell="N10" workbookViewId="0">
      <selection activeCell="R20" sqref="R20"/>
    </sheetView>
  </sheetViews>
  <sheetFormatPr defaultColWidth="8.85546875" defaultRowHeight="13.5" x14ac:dyDescent="0.25"/>
  <cols>
    <col min="1" max="1" width="8.85546875" style="1"/>
    <col min="2" max="2" width="18.85546875" style="1" bestFit="1" customWidth="1"/>
    <col min="3" max="4" width="9.85546875" style="1" bestFit="1" customWidth="1"/>
    <col min="5" max="14" width="10.85546875" style="1" bestFit="1" customWidth="1"/>
    <col min="15" max="15" width="8.85546875" style="1"/>
    <col min="16" max="16" width="14.28515625" style="1" bestFit="1" customWidth="1"/>
    <col min="17" max="27" width="9.85546875" style="1" bestFit="1" customWidth="1"/>
    <col min="28" max="28" width="10.5703125" style="1" bestFit="1" customWidth="1"/>
    <col min="29" max="29" width="8.85546875" style="1"/>
    <col min="30" max="30" width="14.28515625" style="1" bestFit="1" customWidth="1"/>
    <col min="31" max="43" width="8.85546875" style="1"/>
    <col min="44" max="44" width="14.28515625" style="1" bestFit="1" customWidth="1"/>
    <col min="45" max="57" width="8.85546875" style="1"/>
    <col min="58" max="58" width="14.28515625" style="1" bestFit="1" customWidth="1"/>
    <col min="59" max="71" width="8.85546875" style="1"/>
    <col min="72" max="72" width="14.28515625" style="1" bestFit="1" customWidth="1"/>
    <col min="73" max="85" width="8.85546875" style="1"/>
    <col min="86" max="86" width="14.28515625" style="1" bestFit="1" customWidth="1"/>
    <col min="87" max="16384" width="8.85546875" style="1"/>
  </cols>
  <sheetData>
    <row r="2" spans="2:112" x14ac:dyDescent="0.25">
      <c r="C2" s="119" t="s">
        <v>13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1"/>
      <c r="P2" s="23"/>
      <c r="Q2" s="122" t="s">
        <v>21</v>
      </c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4"/>
      <c r="AD2" s="23"/>
      <c r="AE2" s="122" t="s">
        <v>15</v>
      </c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4"/>
      <c r="AR2" s="23"/>
      <c r="AS2" s="122" t="s">
        <v>16</v>
      </c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4"/>
      <c r="BF2" s="23"/>
      <c r="BG2" s="122" t="s">
        <v>17</v>
      </c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4"/>
      <c r="BT2" s="23"/>
      <c r="BU2" s="122" t="s">
        <v>18</v>
      </c>
      <c r="BV2" s="123"/>
      <c r="BW2" s="123"/>
      <c r="BX2" s="123"/>
      <c r="BY2" s="123"/>
      <c r="BZ2" s="123"/>
      <c r="CA2" s="123"/>
      <c r="CB2" s="123"/>
      <c r="CC2" s="123"/>
      <c r="CD2" s="123"/>
      <c r="CE2" s="123"/>
      <c r="CF2" s="124"/>
      <c r="CH2" s="23"/>
      <c r="CI2" s="122" t="s">
        <v>19</v>
      </c>
      <c r="CJ2" s="123"/>
      <c r="CK2" s="123"/>
      <c r="CL2" s="123"/>
      <c r="CM2" s="123"/>
      <c r="CN2" s="123"/>
      <c r="CO2" s="123"/>
      <c r="CP2" s="123"/>
      <c r="CQ2" s="123"/>
      <c r="CR2" s="123"/>
      <c r="CS2" s="123"/>
      <c r="CT2" s="124"/>
      <c r="CV2" s="23"/>
      <c r="CW2" s="122" t="s">
        <v>20</v>
      </c>
      <c r="CX2" s="123"/>
      <c r="CY2" s="123"/>
      <c r="CZ2" s="123"/>
      <c r="DA2" s="123"/>
      <c r="DB2" s="123"/>
      <c r="DC2" s="123"/>
      <c r="DD2" s="123"/>
      <c r="DE2" s="123"/>
      <c r="DF2" s="123"/>
      <c r="DG2" s="123"/>
      <c r="DH2" s="124"/>
    </row>
    <row r="3" spans="2:112" x14ac:dyDescent="0.25">
      <c r="B3" s="2" t="s">
        <v>12</v>
      </c>
      <c r="C3" s="24">
        <v>2019</v>
      </c>
      <c r="D3" s="25">
        <f>C3+1</f>
        <v>2020</v>
      </c>
      <c r="E3" s="26">
        <f t="shared" ref="E3:M3" si="0">D3+1</f>
        <v>2021</v>
      </c>
      <c r="F3" s="26">
        <f t="shared" si="0"/>
        <v>2022</v>
      </c>
      <c r="G3" s="26">
        <f t="shared" si="0"/>
        <v>2023</v>
      </c>
      <c r="H3" s="26">
        <f t="shared" si="0"/>
        <v>2024</v>
      </c>
      <c r="I3" s="26">
        <f t="shared" si="0"/>
        <v>2025</v>
      </c>
      <c r="J3" s="26">
        <f t="shared" si="0"/>
        <v>2026</v>
      </c>
      <c r="K3" s="26">
        <f t="shared" si="0"/>
        <v>2027</v>
      </c>
      <c r="L3" s="26">
        <f t="shared" si="0"/>
        <v>2028</v>
      </c>
      <c r="M3" s="26">
        <f t="shared" si="0"/>
        <v>2029</v>
      </c>
      <c r="N3" s="27" t="s">
        <v>9</v>
      </c>
      <c r="P3" s="28" t="s">
        <v>12</v>
      </c>
      <c r="Q3" s="41">
        <f>C3</f>
        <v>2019</v>
      </c>
      <c r="R3" s="41">
        <f t="shared" ref="R3:AA3" si="1">D3</f>
        <v>2020</v>
      </c>
      <c r="S3" s="41">
        <f t="shared" si="1"/>
        <v>2021</v>
      </c>
      <c r="T3" s="41">
        <f t="shared" si="1"/>
        <v>2022</v>
      </c>
      <c r="U3" s="41">
        <f t="shared" si="1"/>
        <v>2023</v>
      </c>
      <c r="V3" s="41">
        <f t="shared" si="1"/>
        <v>2024</v>
      </c>
      <c r="W3" s="41">
        <f t="shared" si="1"/>
        <v>2025</v>
      </c>
      <c r="X3" s="41">
        <f t="shared" si="1"/>
        <v>2026</v>
      </c>
      <c r="Y3" s="41">
        <f t="shared" si="1"/>
        <v>2027</v>
      </c>
      <c r="Z3" s="41">
        <f t="shared" si="1"/>
        <v>2028</v>
      </c>
      <c r="AA3" s="41">
        <f t="shared" si="1"/>
        <v>2029</v>
      </c>
      <c r="AB3" s="41" t="s">
        <v>9</v>
      </c>
      <c r="AD3" s="28" t="s">
        <v>12</v>
      </c>
      <c r="AE3" s="41">
        <f>Q3</f>
        <v>2019</v>
      </c>
      <c r="AF3" s="41">
        <f t="shared" ref="AF3:AO3" si="2">R3</f>
        <v>2020</v>
      </c>
      <c r="AG3" s="41">
        <f t="shared" si="2"/>
        <v>2021</v>
      </c>
      <c r="AH3" s="41">
        <f t="shared" si="2"/>
        <v>2022</v>
      </c>
      <c r="AI3" s="41">
        <f t="shared" si="2"/>
        <v>2023</v>
      </c>
      <c r="AJ3" s="41">
        <f t="shared" si="2"/>
        <v>2024</v>
      </c>
      <c r="AK3" s="41">
        <f t="shared" si="2"/>
        <v>2025</v>
      </c>
      <c r="AL3" s="41">
        <f t="shared" si="2"/>
        <v>2026</v>
      </c>
      <c r="AM3" s="41">
        <f t="shared" si="2"/>
        <v>2027</v>
      </c>
      <c r="AN3" s="41">
        <f t="shared" si="2"/>
        <v>2028</v>
      </c>
      <c r="AO3" s="41">
        <f t="shared" si="2"/>
        <v>2029</v>
      </c>
      <c r="AP3" s="41" t="s">
        <v>9</v>
      </c>
      <c r="AR3" s="28" t="s">
        <v>12</v>
      </c>
      <c r="AS3" s="41">
        <f>AE3</f>
        <v>2019</v>
      </c>
      <c r="AT3" s="41">
        <f t="shared" ref="AT3:BC3" si="3">AF3</f>
        <v>2020</v>
      </c>
      <c r="AU3" s="41">
        <f t="shared" si="3"/>
        <v>2021</v>
      </c>
      <c r="AV3" s="41">
        <f t="shared" si="3"/>
        <v>2022</v>
      </c>
      <c r="AW3" s="41">
        <f t="shared" si="3"/>
        <v>2023</v>
      </c>
      <c r="AX3" s="41">
        <f t="shared" si="3"/>
        <v>2024</v>
      </c>
      <c r="AY3" s="41">
        <f t="shared" si="3"/>
        <v>2025</v>
      </c>
      <c r="AZ3" s="41">
        <f t="shared" si="3"/>
        <v>2026</v>
      </c>
      <c r="BA3" s="41">
        <f t="shared" si="3"/>
        <v>2027</v>
      </c>
      <c r="BB3" s="41">
        <f t="shared" si="3"/>
        <v>2028</v>
      </c>
      <c r="BC3" s="41">
        <f t="shared" si="3"/>
        <v>2029</v>
      </c>
      <c r="BD3" s="41" t="s">
        <v>9</v>
      </c>
      <c r="BF3" s="28" t="s">
        <v>12</v>
      </c>
      <c r="BG3" s="41">
        <f>AS3</f>
        <v>2019</v>
      </c>
      <c r="BH3" s="41">
        <f t="shared" ref="BH3:BQ3" si="4">AT3</f>
        <v>2020</v>
      </c>
      <c r="BI3" s="41">
        <f t="shared" si="4"/>
        <v>2021</v>
      </c>
      <c r="BJ3" s="41">
        <f t="shared" si="4"/>
        <v>2022</v>
      </c>
      <c r="BK3" s="41">
        <f t="shared" si="4"/>
        <v>2023</v>
      </c>
      <c r="BL3" s="41">
        <f t="shared" si="4"/>
        <v>2024</v>
      </c>
      <c r="BM3" s="41">
        <f t="shared" si="4"/>
        <v>2025</v>
      </c>
      <c r="BN3" s="41">
        <f t="shared" si="4"/>
        <v>2026</v>
      </c>
      <c r="BO3" s="41">
        <f t="shared" si="4"/>
        <v>2027</v>
      </c>
      <c r="BP3" s="41">
        <f t="shared" si="4"/>
        <v>2028</v>
      </c>
      <c r="BQ3" s="41">
        <f t="shared" si="4"/>
        <v>2029</v>
      </c>
      <c r="BR3" s="41" t="s">
        <v>9</v>
      </c>
      <c r="BT3" s="28" t="s">
        <v>12</v>
      </c>
      <c r="BU3" s="41">
        <f>BG3</f>
        <v>2019</v>
      </c>
      <c r="BV3" s="41">
        <f t="shared" ref="BV3:CE3" si="5">BH3</f>
        <v>2020</v>
      </c>
      <c r="BW3" s="41">
        <f t="shared" si="5"/>
        <v>2021</v>
      </c>
      <c r="BX3" s="41">
        <f t="shared" si="5"/>
        <v>2022</v>
      </c>
      <c r="BY3" s="41">
        <f t="shared" si="5"/>
        <v>2023</v>
      </c>
      <c r="BZ3" s="41">
        <f t="shared" si="5"/>
        <v>2024</v>
      </c>
      <c r="CA3" s="41">
        <f t="shared" si="5"/>
        <v>2025</v>
      </c>
      <c r="CB3" s="41">
        <f t="shared" si="5"/>
        <v>2026</v>
      </c>
      <c r="CC3" s="41">
        <f t="shared" si="5"/>
        <v>2027</v>
      </c>
      <c r="CD3" s="41">
        <f t="shared" si="5"/>
        <v>2028</v>
      </c>
      <c r="CE3" s="41">
        <f t="shared" si="5"/>
        <v>2029</v>
      </c>
      <c r="CF3" s="41" t="s">
        <v>9</v>
      </c>
      <c r="CH3" s="28" t="s">
        <v>12</v>
      </c>
      <c r="CI3" s="41">
        <f>BU3</f>
        <v>2019</v>
      </c>
      <c r="CJ3" s="41">
        <f t="shared" ref="CJ3:CS3" si="6">BV3</f>
        <v>2020</v>
      </c>
      <c r="CK3" s="41">
        <f t="shared" si="6"/>
        <v>2021</v>
      </c>
      <c r="CL3" s="41">
        <f t="shared" si="6"/>
        <v>2022</v>
      </c>
      <c r="CM3" s="41">
        <f t="shared" si="6"/>
        <v>2023</v>
      </c>
      <c r="CN3" s="41">
        <f t="shared" si="6"/>
        <v>2024</v>
      </c>
      <c r="CO3" s="41">
        <f t="shared" si="6"/>
        <v>2025</v>
      </c>
      <c r="CP3" s="41">
        <f t="shared" si="6"/>
        <v>2026</v>
      </c>
      <c r="CQ3" s="41">
        <f t="shared" si="6"/>
        <v>2027</v>
      </c>
      <c r="CR3" s="41">
        <f t="shared" si="6"/>
        <v>2028</v>
      </c>
      <c r="CS3" s="41">
        <f t="shared" si="6"/>
        <v>2029</v>
      </c>
      <c r="CT3" s="41" t="s">
        <v>9</v>
      </c>
      <c r="CV3" s="28" t="s">
        <v>12</v>
      </c>
      <c r="CW3" s="41">
        <f>CI3</f>
        <v>2019</v>
      </c>
      <c r="CX3" s="41">
        <f t="shared" ref="CX3:DG3" si="7">CJ3</f>
        <v>2020</v>
      </c>
      <c r="CY3" s="41">
        <f t="shared" si="7"/>
        <v>2021</v>
      </c>
      <c r="CZ3" s="41">
        <f t="shared" si="7"/>
        <v>2022</v>
      </c>
      <c r="DA3" s="41">
        <f t="shared" si="7"/>
        <v>2023</v>
      </c>
      <c r="DB3" s="41">
        <f t="shared" si="7"/>
        <v>2024</v>
      </c>
      <c r="DC3" s="41">
        <f t="shared" si="7"/>
        <v>2025</v>
      </c>
      <c r="DD3" s="41">
        <f t="shared" si="7"/>
        <v>2026</v>
      </c>
      <c r="DE3" s="41">
        <f t="shared" si="7"/>
        <v>2027</v>
      </c>
      <c r="DF3" s="41">
        <f t="shared" si="7"/>
        <v>2028</v>
      </c>
      <c r="DG3" s="41">
        <f t="shared" si="7"/>
        <v>2029</v>
      </c>
      <c r="DH3" s="41" t="s">
        <v>9</v>
      </c>
    </row>
    <row r="4" spans="2:112" x14ac:dyDescent="0.25">
      <c r="B4" s="29" t="s">
        <v>184</v>
      </c>
      <c r="C4" s="30"/>
      <c r="D4" s="31"/>
      <c r="E4" s="31"/>
      <c r="F4" s="31"/>
      <c r="G4" s="31"/>
      <c r="H4" s="31"/>
      <c r="I4" s="31"/>
      <c r="J4" s="31"/>
      <c r="K4" s="31"/>
      <c r="L4" s="31"/>
      <c r="M4" s="31"/>
      <c r="N4" s="9"/>
      <c r="P4" s="32" t="str">
        <f>B4</f>
        <v>RCTS_22kV</v>
      </c>
      <c r="Q4" s="30">
        <v>4.5929822679987762</v>
      </c>
      <c r="R4" s="31">
        <v>5.1494224863158191</v>
      </c>
      <c r="S4" s="31">
        <v>5.2298788385752184</v>
      </c>
      <c r="T4" s="31">
        <v>5.3125916888703184</v>
      </c>
      <c r="U4" s="31">
        <v>5.3976525168512142</v>
      </c>
      <c r="V4" s="31">
        <v>5.4852137886014001</v>
      </c>
      <c r="W4" s="31">
        <v>5.5752755041208752</v>
      </c>
      <c r="X4" s="31">
        <v>5.8168275201992641</v>
      </c>
      <c r="Y4" s="31">
        <v>6.0121670663708429</v>
      </c>
      <c r="Z4" s="31">
        <v>6.2183317044704429</v>
      </c>
      <c r="AA4" s="31">
        <v>6.5119508880617865</v>
      </c>
      <c r="AB4" s="36"/>
      <c r="AD4" s="32" t="str">
        <f>P4</f>
        <v>RCTS_22kV</v>
      </c>
      <c r="AE4" s="30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6"/>
      <c r="AR4" s="32" t="str">
        <f>AD4</f>
        <v>RCTS_22kV</v>
      </c>
      <c r="AS4" s="30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6"/>
      <c r="BF4" s="32" t="str">
        <f>AR4</f>
        <v>RCTS_22kV</v>
      </c>
      <c r="BG4" s="30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6"/>
      <c r="BT4" s="32" t="str">
        <f>BF4</f>
        <v>RCTS_22kV</v>
      </c>
      <c r="BU4" s="30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6"/>
      <c r="CH4" s="32" t="str">
        <f>BT4</f>
        <v>RCTS_22kV</v>
      </c>
      <c r="CI4" s="30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6"/>
      <c r="CV4" s="32" t="str">
        <f>CH4</f>
        <v>RCTS_22kV</v>
      </c>
      <c r="CW4" s="30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6"/>
    </row>
    <row r="5" spans="2:112" x14ac:dyDescent="0.25">
      <c r="B5" s="29" t="s">
        <v>185</v>
      </c>
      <c r="C5" s="30"/>
      <c r="D5" s="31"/>
      <c r="E5" s="31"/>
      <c r="F5" s="31"/>
      <c r="G5" s="31"/>
      <c r="H5" s="31"/>
      <c r="I5" s="31"/>
      <c r="J5" s="31"/>
      <c r="K5" s="31"/>
      <c r="L5" s="31"/>
      <c r="M5" s="31"/>
      <c r="N5" s="9"/>
      <c r="P5" s="32" t="str">
        <f t="shared" ref="P5:P31" si="8">B5</f>
        <v>RCTS_66kV</v>
      </c>
      <c r="Q5" s="30">
        <v>16.28420985926839</v>
      </c>
      <c r="R5" s="31">
        <v>18.257043360574269</v>
      </c>
      <c r="S5" s="31">
        <v>18.542297700403047</v>
      </c>
      <c r="T5" s="31">
        <v>18.835552351449312</v>
      </c>
      <c r="U5" s="31">
        <v>19.137131650654304</v>
      </c>
      <c r="V5" s="31">
        <v>19.447576159586781</v>
      </c>
      <c r="W5" s="31">
        <v>19.76688587824674</v>
      </c>
      <c r="X5" s="31">
        <v>20.623297571615574</v>
      </c>
      <c r="Y5" s="31">
        <v>21.315865053496623</v>
      </c>
      <c r="Z5" s="31">
        <v>22.04681240675885</v>
      </c>
      <c r="AA5" s="31">
        <v>23.087825875855422</v>
      </c>
      <c r="AB5" s="36"/>
      <c r="AD5" s="32" t="str">
        <f t="shared" ref="AD5:AD31" si="9">P5</f>
        <v>RCTS_66kV</v>
      </c>
      <c r="AE5" s="30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6"/>
      <c r="AR5" s="32" t="str">
        <f t="shared" ref="AR5:AR31" si="10">AD5</f>
        <v>RCTS_66kV</v>
      </c>
      <c r="AS5" s="30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6"/>
      <c r="BF5" s="32" t="str">
        <f t="shared" ref="BF5:BF31" si="11">AR5</f>
        <v>RCTS_66kV</v>
      </c>
      <c r="BG5" s="30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6"/>
      <c r="BT5" s="32" t="str">
        <f t="shared" ref="BT5:BT31" si="12">BF5</f>
        <v>RCTS_66kV</v>
      </c>
      <c r="BU5" s="30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6"/>
      <c r="CH5" s="32" t="str">
        <f t="shared" ref="CH5:CH31" si="13">BT5</f>
        <v>RCTS_66kV</v>
      </c>
      <c r="CI5" s="30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6"/>
      <c r="CV5" s="32" t="str">
        <f t="shared" ref="CV5:CV31" si="14">CH5</f>
        <v>RCTS_66kV</v>
      </c>
      <c r="CW5" s="30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6"/>
    </row>
    <row r="6" spans="2:112" x14ac:dyDescent="0.25">
      <c r="B6" s="29" t="s">
        <v>186</v>
      </c>
      <c r="C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9"/>
      <c r="P6" s="32" t="str">
        <f t="shared" si="8"/>
        <v>WETS_66kV</v>
      </c>
      <c r="Q6" s="30">
        <v>36.650655588344534</v>
      </c>
      <c r="R6" s="31">
        <v>40.178478880930385</v>
      </c>
      <c r="S6" s="31">
        <v>40.688571042125453</v>
      </c>
      <c r="T6" s="31">
        <v>41.212969369675825</v>
      </c>
      <c r="U6" s="31">
        <v>41.75225384329859</v>
      </c>
      <c r="V6" s="31">
        <v>42.307391095855593</v>
      </c>
      <c r="W6" s="31">
        <v>42.878381127346842</v>
      </c>
      <c r="X6" s="31">
        <v>44.409817570366279</v>
      </c>
      <c r="Y6" s="31">
        <v>45.648267592960813</v>
      </c>
      <c r="Z6" s="31">
        <v>46.955348548746258</v>
      </c>
      <c r="AA6" s="31">
        <v>48.816890114085417</v>
      </c>
      <c r="AB6" s="36"/>
      <c r="AD6" s="32" t="str">
        <f t="shared" si="9"/>
        <v>WETS_66kV</v>
      </c>
      <c r="AE6" s="30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6"/>
      <c r="AR6" s="32" t="str">
        <f t="shared" si="10"/>
        <v>WETS_66kV</v>
      </c>
      <c r="AS6" s="30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6"/>
      <c r="BF6" s="32" t="str">
        <f t="shared" si="11"/>
        <v>WETS_66kV</v>
      </c>
      <c r="BG6" s="30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6"/>
      <c r="BT6" s="32" t="str">
        <f t="shared" si="12"/>
        <v>WETS_66kV</v>
      </c>
      <c r="BU6" s="30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6"/>
      <c r="CH6" s="32" t="str">
        <f t="shared" si="13"/>
        <v>WETS_66kV</v>
      </c>
      <c r="CI6" s="30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6"/>
      <c r="CV6" s="32" t="str">
        <f t="shared" si="14"/>
        <v>WETS_66kV</v>
      </c>
      <c r="CW6" s="30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6"/>
    </row>
    <row r="7" spans="2:112" x14ac:dyDescent="0.25">
      <c r="B7" s="29" t="s">
        <v>187</v>
      </c>
      <c r="C7" s="30"/>
      <c r="D7" s="31"/>
      <c r="E7" s="31"/>
      <c r="F7" s="31"/>
      <c r="G7" s="31"/>
      <c r="H7" s="31"/>
      <c r="I7" s="31"/>
      <c r="J7" s="31"/>
      <c r="K7" s="31"/>
      <c r="L7" s="31"/>
      <c r="M7" s="31"/>
      <c r="N7" s="9"/>
      <c r="P7" s="32" t="str">
        <f t="shared" si="8"/>
        <v>KGTS_22kV</v>
      </c>
      <c r="Q7" s="30">
        <v>2.1788740836078482</v>
      </c>
      <c r="R7" s="31">
        <v>2.2625554713754132</v>
      </c>
      <c r="S7" s="31">
        <v>2.2746550626525242</v>
      </c>
      <c r="T7" s="31">
        <v>2.2870940019510511</v>
      </c>
      <c r="U7" s="31">
        <v>2.2998860466232132</v>
      </c>
      <c r="V7" s="31">
        <v>2.3130541255893777</v>
      </c>
      <c r="W7" s="31">
        <v>2.3265982388495434</v>
      </c>
      <c r="X7" s="31">
        <v>2.362924527385315</v>
      </c>
      <c r="Y7" s="31">
        <v>2.392301060158168</v>
      </c>
      <c r="Z7" s="31">
        <v>2.4233055462770032</v>
      </c>
      <c r="AA7" s="31">
        <v>2.4674620611177462</v>
      </c>
      <c r="AB7" s="36"/>
      <c r="AD7" s="32" t="str">
        <f t="shared" si="9"/>
        <v>KGTS_22kV</v>
      </c>
      <c r="AE7" s="30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6"/>
      <c r="AR7" s="32" t="str">
        <f t="shared" si="10"/>
        <v>KGTS_22kV</v>
      </c>
      <c r="AS7" s="30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6"/>
      <c r="BF7" s="32" t="str">
        <f t="shared" si="11"/>
        <v>KGTS_22kV</v>
      </c>
      <c r="BG7" s="30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6"/>
      <c r="BT7" s="32" t="str">
        <f t="shared" si="12"/>
        <v>KGTS_22kV</v>
      </c>
      <c r="BU7" s="30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6"/>
      <c r="CH7" s="32" t="str">
        <f t="shared" si="13"/>
        <v>KGTS_22kV</v>
      </c>
      <c r="CI7" s="30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6"/>
      <c r="CV7" s="32" t="str">
        <f t="shared" si="14"/>
        <v>KGTS_22kV</v>
      </c>
      <c r="CW7" s="30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6"/>
    </row>
    <row r="8" spans="2:112" x14ac:dyDescent="0.25">
      <c r="B8" s="29" t="s">
        <v>188</v>
      </c>
      <c r="C8" s="30"/>
      <c r="D8" s="31"/>
      <c r="E8" s="31"/>
      <c r="F8" s="31"/>
      <c r="G8" s="31"/>
      <c r="H8" s="31"/>
      <c r="I8" s="31"/>
      <c r="J8" s="31"/>
      <c r="K8" s="31"/>
      <c r="L8" s="31"/>
      <c r="M8" s="31"/>
      <c r="N8" s="9"/>
      <c r="P8" s="32" t="str">
        <f t="shared" si="8"/>
        <v>KGTS_66kV</v>
      </c>
      <c r="Q8" s="30">
        <v>31.881448033906295</v>
      </c>
      <c r="R8" s="31">
        <v>33.607077610005689</v>
      </c>
      <c r="S8" s="31">
        <v>33.856588440591949</v>
      </c>
      <c r="T8" s="31">
        <v>34.11309711141449</v>
      </c>
      <c r="U8" s="31">
        <v>34.376887318699076</v>
      </c>
      <c r="V8" s="31">
        <v>34.64843188948872</v>
      </c>
      <c r="W8" s="31">
        <v>34.927730823783413</v>
      </c>
      <c r="X8" s="31">
        <v>35.676830707993808</v>
      </c>
      <c r="Y8" s="31">
        <v>36.282616715473679</v>
      </c>
      <c r="Z8" s="31">
        <v>36.921973443005896</v>
      </c>
      <c r="AA8" s="31">
        <v>37.83254376239767</v>
      </c>
      <c r="AB8" s="36"/>
      <c r="AD8" s="32" t="str">
        <f t="shared" si="9"/>
        <v>KGTS_66kV</v>
      </c>
      <c r="AE8" s="30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6"/>
      <c r="AR8" s="32" t="str">
        <f t="shared" si="10"/>
        <v>KGTS_66kV</v>
      </c>
      <c r="AS8" s="30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6"/>
      <c r="BF8" s="32" t="str">
        <f t="shared" si="11"/>
        <v>KGTS_66kV</v>
      </c>
      <c r="BG8" s="30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6"/>
      <c r="BT8" s="32" t="str">
        <f t="shared" si="12"/>
        <v>KGTS_66kV</v>
      </c>
      <c r="BU8" s="30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6"/>
      <c r="CH8" s="32" t="str">
        <f t="shared" si="13"/>
        <v>KGTS_66kV</v>
      </c>
      <c r="CI8" s="30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6"/>
      <c r="CV8" s="32" t="str">
        <f t="shared" si="14"/>
        <v>KGTS_66kV</v>
      </c>
      <c r="CW8" s="30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6"/>
    </row>
    <row r="9" spans="2:112" x14ac:dyDescent="0.25">
      <c r="B9" s="29" t="s">
        <v>189</v>
      </c>
      <c r="C9" s="30"/>
      <c r="D9" s="31"/>
      <c r="E9" s="31"/>
      <c r="F9" s="31"/>
      <c r="G9" s="31"/>
      <c r="H9" s="31"/>
      <c r="I9" s="31"/>
      <c r="J9" s="31"/>
      <c r="K9" s="31"/>
      <c r="L9" s="31"/>
      <c r="M9" s="31"/>
      <c r="N9" s="9"/>
      <c r="P9" s="32" t="str">
        <f t="shared" si="8"/>
        <v>HOTS_66kV</v>
      </c>
      <c r="Q9" s="30">
        <v>33.311365353528082</v>
      </c>
      <c r="R9" s="31">
        <v>36.588640733089861</v>
      </c>
      <c r="S9" s="31">
        <v>37.062505873870975</v>
      </c>
      <c r="T9" s="31">
        <v>37.549661149356581</v>
      </c>
      <c r="U9" s="31">
        <v>38.050645348791448</v>
      </c>
      <c r="V9" s="31">
        <v>38.566356454250226</v>
      </c>
      <c r="W9" s="31">
        <v>39.096794465732891</v>
      </c>
      <c r="X9" s="31">
        <v>40.519467466565779</v>
      </c>
      <c r="Y9" s="31">
        <v>41.669962100578971</v>
      </c>
      <c r="Z9" s="31">
        <v>42.884213461890738</v>
      </c>
      <c r="AA9" s="31">
        <v>44.613547341209042</v>
      </c>
      <c r="AB9" s="36"/>
      <c r="AD9" s="32" t="str">
        <f t="shared" si="9"/>
        <v>HOTS_66kV</v>
      </c>
      <c r="AE9" s="30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6"/>
      <c r="AR9" s="32" t="str">
        <f t="shared" si="10"/>
        <v>HOTS_66kV</v>
      </c>
      <c r="AS9" s="30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6"/>
      <c r="BF9" s="32" t="str">
        <f t="shared" si="11"/>
        <v>HOTS_66kV</v>
      </c>
      <c r="BG9" s="30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6"/>
      <c r="BT9" s="32" t="str">
        <f t="shared" si="12"/>
        <v>HOTS_66kV</v>
      </c>
      <c r="BU9" s="30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6"/>
      <c r="CH9" s="32" t="str">
        <f t="shared" si="13"/>
        <v>HOTS_66kV</v>
      </c>
      <c r="CI9" s="30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6"/>
      <c r="CV9" s="32" t="str">
        <f t="shared" si="14"/>
        <v>HOTS_66kV</v>
      </c>
      <c r="CW9" s="30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6"/>
    </row>
    <row r="10" spans="2:112" x14ac:dyDescent="0.25">
      <c r="B10" s="29" t="s">
        <v>190</v>
      </c>
      <c r="C10" s="30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9"/>
      <c r="P10" s="32" t="str">
        <f t="shared" si="8"/>
        <v>BETS_22kV</v>
      </c>
      <c r="Q10" s="30">
        <v>8.6904089896155181</v>
      </c>
      <c r="R10" s="31">
        <v>10.068346465636861</v>
      </c>
      <c r="S10" s="31">
        <v>10.267584082388414</v>
      </c>
      <c r="T10" s="31">
        <v>10.472409564836237</v>
      </c>
      <c r="U10" s="31">
        <v>10.683049448076128</v>
      </c>
      <c r="V10" s="31">
        <v>10.899881290601076</v>
      </c>
      <c r="W10" s="31">
        <v>11.122905092411084</v>
      </c>
      <c r="X10" s="31">
        <v>11.72107101285733</v>
      </c>
      <c r="Y10" s="31">
        <v>12.204798954077887</v>
      </c>
      <c r="Z10" s="31">
        <v>12.71533354830083</v>
      </c>
      <c r="AA10" s="31">
        <v>13.442435694103629</v>
      </c>
      <c r="AB10" s="36"/>
      <c r="AD10" s="32" t="str">
        <f t="shared" si="9"/>
        <v>BETS_22kV</v>
      </c>
      <c r="AE10" s="30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6"/>
      <c r="AR10" s="32" t="str">
        <f t="shared" si="10"/>
        <v>BETS_22kV</v>
      </c>
      <c r="AS10" s="30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6"/>
      <c r="BF10" s="32" t="str">
        <f t="shared" si="11"/>
        <v>BETS_22kV</v>
      </c>
      <c r="BG10" s="30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6"/>
      <c r="BT10" s="32" t="str">
        <f t="shared" si="12"/>
        <v>BETS_22kV</v>
      </c>
      <c r="BU10" s="30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6"/>
      <c r="CH10" s="32" t="str">
        <f t="shared" si="13"/>
        <v>BETS_22kV</v>
      </c>
      <c r="CI10" s="30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6"/>
      <c r="CV10" s="32" t="str">
        <f t="shared" si="14"/>
        <v>BETS_22kV</v>
      </c>
      <c r="CW10" s="30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6"/>
    </row>
    <row r="11" spans="2:112" x14ac:dyDescent="0.25">
      <c r="B11" s="29" t="s">
        <v>191</v>
      </c>
      <c r="C11" s="30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9"/>
      <c r="P11" s="32" t="str">
        <f t="shared" si="8"/>
        <v>BETS_66kV</v>
      </c>
      <c r="Q11" s="30">
        <v>125.01761337407885</v>
      </c>
      <c r="R11" s="31">
        <v>143.45941501909437</v>
      </c>
      <c r="S11" s="31">
        <v>146.12593702919816</v>
      </c>
      <c r="T11" s="31">
        <v>148.86724495127751</v>
      </c>
      <c r="U11" s="31">
        <v>151.68637064662883</v>
      </c>
      <c r="V11" s="31">
        <v>154.58836721741258</v>
      </c>
      <c r="W11" s="31">
        <v>157.57323466362877</v>
      </c>
      <c r="X11" s="31">
        <v>165.57886441653272</v>
      </c>
      <c r="Y11" s="31">
        <v>172.05289890458451</v>
      </c>
      <c r="Z11" s="31">
        <v>178.88570364603288</v>
      </c>
      <c r="AA11" s="31">
        <v>188.61696778675261</v>
      </c>
      <c r="AB11" s="36"/>
      <c r="AD11" s="32" t="str">
        <f t="shared" si="9"/>
        <v>BETS_66kV</v>
      </c>
      <c r="AE11" s="30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6"/>
      <c r="AR11" s="32" t="str">
        <f t="shared" si="10"/>
        <v>BETS_66kV</v>
      </c>
      <c r="AS11" s="30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6"/>
      <c r="BF11" s="32" t="str">
        <f t="shared" si="11"/>
        <v>BETS_66kV</v>
      </c>
      <c r="BG11" s="30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6"/>
      <c r="BT11" s="32" t="str">
        <f t="shared" si="12"/>
        <v>BETS_66kV</v>
      </c>
      <c r="BU11" s="30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6"/>
      <c r="CH11" s="32" t="str">
        <f t="shared" si="13"/>
        <v>BETS_66kV</v>
      </c>
      <c r="CI11" s="30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6"/>
      <c r="CV11" s="32" t="str">
        <f t="shared" si="14"/>
        <v>BETS_66kV</v>
      </c>
      <c r="CW11" s="30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6"/>
    </row>
    <row r="12" spans="2:112" x14ac:dyDescent="0.25">
      <c r="B12" s="29" t="s">
        <v>192</v>
      </c>
      <c r="C12" s="30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9"/>
      <c r="P12" s="32" t="str">
        <f t="shared" si="8"/>
        <v>SHTS_GNTS</v>
      </c>
      <c r="Q12" s="30">
        <v>123.40865793980406</v>
      </c>
      <c r="R12" s="31">
        <v>135.46207431370476</v>
      </c>
      <c r="S12" s="31">
        <v>137.20489210757464</v>
      </c>
      <c r="T12" s="31">
        <v>138.99658938476699</v>
      </c>
      <c r="U12" s="31">
        <v>140.83914774595701</v>
      </c>
      <c r="V12" s="31">
        <v>142.73586985893684</v>
      </c>
      <c r="W12" s="31">
        <v>144.68675572370645</v>
      </c>
      <c r="X12" s="31">
        <v>149.91917230666647</v>
      </c>
      <c r="Y12" s="31">
        <v>154.15055028185321</v>
      </c>
      <c r="Z12" s="31">
        <v>158.61641767027621</v>
      </c>
      <c r="AA12" s="31">
        <v>164.97669530422456</v>
      </c>
      <c r="AB12" s="36"/>
      <c r="AD12" s="32" t="str">
        <f t="shared" si="9"/>
        <v>SHTS_GNTS</v>
      </c>
      <c r="AE12" s="30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6"/>
      <c r="AR12" s="32" t="str">
        <f t="shared" si="10"/>
        <v>SHTS_GNTS</v>
      </c>
      <c r="AS12" s="30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6"/>
      <c r="BF12" s="32" t="str">
        <f t="shared" si="11"/>
        <v>SHTS_GNTS</v>
      </c>
      <c r="BG12" s="30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6"/>
      <c r="BT12" s="32" t="str">
        <f t="shared" si="12"/>
        <v>SHTS_GNTS</v>
      </c>
      <c r="BU12" s="30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6"/>
      <c r="CH12" s="32" t="str">
        <f t="shared" si="13"/>
        <v>SHTS_GNTS</v>
      </c>
      <c r="CI12" s="30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6"/>
      <c r="CV12" s="32" t="str">
        <f t="shared" si="14"/>
        <v>SHTS_GNTS</v>
      </c>
      <c r="CW12" s="30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6"/>
    </row>
    <row r="13" spans="2:112" x14ac:dyDescent="0.25">
      <c r="B13" s="29" t="s">
        <v>193</v>
      </c>
      <c r="C13" s="30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9"/>
      <c r="P13" s="32" t="str">
        <f t="shared" si="8"/>
        <v>HYTS_TGTS_APD</v>
      </c>
      <c r="Q13" s="30">
        <v>73.714280884471634</v>
      </c>
      <c r="R13" s="31">
        <v>84.334113314552027</v>
      </c>
      <c r="S13" s="31">
        <v>85.869647502779074</v>
      </c>
      <c r="T13" s="31">
        <v>87.448247648909785</v>
      </c>
      <c r="U13" s="31">
        <v>89.071659670156436</v>
      </c>
      <c r="V13" s="31">
        <v>90.742793428539585</v>
      </c>
      <c r="W13" s="31">
        <v>92.461648924059276</v>
      </c>
      <c r="X13" s="31">
        <v>97.071743323165009</v>
      </c>
      <c r="Y13" s="31">
        <v>100.79985854385193</v>
      </c>
      <c r="Z13" s="31">
        <v>104.7345739679956</v>
      </c>
      <c r="AA13" s="31">
        <v>110.33838624710805</v>
      </c>
      <c r="AB13" s="36"/>
      <c r="AD13" s="32" t="str">
        <f t="shared" si="9"/>
        <v>HYTS_TGTS_APD</v>
      </c>
      <c r="AE13" s="30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6"/>
      <c r="AR13" s="32" t="str">
        <f t="shared" si="10"/>
        <v>HYTS_TGTS_APD</v>
      </c>
      <c r="AS13" s="30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6"/>
      <c r="BF13" s="32" t="str">
        <f t="shared" si="11"/>
        <v>HYTS_TGTS_APD</v>
      </c>
      <c r="BG13" s="30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6"/>
      <c r="BT13" s="32" t="str">
        <f t="shared" si="12"/>
        <v>HYTS_TGTS_APD</v>
      </c>
      <c r="BU13" s="30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6"/>
      <c r="CH13" s="32" t="str">
        <f t="shared" si="13"/>
        <v>HYTS_TGTS_APD</v>
      </c>
      <c r="CI13" s="30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6"/>
      <c r="CV13" s="32" t="str">
        <f t="shared" si="14"/>
        <v>HYTS_TGTS_APD</v>
      </c>
      <c r="CW13" s="30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6"/>
    </row>
    <row r="14" spans="2:112" x14ac:dyDescent="0.25">
      <c r="B14" s="29" t="s">
        <v>194</v>
      </c>
      <c r="C14" s="30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9"/>
      <c r="P14" s="32" t="str">
        <f t="shared" si="8"/>
        <v>BATS_ELTS</v>
      </c>
      <c r="Q14" s="30">
        <v>93.044381888609479</v>
      </c>
      <c r="R14" s="31">
        <v>112.36682974463442</v>
      </c>
      <c r="S14" s="31">
        <v>115.16068543666215</v>
      </c>
      <c r="T14" s="31">
        <v>118.03289827146418</v>
      </c>
      <c r="U14" s="31">
        <v>120.9866448899638</v>
      </c>
      <c r="V14" s="31">
        <v>124.02721969369988</v>
      </c>
      <c r="W14" s="31">
        <v>127.15462268267237</v>
      </c>
      <c r="X14" s="31">
        <v>135.54254304060206</v>
      </c>
      <c r="Y14" s="31">
        <v>142.3257302921198</v>
      </c>
      <c r="Z14" s="31">
        <v>149.48482005289273</v>
      </c>
      <c r="AA14" s="31">
        <v>159.68077853632454</v>
      </c>
      <c r="AB14" s="36"/>
      <c r="AD14" s="32" t="str">
        <f t="shared" si="9"/>
        <v>BATS_ELTS</v>
      </c>
      <c r="AE14" s="30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6"/>
      <c r="AR14" s="32" t="str">
        <f t="shared" si="10"/>
        <v>BATS_ELTS</v>
      </c>
      <c r="AS14" s="30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6"/>
      <c r="BF14" s="32" t="str">
        <f t="shared" si="11"/>
        <v>BATS_ELTS</v>
      </c>
      <c r="BG14" s="30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6"/>
      <c r="BT14" s="32" t="str">
        <f t="shared" si="12"/>
        <v>BATS_ELTS</v>
      </c>
      <c r="BU14" s="30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6"/>
      <c r="CH14" s="32" t="str">
        <f t="shared" si="13"/>
        <v>BATS_ELTS</v>
      </c>
      <c r="CI14" s="30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6"/>
      <c r="CV14" s="32" t="str">
        <f t="shared" si="14"/>
        <v>BATS_ELTS</v>
      </c>
      <c r="CW14" s="30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6"/>
    </row>
    <row r="15" spans="2:112" x14ac:dyDescent="0.25">
      <c r="B15" s="29" t="s">
        <v>195</v>
      </c>
      <c r="C15" s="30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9"/>
      <c r="P15" s="32" t="str">
        <f t="shared" si="8"/>
        <v>MLTS_GTS_PTH</v>
      </c>
      <c r="Q15" s="30">
        <v>137.15239302971491</v>
      </c>
      <c r="R15" s="31">
        <v>166.19827447528769</v>
      </c>
      <c r="S15" s="31">
        <v>170.3980529822004</v>
      </c>
      <c r="T15" s="31">
        <v>174.71561947831592</v>
      </c>
      <c r="U15" s="31">
        <v>179.15574915238571</v>
      </c>
      <c r="V15" s="31">
        <v>183.72640065232878</v>
      </c>
      <c r="W15" s="31">
        <v>188.42757397814529</v>
      </c>
      <c r="X15" s="31">
        <v>201.0364598763864</v>
      </c>
      <c r="Y15" s="31">
        <v>211.23307959034625</v>
      </c>
      <c r="Z15" s="31">
        <v>221.99476330656267</v>
      </c>
      <c r="AA15" s="31">
        <v>237.32152746917882</v>
      </c>
      <c r="AB15" s="36"/>
      <c r="AD15" s="32" t="str">
        <f t="shared" si="9"/>
        <v>MLTS_GTS_PTH</v>
      </c>
      <c r="AE15" s="30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6"/>
      <c r="AR15" s="32" t="str">
        <f t="shared" si="10"/>
        <v>MLTS_GTS_PTH</v>
      </c>
      <c r="AS15" s="30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6"/>
      <c r="BF15" s="32" t="str">
        <f t="shared" si="11"/>
        <v>MLTS_GTS_PTH</v>
      </c>
      <c r="BG15" s="30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6"/>
      <c r="BT15" s="32" t="str">
        <f t="shared" si="12"/>
        <v>MLTS_GTS_PTH</v>
      </c>
      <c r="BU15" s="30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6"/>
      <c r="CH15" s="32" t="str">
        <f t="shared" si="13"/>
        <v>MLTS_GTS_PTH</v>
      </c>
      <c r="CI15" s="30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6"/>
      <c r="CV15" s="32" t="str">
        <f t="shared" si="14"/>
        <v>MLTS_GTS_PTH</v>
      </c>
      <c r="CW15" s="30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6"/>
    </row>
    <row r="16" spans="2:112" x14ac:dyDescent="0.25">
      <c r="B16" s="29" t="s">
        <v>196</v>
      </c>
      <c r="C16" s="30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9"/>
      <c r="P16" s="32" t="str">
        <f t="shared" si="8"/>
        <v>ATS_West</v>
      </c>
      <c r="Q16" s="30">
        <v>60.366362341753721</v>
      </c>
      <c r="R16" s="31">
        <v>94.485074746630588</v>
      </c>
      <c r="S16" s="31">
        <v>99.41833990885479</v>
      </c>
      <c r="T16" s="31">
        <v>104.48996460187479</v>
      </c>
      <c r="U16" s="31">
        <v>109.7055579958579</v>
      </c>
      <c r="V16" s="31">
        <v>115.07446870774982</v>
      </c>
      <c r="W16" s="31">
        <v>120.59669673755057</v>
      </c>
      <c r="X16" s="31">
        <v>135.40771056455799</v>
      </c>
      <c r="Y16" s="31">
        <v>147.38515859533621</v>
      </c>
      <c r="Z16" s="31">
        <v>160.02635842925622</v>
      </c>
      <c r="AA16" s="31">
        <v>178.02992494320623</v>
      </c>
      <c r="AB16" s="36"/>
      <c r="AD16" s="32" t="str">
        <f t="shared" si="9"/>
        <v>ATS_West</v>
      </c>
      <c r="AE16" s="30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6"/>
      <c r="AR16" s="32" t="str">
        <f t="shared" si="10"/>
        <v>ATS_West</v>
      </c>
      <c r="AS16" s="30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6"/>
      <c r="BF16" s="32" t="str">
        <f t="shared" si="11"/>
        <v>ATS_West</v>
      </c>
      <c r="BG16" s="30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6"/>
      <c r="BT16" s="32" t="str">
        <f t="shared" si="12"/>
        <v>ATS_West</v>
      </c>
      <c r="BU16" s="30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6"/>
      <c r="CH16" s="32" t="str">
        <f t="shared" si="13"/>
        <v>ATS_West</v>
      </c>
      <c r="CI16" s="30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6"/>
      <c r="CV16" s="32" t="str">
        <f t="shared" si="14"/>
        <v>ATS_West</v>
      </c>
      <c r="CW16" s="30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6"/>
    </row>
    <row r="17" spans="2:112" x14ac:dyDescent="0.25">
      <c r="B17" s="29" t="s">
        <v>197</v>
      </c>
      <c r="C17" s="30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9"/>
      <c r="P17" s="32" t="str">
        <f t="shared" si="8"/>
        <v>ATS_BLTS</v>
      </c>
      <c r="Q17" s="30">
        <v>19.418223863370226</v>
      </c>
      <c r="R17" s="31">
        <v>25.433102707792848</v>
      </c>
      <c r="S17" s="31">
        <v>26.302801186037534</v>
      </c>
      <c r="T17" s="31">
        <v>27.196891435133129</v>
      </c>
      <c r="U17" s="31">
        <v>28.116362310654655</v>
      </c>
      <c r="V17" s="31">
        <v>29.062861905227191</v>
      </c>
      <c r="W17" s="31">
        <v>30.03639021885072</v>
      </c>
      <c r="X17" s="31">
        <v>32.647463364734854</v>
      </c>
      <c r="Y17" s="31">
        <v>34.758999635963008</v>
      </c>
      <c r="Z17" s="31">
        <v>36.987550483570487</v>
      </c>
      <c r="AA17" s="31">
        <v>40.161447260912958</v>
      </c>
      <c r="AB17" s="36"/>
      <c r="AD17" s="32" t="str">
        <f t="shared" si="9"/>
        <v>ATS_BLTS</v>
      </c>
      <c r="AE17" s="30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6"/>
      <c r="AR17" s="32" t="str">
        <f t="shared" si="10"/>
        <v>ATS_BLTS</v>
      </c>
      <c r="AS17" s="30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6"/>
      <c r="BF17" s="32" t="str">
        <f t="shared" si="11"/>
        <v>ATS_BLTS</v>
      </c>
      <c r="BG17" s="30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6"/>
      <c r="BT17" s="32" t="str">
        <f t="shared" si="12"/>
        <v>ATS_BLTS</v>
      </c>
      <c r="BU17" s="30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6"/>
      <c r="CH17" s="32" t="str">
        <f t="shared" si="13"/>
        <v>ATS_BLTS</v>
      </c>
      <c r="CI17" s="30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6"/>
      <c r="CV17" s="32" t="str">
        <f t="shared" si="14"/>
        <v>ATS_BLTS</v>
      </c>
      <c r="CW17" s="30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6"/>
    </row>
    <row r="18" spans="2:112" x14ac:dyDescent="0.25">
      <c r="B18" s="29" t="s">
        <v>198</v>
      </c>
      <c r="C18" s="30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9"/>
      <c r="P18" s="32" t="str">
        <f t="shared" si="8"/>
        <v>BLTS_22kV</v>
      </c>
      <c r="Q18" s="30">
        <v>5.6515113796653846</v>
      </c>
      <c r="R18" s="31">
        <v>7.5116636764898637</v>
      </c>
      <c r="S18" s="31">
        <v>7.7806253070889086</v>
      </c>
      <c r="T18" s="31">
        <v>8.0571302996983132</v>
      </c>
      <c r="U18" s="31">
        <v>8.3414844662914671</v>
      </c>
      <c r="V18" s="31">
        <v>8.634197493490694</v>
      </c>
      <c r="W18" s="31">
        <v>8.9352693812959938</v>
      </c>
      <c r="X18" s="31">
        <v>9.7427658970399147</v>
      </c>
      <c r="Y18" s="31">
        <v>10.395776397558196</v>
      </c>
      <c r="Z18" s="31">
        <v>11.084974648261303</v>
      </c>
      <c r="AA18" s="31">
        <v>12.066529145528012</v>
      </c>
      <c r="AB18" s="36"/>
      <c r="AD18" s="32" t="str">
        <f t="shared" si="9"/>
        <v>BLTS_22kV</v>
      </c>
      <c r="AE18" s="30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6"/>
      <c r="AR18" s="32" t="str">
        <f t="shared" si="10"/>
        <v>BLTS_22kV</v>
      </c>
      <c r="AS18" s="30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6"/>
      <c r="BF18" s="32" t="str">
        <f t="shared" si="11"/>
        <v>BLTS_22kV</v>
      </c>
      <c r="BG18" s="30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6"/>
      <c r="BT18" s="32" t="str">
        <f t="shared" si="12"/>
        <v>BLTS_22kV</v>
      </c>
      <c r="BU18" s="30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6"/>
      <c r="CH18" s="32" t="str">
        <f t="shared" si="13"/>
        <v>BLTS_22kV</v>
      </c>
      <c r="CI18" s="30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6"/>
      <c r="CV18" s="32" t="str">
        <f t="shared" si="14"/>
        <v>BLTS_22kV</v>
      </c>
      <c r="CW18" s="30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6"/>
    </row>
    <row r="19" spans="2:112" x14ac:dyDescent="0.25">
      <c r="B19" s="29" t="s">
        <v>199</v>
      </c>
      <c r="C19" s="30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9"/>
      <c r="P19" s="32" t="str">
        <f t="shared" si="8"/>
        <v>KTS_East</v>
      </c>
      <c r="Q19" s="30">
        <v>76.975387538072766</v>
      </c>
      <c r="R19" s="31">
        <v>88.412752086905087</v>
      </c>
      <c r="S19" s="31">
        <v>90.066494215472275</v>
      </c>
      <c r="T19" s="31">
        <v>91.766617590017844</v>
      </c>
      <c r="U19" s="31">
        <v>93.515002531324711</v>
      </c>
      <c r="V19" s="31">
        <v>95.314782907364389</v>
      </c>
      <c r="W19" s="31">
        <v>97.165958718136864</v>
      </c>
      <c r="X19" s="31">
        <v>102.13094574540423</v>
      </c>
      <c r="Y19" s="31">
        <v>106.14605739050613</v>
      </c>
      <c r="Z19" s="31">
        <v>110.38367366158545</v>
      </c>
      <c r="AA19" s="31">
        <v>116.41887660112438</v>
      </c>
      <c r="AB19" s="36"/>
      <c r="AD19" s="32" t="str">
        <f t="shared" si="9"/>
        <v>KTS_East</v>
      </c>
      <c r="AE19" s="30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6"/>
      <c r="AR19" s="32" t="str">
        <f t="shared" si="10"/>
        <v>KTS_East</v>
      </c>
      <c r="AS19" s="30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6"/>
      <c r="BF19" s="32" t="str">
        <f t="shared" si="11"/>
        <v>KTS_East</v>
      </c>
      <c r="BG19" s="30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6"/>
      <c r="BT19" s="32" t="str">
        <f t="shared" si="12"/>
        <v>KTS_East</v>
      </c>
      <c r="BU19" s="30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6"/>
      <c r="CH19" s="32" t="str">
        <f t="shared" si="13"/>
        <v>KTS_East</v>
      </c>
      <c r="CI19" s="30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6"/>
      <c r="CV19" s="32" t="str">
        <f t="shared" si="14"/>
        <v>KTS_East</v>
      </c>
      <c r="CW19" s="30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6"/>
    </row>
    <row r="20" spans="2:112" x14ac:dyDescent="0.25">
      <c r="B20" s="29" t="s">
        <v>200</v>
      </c>
      <c r="C20" s="30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9"/>
      <c r="P20" s="32" t="str">
        <f t="shared" si="8"/>
        <v>KTS_West</v>
      </c>
      <c r="Q20" s="30">
        <v>140.02025028524096</v>
      </c>
      <c r="R20" s="31">
        <v>174.90435100858531</v>
      </c>
      <c r="S20" s="31">
        <v>179.94828457711577</v>
      </c>
      <c r="T20" s="31">
        <v>185.13368150894789</v>
      </c>
      <c r="U20" s="31">
        <v>190.46627680529645</v>
      </c>
      <c r="V20" s="31">
        <v>195.95562880151979</v>
      </c>
      <c r="W20" s="31">
        <v>201.60173749761782</v>
      </c>
      <c r="X20" s="31">
        <v>216.74500820563904</v>
      </c>
      <c r="Y20" s="31">
        <v>228.99114746658512</v>
      </c>
      <c r="Z20" s="31">
        <v>241.9159285379645</v>
      </c>
      <c r="AA20" s="31">
        <v>260.3233707708165</v>
      </c>
      <c r="AB20" s="36"/>
      <c r="AD20" s="32" t="str">
        <f t="shared" si="9"/>
        <v>KTS_West</v>
      </c>
      <c r="AE20" s="30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6"/>
      <c r="AR20" s="32" t="str">
        <f t="shared" si="10"/>
        <v>KTS_West</v>
      </c>
      <c r="AS20" s="30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6"/>
      <c r="BF20" s="32" t="str">
        <f t="shared" si="11"/>
        <v>KTS_West</v>
      </c>
      <c r="BG20" s="30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6"/>
      <c r="BT20" s="32" t="str">
        <f t="shared" si="12"/>
        <v>KTS_West</v>
      </c>
      <c r="BU20" s="30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6"/>
      <c r="CH20" s="32" t="str">
        <f t="shared" si="13"/>
        <v>KTS_West</v>
      </c>
      <c r="CI20" s="30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6"/>
      <c r="CV20" s="32" t="str">
        <f t="shared" si="14"/>
        <v>KTS_West</v>
      </c>
      <c r="CW20" s="30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6"/>
    </row>
    <row r="21" spans="2:112" x14ac:dyDescent="0.25">
      <c r="B21" s="29" t="s">
        <v>201</v>
      </c>
      <c r="C21" s="30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9"/>
      <c r="P21" s="32" t="str">
        <f t="shared" si="8"/>
        <v>WMTS_66kV</v>
      </c>
      <c r="Q21" s="30">
        <v>49.405150386740033</v>
      </c>
      <c r="R21" s="31">
        <v>83.237220501749263</v>
      </c>
      <c r="S21" s="31">
        <v>88.129039714728862</v>
      </c>
      <c r="T21" s="31">
        <v>93.158056055531276</v>
      </c>
      <c r="U21" s="31">
        <v>98.329831569879047</v>
      </c>
      <c r="V21" s="31">
        <v>103.65363633397642</v>
      </c>
      <c r="W21" s="31">
        <v>109.12947034782341</v>
      </c>
      <c r="X21" s="31">
        <v>123.81605207820731</v>
      </c>
      <c r="Y21" s="31">
        <v>135.69287371108484</v>
      </c>
      <c r="Z21" s="31">
        <v>148.22787075446371</v>
      </c>
      <c r="AA21" s="31">
        <v>166.08018350859697</v>
      </c>
      <c r="AB21" s="36"/>
      <c r="AD21" s="32" t="str">
        <f t="shared" si="9"/>
        <v>WMTS_66kV</v>
      </c>
      <c r="AE21" s="30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6"/>
      <c r="AR21" s="32" t="str">
        <f t="shared" si="10"/>
        <v>WMTS_66kV</v>
      </c>
      <c r="AS21" s="30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6"/>
      <c r="BF21" s="32" t="str">
        <f t="shared" si="11"/>
        <v>WMTS_66kV</v>
      </c>
      <c r="BG21" s="30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6"/>
      <c r="BT21" s="32" t="str">
        <f t="shared" si="12"/>
        <v>WMTS_66kV</v>
      </c>
      <c r="BU21" s="30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6"/>
      <c r="CH21" s="32" t="str">
        <f t="shared" si="13"/>
        <v>WMTS_66kV</v>
      </c>
      <c r="CI21" s="30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6"/>
      <c r="CV21" s="32" t="str">
        <f t="shared" si="14"/>
        <v>WMTS_66kV</v>
      </c>
      <c r="CW21" s="30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6"/>
    </row>
    <row r="22" spans="2:112" x14ac:dyDescent="0.25">
      <c r="B22" s="29" t="s">
        <v>202</v>
      </c>
      <c r="C22" s="3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9"/>
      <c r="P22" s="32" t="str">
        <f t="shared" si="8"/>
        <v>WMTS_22kV</v>
      </c>
      <c r="Q22" s="30">
        <v>8.1240934008422112</v>
      </c>
      <c r="R22" s="31">
        <v>28.462533597923322</v>
      </c>
      <c r="S22" s="31">
        <v>31.403292829619865</v>
      </c>
      <c r="T22" s="31">
        <v>34.426529295785066</v>
      </c>
      <c r="U22" s="31">
        <v>37.535586668086559</v>
      </c>
      <c r="V22" s="31">
        <v>40.736037732637108</v>
      </c>
      <c r="W22" s="31">
        <v>44.027882489436713</v>
      </c>
      <c r="X22" s="31">
        <v>52.856847527861632</v>
      </c>
      <c r="Y22" s="31">
        <v>59.996701095512961</v>
      </c>
      <c r="Z22" s="31">
        <v>67.532222477169327</v>
      </c>
      <c r="AA22" s="31">
        <v>78.264293973097324</v>
      </c>
      <c r="AB22" s="36"/>
      <c r="AD22" s="32" t="str">
        <f t="shared" si="9"/>
        <v>WMTS_22kV</v>
      </c>
      <c r="AE22" s="30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6"/>
      <c r="AR22" s="32" t="str">
        <f t="shared" si="10"/>
        <v>WMTS_22kV</v>
      </c>
      <c r="AS22" s="30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6"/>
      <c r="BF22" s="32" t="str">
        <f t="shared" si="11"/>
        <v>WMTS_22kV</v>
      </c>
      <c r="BG22" s="30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6"/>
      <c r="BT22" s="32" t="str">
        <f t="shared" si="12"/>
        <v>WMTS_22kV</v>
      </c>
      <c r="BU22" s="30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6"/>
      <c r="CH22" s="32" t="str">
        <f t="shared" si="13"/>
        <v>WMTS_22kV</v>
      </c>
      <c r="CI22" s="30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6"/>
      <c r="CV22" s="32" t="str">
        <f t="shared" si="14"/>
        <v>WMTS_22kV</v>
      </c>
      <c r="CW22" s="30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6"/>
    </row>
    <row r="23" spans="2:112" x14ac:dyDescent="0.25">
      <c r="B23" s="29" t="s">
        <v>203</v>
      </c>
      <c r="C23" s="30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9"/>
      <c r="P23" s="32" t="str">
        <f t="shared" si="8"/>
        <v>BTS_22kV</v>
      </c>
      <c r="Q23" s="30">
        <v>22.136029479948647</v>
      </c>
      <c r="R23" s="31">
        <v>35.603175751815108</v>
      </c>
      <c r="S23" s="31">
        <v>37.550406431249542</v>
      </c>
      <c r="T23" s="31">
        <v>39.552249606525621</v>
      </c>
      <c r="U23" s="31">
        <v>41.610919297745014</v>
      </c>
      <c r="V23" s="31">
        <v>43.730105538410541</v>
      </c>
      <c r="W23" s="31">
        <v>45.909808328522203</v>
      </c>
      <c r="X23" s="31">
        <v>51.75592840702889</v>
      </c>
      <c r="Y23" s="31">
        <v>56.483599330832952</v>
      </c>
      <c r="Z23" s="31">
        <v>61.473262633336745</v>
      </c>
      <c r="AA23" s="31">
        <v>68.579529153054096</v>
      </c>
      <c r="AB23" s="36"/>
      <c r="AD23" s="32" t="str">
        <f t="shared" si="9"/>
        <v>BTS_22kV</v>
      </c>
      <c r="AE23" s="30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6"/>
      <c r="AR23" s="32" t="str">
        <f t="shared" si="10"/>
        <v>BTS_22kV</v>
      </c>
      <c r="AS23" s="30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6"/>
      <c r="BF23" s="32" t="str">
        <f t="shared" si="11"/>
        <v>BTS_22kV</v>
      </c>
      <c r="BG23" s="30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6"/>
      <c r="BT23" s="32" t="str">
        <f t="shared" si="12"/>
        <v>BTS_22kV</v>
      </c>
      <c r="BU23" s="30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6"/>
      <c r="CH23" s="32" t="str">
        <f t="shared" si="13"/>
        <v>BTS_22kV</v>
      </c>
      <c r="CI23" s="30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6"/>
      <c r="CV23" s="32" t="str">
        <f t="shared" si="14"/>
        <v>BTS_22kV</v>
      </c>
      <c r="CW23" s="30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6"/>
    </row>
    <row r="24" spans="2:112" x14ac:dyDescent="0.25">
      <c r="B24" s="29" t="s">
        <v>204</v>
      </c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9"/>
      <c r="P24" s="32" t="str">
        <f t="shared" si="8"/>
        <v>FBTS_66kV</v>
      </c>
      <c r="Q24" s="30">
        <v>10.866902441524996</v>
      </c>
      <c r="R24" s="31">
        <v>31.6019792769827</v>
      </c>
      <c r="S24" s="31">
        <v>34.600088671456348</v>
      </c>
      <c r="T24" s="31">
        <v>37.682283756735785</v>
      </c>
      <c r="U24" s="31">
        <v>40.851973412177976</v>
      </c>
      <c r="V24" s="31">
        <v>44.114839103377939</v>
      </c>
      <c r="W24" s="31">
        <v>47.470880830335659</v>
      </c>
      <c r="X24" s="31">
        <v>56.472026772470585</v>
      </c>
      <c r="Y24" s="31">
        <v>63.751120492765516</v>
      </c>
      <c r="Z24" s="31">
        <v>71.433598270304401</v>
      </c>
      <c r="AA24" s="31">
        <v>82.374964713126744</v>
      </c>
      <c r="AB24" s="36"/>
      <c r="AD24" s="32" t="str">
        <f t="shared" si="9"/>
        <v>FBTS_66kV</v>
      </c>
      <c r="AE24" s="30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6"/>
      <c r="AR24" s="32" t="str">
        <f t="shared" si="10"/>
        <v>FBTS_66kV</v>
      </c>
      <c r="AS24" s="30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6"/>
      <c r="BF24" s="32" t="str">
        <f t="shared" si="11"/>
        <v>FBTS_66kV</v>
      </c>
      <c r="BG24" s="30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6"/>
      <c r="BT24" s="32" t="str">
        <f t="shared" si="12"/>
        <v>FBTS_66kV</v>
      </c>
      <c r="BU24" s="30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6"/>
      <c r="CH24" s="32" t="str">
        <f t="shared" si="13"/>
        <v>FBTS_66kV</v>
      </c>
      <c r="CI24" s="30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6"/>
      <c r="CV24" s="32" t="str">
        <f t="shared" si="14"/>
        <v>FBTS_66kV</v>
      </c>
      <c r="CW24" s="30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6"/>
    </row>
    <row r="25" spans="2:112" x14ac:dyDescent="0.25">
      <c r="B25" s="29" t="s">
        <v>205</v>
      </c>
      <c r="C25" s="3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9"/>
      <c r="P25" s="32" t="str">
        <f t="shared" si="8"/>
        <v>RTS_66kV_Bus1and4</v>
      </c>
      <c r="Q25" s="30">
        <v>7.775644516753573</v>
      </c>
      <c r="R25" s="31">
        <v>22.487764528310386</v>
      </c>
      <c r="S25" s="31">
        <v>24.615007439889325</v>
      </c>
      <c r="T25" s="31">
        <v>26.801911513286299</v>
      </c>
      <c r="U25" s="31">
        <v>29.050895444250656</v>
      </c>
      <c r="V25" s="31">
        <v>31.365990392364715</v>
      </c>
      <c r="W25" s="31">
        <v>33.747196357628482</v>
      </c>
      <c r="X25" s="31">
        <v>40.133762483864075</v>
      </c>
      <c r="Y25" s="31">
        <v>45.298484140704971</v>
      </c>
      <c r="Z25" s="31">
        <v>50.749418127889079</v>
      </c>
      <c r="AA25" s="31">
        <v>58.512625251479648</v>
      </c>
      <c r="AB25" s="36"/>
      <c r="AD25" s="32" t="str">
        <f t="shared" si="9"/>
        <v>RTS_66kV_Bus1and4</v>
      </c>
      <c r="AE25" s="30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6"/>
      <c r="AR25" s="32" t="str">
        <f t="shared" si="10"/>
        <v>RTS_66kV_Bus1and4</v>
      </c>
      <c r="AS25" s="30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6"/>
      <c r="BF25" s="32" t="str">
        <f t="shared" si="11"/>
        <v>RTS_66kV_Bus1and4</v>
      </c>
      <c r="BG25" s="30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6"/>
      <c r="BT25" s="32" t="str">
        <f t="shared" si="12"/>
        <v>RTS_66kV_Bus1and4</v>
      </c>
      <c r="BU25" s="30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6"/>
      <c r="CH25" s="32" t="str">
        <f t="shared" si="13"/>
        <v>RTS_66kV_Bus1and4</v>
      </c>
      <c r="CI25" s="30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6"/>
      <c r="CV25" s="32" t="str">
        <f t="shared" si="14"/>
        <v>RTS_66kV_Bus1and4</v>
      </c>
      <c r="CW25" s="30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6"/>
    </row>
    <row r="26" spans="2:112" x14ac:dyDescent="0.25">
      <c r="B26" s="29" t="s">
        <v>206</v>
      </c>
      <c r="C26" s="30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9"/>
      <c r="P26" s="32" t="str">
        <f t="shared" si="8"/>
        <v>RTS_66kV_Bus2and3</v>
      </c>
      <c r="Q26" s="30">
        <v>45.952165769028092</v>
      </c>
      <c r="R26" s="31">
        <v>78.05594378688879</v>
      </c>
      <c r="S26" s="31">
        <v>82.697867192200334</v>
      </c>
      <c r="T26" s="31">
        <v>87.469979087939436</v>
      </c>
      <c r="U26" s="31">
        <v>92.377557385880152</v>
      </c>
      <c r="V26" s="31">
        <v>97.429398605646</v>
      </c>
      <c r="W26" s="31">
        <v>102.62550274723695</v>
      </c>
      <c r="X26" s="31">
        <v>116.5618287867198</v>
      </c>
      <c r="Y26" s="31">
        <v>127.83192972832521</v>
      </c>
      <c r="Z26" s="31">
        <v>139.72658356319786</v>
      </c>
      <c r="AA26" s="31">
        <v>156.6669210540999</v>
      </c>
      <c r="AB26" s="36"/>
      <c r="AD26" s="32" t="str">
        <f t="shared" si="9"/>
        <v>RTS_66kV_Bus2and3</v>
      </c>
      <c r="AE26" s="30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6"/>
      <c r="AR26" s="32" t="str">
        <f t="shared" si="10"/>
        <v>RTS_66kV_Bus2and3</v>
      </c>
      <c r="AS26" s="30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6"/>
      <c r="BF26" s="32" t="str">
        <f t="shared" si="11"/>
        <v>RTS_66kV_Bus2and3</v>
      </c>
      <c r="BG26" s="30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6"/>
      <c r="BT26" s="32" t="str">
        <f t="shared" si="12"/>
        <v>RTS_66kV_Bus2and3</v>
      </c>
      <c r="BU26" s="30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6"/>
      <c r="CH26" s="32" t="str">
        <f t="shared" si="13"/>
        <v>RTS_66kV_Bus2and3</v>
      </c>
      <c r="CI26" s="30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6"/>
      <c r="CV26" s="32" t="str">
        <f t="shared" si="14"/>
        <v>RTS_66kV_Bus2and3</v>
      </c>
      <c r="CW26" s="30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6"/>
    </row>
    <row r="27" spans="2:112" x14ac:dyDescent="0.25">
      <c r="B27" s="29" t="s">
        <v>207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9"/>
      <c r="P27" s="32" t="str">
        <f t="shared" si="8"/>
        <v>RTS_22kV</v>
      </c>
      <c r="Q27" s="30">
        <v>4.1278166717786071</v>
      </c>
      <c r="R27" s="31">
        <v>12.793269186535875</v>
      </c>
      <c r="S27" s="31">
        <v>14.046217260855636</v>
      </c>
      <c r="T27" s="31">
        <v>15.334305815561859</v>
      </c>
      <c r="U27" s="31">
        <v>16.658959464724251</v>
      </c>
      <c r="V27" s="31">
        <v>18.022552565125689</v>
      </c>
      <c r="W27" s="31">
        <v>19.425085116766176</v>
      </c>
      <c r="X27" s="31">
        <v>23.186778567864906</v>
      </c>
      <c r="Y27" s="31">
        <v>26.228804478076167</v>
      </c>
      <c r="Z27" s="31">
        <v>29.439409719871097</v>
      </c>
      <c r="AA27" s="31">
        <v>34.011946012319456</v>
      </c>
      <c r="AB27" s="36"/>
      <c r="AD27" s="32" t="str">
        <f t="shared" si="9"/>
        <v>RTS_22kV</v>
      </c>
      <c r="AE27" s="30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6"/>
      <c r="AR27" s="32" t="str">
        <f t="shared" si="10"/>
        <v>RTS_22kV</v>
      </c>
      <c r="AS27" s="30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6"/>
      <c r="BF27" s="32" t="str">
        <f t="shared" si="11"/>
        <v>RTS_22kV</v>
      </c>
      <c r="BG27" s="30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6"/>
      <c r="BT27" s="32" t="str">
        <f t="shared" si="12"/>
        <v>RTS_22kV</v>
      </c>
      <c r="BU27" s="30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6"/>
      <c r="CH27" s="32" t="str">
        <f t="shared" si="13"/>
        <v>RTS_22kV</v>
      </c>
      <c r="CI27" s="30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6"/>
      <c r="CV27" s="32" t="str">
        <f t="shared" si="14"/>
        <v>RTS_22kV</v>
      </c>
      <c r="CW27" s="30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6"/>
    </row>
    <row r="28" spans="2:112" x14ac:dyDescent="0.25">
      <c r="B28" s="29" t="s">
        <v>208</v>
      </c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9"/>
      <c r="P28" s="32" t="str">
        <f t="shared" si="8"/>
        <v>SVTS_66kV</v>
      </c>
      <c r="Q28" s="30">
        <v>9.7159732502511034</v>
      </c>
      <c r="R28" s="31">
        <v>14.582232514320062</v>
      </c>
      <c r="S28" s="31">
        <v>15.285850722794741</v>
      </c>
      <c r="T28" s="31">
        <v>16.009202775281974</v>
      </c>
      <c r="U28" s="31">
        <v>16.753088692484972</v>
      </c>
      <c r="V28" s="31">
        <v>17.518841842242427</v>
      </c>
      <c r="W28" s="31">
        <v>18.306462224554334</v>
      </c>
      <c r="X28" s="31">
        <v>20.418916891384793</v>
      </c>
      <c r="Y28" s="31">
        <v>22.127227766309481</v>
      </c>
      <c r="Z28" s="31">
        <v>23.930207757780888</v>
      </c>
      <c r="AA28" s="31">
        <v>26.498007541522664</v>
      </c>
      <c r="AB28" s="36"/>
      <c r="AD28" s="32" t="str">
        <f t="shared" si="9"/>
        <v>SVTS_66kV</v>
      </c>
      <c r="AE28" s="30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6"/>
      <c r="AR28" s="32" t="str">
        <f t="shared" si="10"/>
        <v>SVTS_66kV</v>
      </c>
      <c r="AS28" s="30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6"/>
      <c r="BF28" s="32" t="str">
        <f t="shared" si="11"/>
        <v>SVTS_66kV</v>
      </c>
      <c r="BG28" s="30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6"/>
      <c r="BT28" s="32" t="str">
        <f t="shared" si="12"/>
        <v>SVTS_66kV</v>
      </c>
      <c r="BU28" s="30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6"/>
      <c r="CH28" s="32" t="str">
        <f t="shared" si="13"/>
        <v>SVTS_66kV</v>
      </c>
      <c r="CI28" s="30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6"/>
      <c r="CV28" s="32" t="str">
        <f t="shared" si="14"/>
        <v>SVTS_66kV</v>
      </c>
      <c r="CW28" s="30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6"/>
    </row>
    <row r="29" spans="2:112" x14ac:dyDescent="0.25">
      <c r="B29" s="29" t="s">
        <v>209</v>
      </c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9"/>
      <c r="P29" s="32" t="str">
        <f t="shared" si="8"/>
        <v>TSTS_66kV</v>
      </c>
      <c r="Q29" s="30">
        <v>19.431946500502207</v>
      </c>
      <c r="R29" s="31">
        <v>29.164465028640123</v>
      </c>
      <c r="S29" s="31">
        <v>30.571701445589483</v>
      </c>
      <c r="T29" s="31">
        <v>32.018405550563948</v>
      </c>
      <c r="U29" s="31">
        <v>33.506177384969945</v>
      </c>
      <c r="V29" s="31">
        <v>35.037683684484854</v>
      </c>
      <c r="W29" s="31">
        <v>36.612924449108668</v>
      </c>
      <c r="X29" s="31">
        <v>40.837833782769586</v>
      </c>
      <c r="Y29" s="31">
        <v>44.254455532618962</v>
      </c>
      <c r="Z29" s="31">
        <v>47.860415515561776</v>
      </c>
      <c r="AA29" s="31">
        <v>52.996015083045329</v>
      </c>
      <c r="AB29" s="36"/>
      <c r="AD29" s="32" t="str">
        <f t="shared" si="9"/>
        <v>TSTS_66kV</v>
      </c>
      <c r="AE29" s="30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6"/>
      <c r="AR29" s="32" t="str">
        <f t="shared" si="10"/>
        <v>TSTS_66kV</v>
      </c>
      <c r="AS29" s="30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6"/>
      <c r="BF29" s="32" t="str">
        <f t="shared" si="11"/>
        <v>TSTS_66kV</v>
      </c>
      <c r="BG29" s="30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6"/>
      <c r="BT29" s="32" t="str">
        <f t="shared" si="12"/>
        <v>TSTS_66kV</v>
      </c>
      <c r="BU29" s="30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6"/>
      <c r="CH29" s="32" t="str">
        <f t="shared" si="13"/>
        <v>TSTS_66kV</v>
      </c>
      <c r="CI29" s="30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6"/>
      <c r="CV29" s="32" t="str">
        <f t="shared" si="14"/>
        <v>TSTS_66kV</v>
      </c>
      <c r="CW29" s="30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6"/>
    </row>
    <row r="30" spans="2:112" x14ac:dyDescent="0.25">
      <c r="B30" s="29" t="s">
        <v>98</v>
      </c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9"/>
      <c r="P30" s="32" t="str">
        <f t="shared" si="8"/>
        <v>Spare</v>
      </c>
      <c r="Q30" s="30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6"/>
      <c r="AD30" s="32" t="str">
        <f t="shared" si="9"/>
        <v>Spare</v>
      </c>
      <c r="AE30" s="30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6"/>
      <c r="AR30" s="32" t="str">
        <f t="shared" si="10"/>
        <v>Spare</v>
      </c>
      <c r="AS30" s="30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6"/>
      <c r="BF30" s="32" t="str">
        <f t="shared" si="11"/>
        <v>Spare</v>
      </c>
      <c r="BG30" s="30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6"/>
      <c r="BT30" s="32" t="str">
        <f t="shared" si="12"/>
        <v>Spare</v>
      </c>
      <c r="BU30" s="30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6"/>
      <c r="CH30" s="32" t="str">
        <f t="shared" si="13"/>
        <v>Spare</v>
      </c>
      <c r="CI30" s="30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6"/>
      <c r="CV30" s="32" t="str">
        <f t="shared" si="14"/>
        <v>Spare</v>
      </c>
      <c r="CW30" s="30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6"/>
    </row>
    <row r="31" spans="2:112" x14ac:dyDescent="0.25">
      <c r="B31" s="29" t="s">
        <v>98</v>
      </c>
      <c r="C31" s="3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9"/>
      <c r="P31" s="37" t="str">
        <f t="shared" si="8"/>
        <v>Spare</v>
      </c>
      <c r="Q31" s="30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6"/>
      <c r="AD31" s="37" t="str">
        <f t="shared" si="9"/>
        <v>Spare</v>
      </c>
      <c r="AE31" s="30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6"/>
      <c r="AR31" s="37" t="str">
        <f t="shared" si="10"/>
        <v>Spare</v>
      </c>
      <c r="AS31" s="30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6"/>
      <c r="BF31" s="37" t="str">
        <f t="shared" si="11"/>
        <v>Spare</v>
      </c>
      <c r="BG31" s="30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6"/>
      <c r="BT31" s="37" t="str">
        <f t="shared" si="12"/>
        <v>Spare</v>
      </c>
      <c r="BU31" s="30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6"/>
      <c r="CH31" s="37" t="str">
        <f t="shared" si="13"/>
        <v>Spare</v>
      </c>
      <c r="CI31" s="30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6"/>
      <c r="CV31" s="37" t="str">
        <f t="shared" si="14"/>
        <v>Spare</v>
      </c>
      <c r="CW31" s="30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6"/>
    </row>
    <row r="32" spans="2:112" x14ac:dyDescent="0.25"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4">
        <f t="shared" ref="N32" si="15">SUM(N4:N31)</f>
        <v>0</v>
      </c>
      <c r="Q32" s="42">
        <f>SUM(Q4:Q31)</f>
        <v>1165.8947291184211</v>
      </c>
      <c r="R32" s="43">
        <f t="shared" ref="R32:AB32" si="16">SUM(R4:R31)</f>
        <v>1514.667800274771</v>
      </c>
      <c r="S32" s="43">
        <f t="shared" si="16"/>
        <v>1565.0973130019756</v>
      </c>
      <c r="T32" s="43">
        <f t="shared" si="16"/>
        <v>1616.9411838651715</v>
      </c>
      <c r="U32" s="43">
        <f t="shared" si="16"/>
        <v>1670.25675170771</v>
      </c>
      <c r="V32" s="43">
        <f t="shared" si="16"/>
        <v>1725.1395812685084</v>
      </c>
      <c r="W32" s="43">
        <f t="shared" si="16"/>
        <v>1781.5896725475682</v>
      </c>
      <c r="X32" s="43">
        <f t="shared" si="16"/>
        <v>1932.9928884158837</v>
      </c>
      <c r="Y32" s="43">
        <f t="shared" si="16"/>
        <v>2055.4304319180519</v>
      </c>
      <c r="Z32" s="43">
        <f t="shared" si="16"/>
        <v>2184.6530718834229</v>
      </c>
      <c r="AA32" s="43">
        <f t="shared" si="16"/>
        <v>2368.6916460923499</v>
      </c>
      <c r="AB32" s="44">
        <f t="shared" si="16"/>
        <v>0</v>
      </c>
      <c r="AE32" s="45">
        <f>SUM(AE4:AE31)</f>
        <v>0</v>
      </c>
      <c r="AF32" s="46">
        <f t="shared" ref="AF32:AP32" si="17">SUM(AF4:AF31)</f>
        <v>0</v>
      </c>
      <c r="AG32" s="46">
        <f t="shared" si="17"/>
        <v>0</v>
      </c>
      <c r="AH32" s="46">
        <f t="shared" si="17"/>
        <v>0</v>
      </c>
      <c r="AI32" s="46">
        <f t="shared" si="17"/>
        <v>0</v>
      </c>
      <c r="AJ32" s="46">
        <f t="shared" si="17"/>
        <v>0</v>
      </c>
      <c r="AK32" s="46">
        <f t="shared" si="17"/>
        <v>0</v>
      </c>
      <c r="AL32" s="46">
        <f t="shared" si="17"/>
        <v>0</v>
      </c>
      <c r="AM32" s="46">
        <f t="shared" si="17"/>
        <v>0</v>
      </c>
      <c r="AN32" s="46">
        <f t="shared" si="17"/>
        <v>0</v>
      </c>
      <c r="AO32" s="46">
        <f t="shared" si="17"/>
        <v>0</v>
      </c>
      <c r="AP32" s="40">
        <f t="shared" si="17"/>
        <v>0</v>
      </c>
      <c r="AS32" s="45">
        <f>SUM(AS4:AS31)</f>
        <v>0</v>
      </c>
      <c r="AT32" s="46">
        <f t="shared" ref="AT32:BD32" si="18">SUM(AT4:AT31)</f>
        <v>0</v>
      </c>
      <c r="AU32" s="46">
        <f t="shared" si="18"/>
        <v>0</v>
      </c>
      <c r="AV32" s="46">
        <f t="shared" si="18"/>
        <v>0</v>
      </c>
      <c r="AW32" s="46">
        <f t="shared" si="18"/>
        <v>0</v>
      </c>
      <c r="AX32" s="46">
        <f t="shared" si="18"/>
        <v>0</v>
      </c>
      <c r="AY32" s="46">
        <f t="shared" si="18"/>
        <v>0</v>
      </c>
      <c r="AZ32" s="46">
        <f t="shared" si="18"/>
        <v>0</v>
      </c>
      <c r="BA32" s="46">
        <f t="shared" si="18"/>
        <v>0</v>
      </c>
      <c r="BB32" s="46">
        <f t="shared" si="18"/>
        <v>0</v>
      </c>
      <c r="BC32" s="46">
        <f t="shared" si="18"/>
        <v>0</v>
      </c>
      <c r="BD32" s="40">
        <f t="shared" si="18"/>
        <v>0</v>
      </c>
      <c r="BG32" s="45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0"/>
      <c r="BU32" s="45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0">
        <f t="shared" ref="CF32" si="19">SUM(CF4:CF31)</f>
        <v>0</v>
      </c>
      <c r="CI32" s="45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0">
        <f t="shared" ref="CT32" si="20">SUM(CT4:CT31)</f>
        <v>0</v>
      </c>
      <c r="CW32" s="45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0">
        <f t="shared" ref="DH32" si="21">SUM(DH4:DH31)</f>
        <v>0</v>
      </c>
    </row>
  </sheetData>
  <mergeCells count="8">
    <mergeCell ref="CI2:CT2"/>
    <mergeCell ref="CW2:DH2"/>
    <mergeCell ref="C2:N2"/>
    <mergeCell ref="Q2:AB2"/>
    <mergeCell ref="AE2:AP2"/>
    <mergeCell ref="AS2:BD2"/>
    <mergeCell ref="BG2:BR2"/>
    <mergeCell ref="BU2:C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24</vt:i4>
      </vt:variant>
    </vt:vector>
  </HeadingPairs>
  <TitlesOfParts>
    <vt:vector size="29" baseType="lpstr">
      <vt:lpstr>State_Techn_Inputs</vt:lpstr>
      <vt:lpstr>Summary - Capacity</vt:lpstr>
      <vt:lpstr>Summary - POE 50</vt:lpstr>
      <vt:lpstr>Summary - POE 50 - By Tech</vt:lpstr>
      <vt:lpstr>Summary - PV Cap by TCP</vt:lpstr>
      <vt:lpstr>Batt_All_Perc</vt:lpstr>
      <vt:lpstr>Batt_CF</vt:lpstr>
      <vt:lpstr>DM_All_Perc</vt:lpstr>
      <vt:lpstr>DM_CF</vt:lpstr>
      <vt:lpstr>EE_All_Perc</vt:lpstr>
      <vt:lpstr>EE_CF</vt:lpstr>
      <vt:lpstr>EV_All_Perc</vt:lpstr>
      <vt:lpstr>EV_CF</vt:lpstr>
      <vt:lpstr>GridBatt_All_Perc</vt:lpstr>
      <vt:lpstr>GridBatt_CF</vt:lpstr>
      <vt:lpstr>GridSolar_All_Perc</vt:lpstr>
      <vt:lpstr>GridSolar_CF</vt:lpstr>
      <vt:lpstr>GridWind_All_Perc</vt:lpstr>
      <vt:lpstr>PV_All_Perc</vt:lpstr>
      <vt:lpstr>PV_CF</vt:lpstr>
      <vt:lpstr>State_Battery</vt:lpstr>
      <vt:lpstr>State_DM</vt:lpstr>
      <vt:lpstr>State_EE</vt:lpstr>
      <vt:lpstr>State_Ev</vt:lpstr>
      <vt:lpstr>State_GridBatt</vt:lpstr>
      <vt:lpstr>State_GridSolar</vt:lpstr>
      <vt:lpstr>State_GridWind</vt:lpstr>
      <vt:lpstr>State_PV</vt:lpstr>
      <vt:lpstr>Wind_CF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Rohan1</dc:creator>
  <cp:lastModifiedBy>Sonja Lekovic</cp:lastModifiedBy>
  <dcterms:created xsi:type="dcterms:W3CDTF">2018-12-07T04:47:28Z</dcterms:created>
  <dcterms:modified xsi:type="dcterms:W3CDTF">2020-02-20T03:56:16Z</dcterms:modified>
</cp:coreProperties>
</file>