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240" yWindow="525" windowWidth="24795" windowHeight="10320" tabRatio="723"/>
  </bookViews>
  <sheets>
    <sheet name="Summary" sheetId="1" r:id="rId1"/>
    <sheet name="Option 1" sheetId="2" r:id="rId2"/>
    <sheet name="Option 2" sheetId="3" r:id="rId3"/>
    <sheet name="Option 3" sheetId="4" r:id="rId4"/>
    <sheet name="Option 4" sheetId="10" r:id="rId5"/>
  </sheets>
  <calcPr calcId="145621"/>
</workbook>
</file>

<file path=xl/calcChain.xml><?xml version="1.0" encoding="utf-8"?>
<calcChain xmlns="http://schemas.openxmlformats.org/spreadsheetml/2006/main">
  <c r="C24" i="2" l="1"/>
  <c r="E24" i="10" l="1"/>
  <c r="V13" i="4"/>
  <c r="U13" i="4"/>
  <c r="T13" i="4"/>
  <c r="S13" i="4"/>
  <c r="R13" i="4"/>
  <c r="Q13" i="4"/>
  <c r="P13" i="4"/>
  <c r="O13" i="4"/>
  <c r="N13" i="4"/>
  <c r="M13" i="4"/>
  <c r="L13" i="4"/>
  <c r="K13" i="4"/>
  <c r="J13" i="4"/>
  <c r="I13" i="4"/>
  <c r="H13" i="4"/>
  <c r="G13" i="4"/>
  <c r="F13" i="4"/>
  <c r="E13" i="4"/>
  <c r="D13" i="4"/>
  <c r="V12" i="3"/>
  <c r="U12" i="3"/>
  <c r="T12" i="3"/>
  <c r="S12" i="3"/>
  <c r="R12" i="3"/>
  <c r="Q12" i="3"/>
  <c r="P12" i="3"/>
  <c r="O12" i="3"/>
  <c r="N12" i="3"/>
  <c r="M12" i="3"/>
  <c r="L12" i="3"/>
  <c r="K12" i="3"/>
  <c r="J12" i="3"/>
  <c r="I12" i="3"/>
  <c r="H12" i="3"/>
  <c r="G12" i="3"/>
  <c r="F12" i="3"/>
  <c r="E12" i="3"/>
  <c r="D12" i="3"/>
  <c r="V9" i="3"/>
  <c r="U9" i="3"/>
  <c r="T9" i="3"/>
  <c r="S9" i="3"/>
  <c r="R9" i="3"/>
  <c r="Q9" i="3"/>
  <c r="P9" i="3"/>
  <c r="O9" i="3"/>
  <c r="N9" i="3"/>
  <c r="M9" i="3"/>
  <c r="L9" i="3"/>
  <c r="K9" i="3"/>
  <c r="J9" i="3"/>
  <c r="I9" i="3"/>
  <c r="H9" i="3"/>
  <c r="G9" i="3"/>
  <c r="F9" i="3"/>
  <c r="E9" i="3"/>
  <c r="V9" i="2"/>
  <c r="U9" i="2"/>
  <c r="T9" i="2"/>
  <c r="S9" i="2"/>
  <c r="R9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C49" i="10" l="1"/>
  <c r="D8" i="10" l="1"/>
  <c r="N18" i="4" l="1"/>
  <c r="O18" i="4"/>
  <c r="P18" i="4" s="1"/>
  <c r="Q18" i="4" l="1"/>
  <c r="R18" i="4" l="1"/>
  <c r="S18" i="4" l="1"/>
  <c r="T18" i="4" l="1"/>
  <c r="U18" i="4" l="1"/>
  <c r="C31" i="10"/>
  <c r="B10" i="1"/>
  <c r="C30" i="10"/>
  <c r="V18" i="4" l="1"/>
  <c r="C32" i="10"/>
  <c r="B42" i="10" l="1"/>
  <c r="B41" i="10"/>
  <c r="C36" i="10" l="1"/>
  <c r="C37" i="10" s="1"/>
  <c r="M18" i="10" l="1"/>
  <c r="D33" i="4" l="1"/>
  <c r="P11" i="2" l="1"/>
  <c r="T11" i="2"/>
  <c r="Q11" i="2"/>
  <c r="U11" i="2"/>
  <c r="N11" i="2"/>
  <c r="R11" i="2"/>
  <c r="V11" i="2"/>
  <c r="O11" i="2"/>
  <c r="S11" i="2"/>
  <c r="C50" i="10"/>
  <c r="D35" i="3"/>
  <c r="C51" i="10" l="1"/>
  <c r="C53" i="10" s="1"/>
  <c r="C56" i="10" s="1"/>
  <c r="D34" i="3"/>
  <c r="D33" i="3"/>
  <c r="F11" i="10" l="1"/>
  <c r="E11" i="10"/>
  <c r="D11" i="10"/>
  <c r="C28" i="3"/>
  <c r="D36" i="3"/>
  <c r="O11" i="10" l="1"/>
  <c r="Q11" i="10"/>
  <c r="J11" i="10"/>
  <c r="K11" i="10"/>
  <c r="N11" i="10"/>
  <c r="S11" i="10"/>
  <c r="U11" i="10"/>
  <c r="L11" i="10"/>
  <c r="R11" i="10"/>
  <c r="P11" i="10"/>
  <c r="I11" i="10"/>
  <c r="M11" i="10"/>
  <c r="V11" i="10"/>
  <c r="T11" i="10"/>
  <c r="G11" i="10"/>
  <c r="H11" i="10"/>
  <c r="D63" i="10" l="1"/>
  <c r="M18" i="4"/>
  <c r="D32" i="4" l="1"/>
  <c r="C32" i="4" l="1"/>
  <c r="E32" i="4" s="1"/>
  <c r="C33" i="4"/>
  <c r="E33" i="4" s="1"/>
  <c r="C40" i="3"/>
  <c r="G8" i="3" s="1"/>
  <c r="D32" i="3"/>
  <c r="F8" i="4" l="1"/>
  <c r="N8" i="4"/>
  <c r="P8" i="4"/>
  <c r="O8" i="4"/>
  <c r="Q8" i="4"/>
  <c r="R8" i="4"/>
  <c r="S8" i="4"/>
  <c r="T8" i="4"/>
  <c r="U8" i="4"/>
  <c r="V8" i="4"/>
  <c r="C42" i="10"/>
  <c r="H8" i="3"/>
  <c r="C39" i="3"/>
  <c r="E8" i="3" s="1"/>
  <c r="D37" i="3"/>
  <c r="J8" i="4"/>
  <c r="D8" i="4"/>
  <c r="G8" i="4"/>
  <c r="K8" i="4"/>
  <c r="H8" i="4"/>
  <c r="L8" i="4"/>
  <c r="E8" i="4"/>
  <c r="I8" i="4"/>
  <c r="M8" i="4"/>
  <c r="B9" i="1"/>
  <c r="B8" i="1"/>
  <c r="B7" i="1"/>
  <c r="F8" i="3" l="1"/>
  <c r="C41" i="10"/>
  <c r="C43" i="10" s="1"/>
  <c r="C41" i="4"/>
  <c r="H8" i="10"/>
  <c r="G8" i="10"/>
  <c r="F49" i="3"/>
  <c r="C41" i="3"/>
  <c r="F11" i="2"/>
  <c r="G11" i="2"/>
  <c r="H11" i="2"/>
  <c r="I11" i="2"/>
  <c r="J11" i="2"/>
  <c r="K11" i="2"/>
  <c r="L11" i="2"/>
  <c r="E11" i="2"/>
  <c r="M15" i="2"/>
  <c r="D11" i="2"/>
  <c r="D43" i="4" l="1"/>
  <c r="C9" i="1" s="1"/>
  <c r="E8" i="10"/>
  <c r="F8" i="10"/>
  <c r="M11" i="2"/>
  <c r="D30" i="2" s="1"/>
  <c r="G49" i="3" l="1"/>
  <c r="E49" i="3"/>
  <c r="D32" i="2"/>
  <c r="C7" i="1" s="1"/>
  <c r="C53" i="3"/>
  <c r="C62" i="10"/>
  <c r="D9" i="3"/>
  <c r="C49" i="3" s="1"/>
  <c r="D49" i="3" l="1"/>
  <c r="H49" i="3" s="1"/>
  <c r="D64" i="10"/>
  <c r="D54" i="3"/>
  <c r="C8" i="1" s="1"/>
  <c r="C10" i="1" l="1"/>
</calcChain>
</file>

<file path=xl/sharedStrings.xml><?xml version="1.0" encoding="utf-8"?>
<sst xmlns="http://schemas.openxmlformats.org/spreadsheetml/2006/main" count="274" uniqueCount="109">
  <si>
    <t>Year</t>
  </si>
  <si>
    <t>Costs</t>
  </si>
  <si>
    <t>Benefits</t>
  </si>
  <si>
    <t>Reliability</t>
  </si>
  <si>
    <t>Inputs</t>
  </si>
  <si>
    <t>WACC</t>
  </si>
  <si>
    <t>NPV</t>
  </si>
  <si>
    <t>Impact</t>
  </si>
  <si>
    <t>Cost</t>
  </si>
  <si>
    <t>Benefit</t>
  </si>
  <si>
    <t>-</t>
  </si>
  <si>
    <t>Capital replacement</t>
  </si>
  <si>
    <t>Net benefits</t>
  </si>
  <si>
    <t>Item</t>
  </si>
  <si>
    <t>Number</t>
  </si>
  <si>
    <t>Total</t>
  </si>
  <si>
    <t>Expenditure forecast</t>
  </si>
  <si>
    <t>Capital expenditure</t>
  </si>
  <si>
    <t>Quantity</t>
  </si>
  <si>
    <t>Unit cost</t>
  </si>
  <si>
    <t>Option 1 - Do nothing</t>
  </si>
  <si>
    <t>Options summary</t>
  </si>
  <si>
    <t>Reliability costs</t>
  </si>
  <si>
    <t>Total unit cost</t>
  </si>
  <si>
    <t>Unit costs for replacement</t>
  </si>
  <si>
    <t>Total program costs</t>
  </si>
  <si>
    <t>This option maintains current reliability level</t>
  </si>
  <si>
    <t>Description</t>
  </si>
  <si>
    <t>Unit quantities</t>
  </si>
  <si>
    <t>Capital costs</t>
  </si>
  <si>
    <t>No capital outlay with this options</t>
  </si>
  <si>
    <t>Totals</t>
  </si>
  <si>
    <t>Recommended option</t>
  </si>
  <si>
    <t>Expenditure / benefits profile</t>
  </si>
  <si>
    <t>Radio network replacement - Cost models</t>
  </si>
  <si>
    <t>Option 3 - Move to Another Technology</t>
  </si>
  <si>
    <t>Affect of spectum allocation on reliability</t>
  </si>
  <si>
    <t>Rework 1.5GHz P2P Links</t>
  </si>
  <si>
    <t>Total distance covered by radio network</t>
  </si>
  <si>
    <t>Unit costs</t>
  </si>
  <si>
    <t>Optical fibre leasing (per km per year)</t>
  </si>
  <si>
    <t>Spend profile (according to spectrum changes)</t>
  </si>
  <si>
    <t>Construction costs</t>
  </si>
  <si>
    <t xml:space="preserve">Total  cost </t>
  </si>
  <si>
    <t>Total affected sites</t>
  </si>
  <si>
    <t>2021/2022</t>
  </si>
  <si>
    <t>2022/2023</t>
  </si>
  <si>
    <t>2023/2024</t>
  </si>
  <si>
    <t>2024/2025</t>
  </si>
  <si>
    <t>2025/2026</t>
  </si>
  <si>
    <t>2026/2027</t>
  </si>
  <si>
    <t>2027/2028</t>
  </si>
  <si>
    <t>2028/2029</t>
  </si>
  <si>
    <t>2029/2030</t>
  </si>
  <si>
    <t>2030/2031</t>
  </si>
  <si>
    <t>Total 1.5GHz to 8GHz costs</t>
  </si>
  <si>
    <t>Replace 800 MHz P2P with 8GHz</t>
  </si>
  <si>
    <t>Replace 800 MHz P2MP &amp; P2P with 8GHz</t>
  </si>
  <si>
    <t>Option 4 - Use cellular communications where possible</t>
  </si>
  <si>
    <t>Cost to install 3G communications into a substation</t>
  </si>
  <si>
    <t>Reliability impact</t>
  </si>
  <si>
    <t>Materials</t>
  </si>
  <si>
    <t>QTY</t>
  </si>
  <si>
    <t>Radio replacement costs to meet compliance</t>
  </si>
  <si>
    <t>Total 800MHz to 8GHz costs</t>
  </si>
  <si>
    <t>Reference only - Radio replacement cost for sites</t>
  </si>
  <si>
    <t>Field labour (including antenna installation, installation of modem, travel time)</t>
  </si>
  <si>
    <t>SCADA specialist time for configuration and test.</t>
  </si>
  <si>
    <t>Number of zone substations</t>
  </si>
  <si>
    <t>Reliability impact of no communications to zone subs per annum (from option 1)</t>
  </si>
  <si>
    <t>Communications reliability</t>
  </si>
  <si>
    <t>Resulting average reliability reduction per zone sub per annum</t>
  </si>
  <si>
    <t>Total site installation costs</t>
  </si>
  <si>
    <t>Total Reliability costs</t>
  </si>
  <si>
    <t>Number of sites</t>
  </si>
  <si>
    <t>Total cost</t>
  </si>
  <si>
    <t>Reliability impact (10 years)</t>
  </si>
  <si>
    <t>Cost per link</t>
  </si>
  <si>
    <t>2031/2032</t>
  </si>
  <si>
    <t>2032 / 2033</t>
  </si>
  <si>
    <t>2033 / 2034</t>
  </si>
  <si>
    <t>2036/2037</t>
  </si>
  <si>
    <t>2034/2035</t>
  </si>
  <si>
    <t>2037/2038</t>
  </si>
  <si>
    <t>2038/2039</t>
  </si>
  <si>
    <t>2039/2040</t>
  </si>
  <si>
    <t>2040/2041</t>
  </si>
  <si>
    <t xml:space="preserve">Total </t>
  </si>
  <si>
    <t>Operational costs</t>
  </si>
  <si>
    <t>Value of unserved energy</t>
  </si>
  <si>
    <t>Option 2 - Replace radio components to operate at new frequency</t>
  </si>
  <si>
    <t>Average reliability impact per zone sub (based on the 20 zone subs)</t>
  </si>
  <si>
    <t>800 MHz P2P links</t>
  </si>
  <si>
    <t>1.5GHz P2P links</t>
  </si>
  <si>
    <t>800 MHz P2MP &amp; P2P links</t>
  </si>
  <si>
    <t>Links needing to be "split" due to reduced propagation (800MHz)</t>
  </si>
  <si>
    <t>Links needing to be "split" due to reduced propagation (1.5GHz)</t>
  </si>
  <si>
    <t>Cost to adding new links (800MHz to 8GHz)</t>
  </si>
  <si>
    <t>Cost to add new links (1.5GHz to 8GHz)</t>
  </si>
  <si>
    <t>Links to be replaced by cellular communications</t>
  </si>
  <si>
    <t>800MHz point to point links</t>
  </si>
  <si>
    <t>800MHz multipoint links</t>
  </si>
  <si>
    <t>2021/22</t>
  </si>
  <si>
    <t>2022/23</t>
  </si>
  <si>
    <t>2023/24</t>
  </si>
  <si>
    <t>2024/25</t>
  </si>
  <si>
    <t>2025/26</t>
  </si>
  <si>
    <t>Total costs</t>
  </si>
  <si>
    <t>Total benefits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</si>
</sst>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  <numFmt numFmtId="165" formatCode="&quot;$&quot;#,##0.00"/>
    <numFmt numFmtId="166" formatCode="&quot;$&quot;#,##0"/>
    <numFmt numFmtId="167" formatCode="_-&quot;$&quot;* #,##0_-;\-&quot;$&quot;* #,##0_-;_-&quot;$&quot;* &quot;-&quot;??_-;_-@_-"/>
    <numFmt numFmtId="168" formatCode="_-* #,##0.0_-;\-* #,##0.0_-;_-* &quot;-&quot;??_-;_-@_-"/>
  </numFmts>
  <fonts count="22" x14ac:knownFonts="1">
    <font>
      <sz val="10"/>
      <color theme="1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u/>
      <sz val="10"/>
      <color theme="1"/>
      <name val="Verdana"/>
      <family val="2"/>
    </font>
    <font>
      <sz val="10"/>
      <color theme="0"/>
      <name val="Verdana"/>
      <family val="2"/>
    </font>
    <font>
      <b/>
      <sz val="12"/>
      <color theme="0"/>
      <name val="Verdana"/>
      <family val="2"/>
    </font>
    <font>
      <b/>
      <sz val="10"/>
      <color rgb="FFFFFFFF"/>
      <name val="Verdana"/>
      <family val="2"/>
    </font>
    <font>
      <sz val="14"/>
      <color theme="1"/>
      <name val="Verdana"/>
      <family val="2"/>
    </font>
    <font>
      <b/>
      <sz val="10"/>
      <color theme="0"/>
      <name val="Verdana"/>
      <family val="2"/>
    </font>
    <font>
      <b/>
      <sz val="15"/>
      <color theme="3"/>
      <name val="Verdana"/>
      <family val="2"/>
    </font>
    <font>
      <b/>
      <sz val="13"/>
      <color theme="3"/>
      <name val="Verdana"/>
      <family val="2"/>
    </font>
    <font>
      <b/>
      <sz val="11"/>
      <color theme="3"/>
      <name val="Verdana"/>
      <family val="2"/>
    </font>
    <font>
      <sz val="10"/>
      <color rgb="FF006100"/>
      <name val="Verdana"/>
      <family val="2"/>
    </font>
    <font>
      <sz val="10"/>
      <color rgb="FF9C0006"/>
      <name val="Verdana"/>
      <family val="2"/>
    </font>
    <font>
      <sz val="10"/>
      <color rgb="FF3F3F76"/>
      <name val="Verdana"/>
      <family val="2"/>
    </font>
    <font>
      <b/>
      <sz val="10"/>
      <color rgb="FF3F3F3F"/>
      <name val="Verdana"/>
      <family val="2"/>
    </font>
    <font>
      <b/>
      <sz val="10"/>
      <color rgb="FFFA7D00"/>
      <name val="Verdana"/>
      <family val="2"/>
    </font>
    <font>
      <sz val="10"/>
      <color rgb="FFFA7D00"/>
      <name val="Verdana"/>
      <family val="2"/>
    </font>
    <font>
      <sz val="10"/>
      <color rgb="FFFF0000"/>
      <name val="Verdana"/>
      <family val="2"/>
    </font>
    <font>
      <i/>
      <sz val="10"/>
      <color rgb="FF7F7F7F"/>
      <name val="Verdana"/>
      <family val="2"/>
    </font>
    <font>
      <sz val="18"/>
      <color theme="3"/>
      <name val="Cambria"/>
      <family val="2"/>
      <scheme val="major"/>
    </font>
    <font>
      <sz val="10"/>
      <color rgb="FF9C5700"/>
      <name val="Verdana"/>
      <family val="2"/>
    </font>
  </fonts>
  <fills count="39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F0F5FA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medium">
        <color rgb="FFFFFFFF"/>
      </bottom>
      <diagonal/>
    </border>
    <border>
      <left/>
      <right/>
      <top/>
      <bottom style="medium">
        <color rgb="FF002060"/>
      </bottom>
      <diagonal/>
    </border>
    <border>
      <left/>
      <right/>
      <top style="thin">
        <color indexed="64"/>
      </top>
      <bottom style="medium">
        <color rgb="FF002060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medium">
        <color rgb="FFFFFFFF"/>
      </top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9" fillId="0" borderId="7" applyNumberFormat="0" applyFill="0" applyAlignment="0" applyProtection="0"/>
    <xf numFmtId="0" fontId="10" fillId="0" borderId="8" applyNumberFormat="0" applyFill="0" applyAlignment="0" applyProtection="0"/>
    <xf numFmtId="0" fontId="11" fillId="0" borderId="9" applyNumberFormat="0" applyFill="0" applyAlignment="0" applyProtection="0"/>
    <xf numFmtId="0" fontId="11" fillId="0" borderId="0" applyNumberFormat="0" applyFill="0" applyBorder="0" applyAlignment="0" applyProtection="0"/>
    <xf numFmtId="0" fontId="12" fillId="6" borderId="0" applyNumberFormat="0" applyBorder="0" applyAlignment="0" applyProtection="0"/>
    <xf numFmtId="0" fontId="13" fillId="7" borderId="0" applyNumberFormat="0" applyBorder="0" applyAlignment="0" applyProtection="0"/>
    <xf numFmtId="0" fontId="14" fillId="9" borderId="10" applyNumberFormat="0" applyAlignment="0" applyProtection="0"/>
    <xf numFmtId="0" fontId="15" fillId="10" borderId="11" applyNumberFormat="0" applyAlignment="0" applyProtection="0"/>
    <xf numFmtId="0" fontId="16" fillId="10" borderId="10" applyNumberFormat="0" applyAlignment="0" applyProtection="0"/>
    <xf numFmtId="0" fontId="17" fillId="0" borderId="12" applyNumberFormat="0" applyFill="0" applyAlignment="0" applyProtection="0"/>
    <xf numFmtId="0" fontId="8" fillId="11" borderId="13" applyNumberFormat="0" applyAlignment="0" applyProtection="0"/>
    <xf numFmtId="0" fontId="18" fillId="0" borderId="0" applyNumberFormat="0" applyFill="0" applyBorder="0" applyAlignment="0" applyProtection="0"/>
    <xf numFmtId="0" fontId="1" fillId="12" borderId="14" applyNumberFormat="0" applyFont="0" applyAlignment="0" applyProtection="0"/>
    <xf numFmtId="0" fontId="19" fillId="0" borderId="0" applyNumberFormat="0" applyFill="0" applyBorder="0" applyAlignment="0" applyProtection="0"/>
    <xf numFmtId="0" fontId="2" fillId="0" borderId="15" applyNumberFormat="0" applyFill="0" applyAlignment="0" applyProtection="0"/>
    <xf numFmtId="0" fontId="4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4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4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4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4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4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20" fillId="0" borderId="0" applyNumberFormat="0" applyFill="0" applyBorder="0" applyAlignment="0" applyProtection="0"/>
    <xf numFmtId="0" fontId="21" fillId="8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</cellStyleXfs>
  <cellXfs count="108">
    <xf numFmtId="0" fontId="0" fillId="0" borderId="0" xfId="0"/>
    <xf numFmtId="0" fontId="2" fillId="0" borderId="0" xfId="0" applyFont="1"/>
    <xf numFmtId="0" fontId="4" fillId="2" borderId="0" xfId="0" applyFont="1" applyFill="1"/>
    <xf numFmtId="0" fontId="5" fillId="2" borderId="0" xfId="0" applyFont="1" applyFill="1"/>
    <xf numFmtId="0" fontId="0" fillId="0" borderId="0" xfId="0" applyBorder="1"/>
    <xf numFmtId="164" fontId="0" fillId="0" borderId="0" xfId="1" applyNumberFormat="1" applyFont="1" applyBorder="1"/>
    <xf numFmtId="0" fontId="2" fillId="0" borderId="0" xfId="0" applyFont="1" applyBorder="1"/>
    <xf numFmtId="0" fontId="0" fillId="0" borderId="0" xfId="0" applyFont="1"/>
    <xf numFmtId="0" fontId="0" fillId="0" borderId="0" xfId="0" applyFont="1" applyBorder="1"/>
    <xf numFmtId="10" fontId="0" fillId="0" borderId="0" xfId="0" applyNumberFormat="1" applyFont="1"/>
    <xf numFmtId="4" fontId="0" fillId="0" borderId="0" xfId="0" applyNumberFormat="1" applyFont="1"/>
    <xf numFmtId="165" fontId="0" fillId="0" borderId="0" xfId="0" applyNumberFormat="1" applyFont="1" applyBorder="1"/>
    <xf numFmtId="0" fontId="6" fillId="2" borderId="1" xfId="0" applyFont="1" applyFill="1" applyBorder="1" applyAlignment="1">
      <alignment vertical="center"/>
    </xf>
    <xf numFmtId="0" fontId="6" fillId="2" borderId="1" xfId="0" applyFont="1" applyFill="1" applyBorder="1" applyAlignment="1">
      <alignment horizontal="right" vertical="center"/>
    </xf>
    <xf numFmtId="0" fontId="0" fillId="3" borderId="1" xfId="0" applyFont="1" applyFill="1" applyBorder="1" applyAlignment="1">
      <alignment vertical="center"/>
    </xf>
    <xf numFmtId="0" fontId="2" fillId="3" borderId="2" xfId="0" applyFont="1" applyFill="1" applyBorder="1" applyAlignment="1">
      <alignment vertical="center"/>
    </xf>
    <xf numFmtId="0" fontId="0" fillId="3" borderId="0" xfId="0" applyFont="1" applyFill="1" applyBorder="1" applyAlignment="1">
      <alignment vertical="center"/>
    </xf>
    <xf numFmtId="0" fontId="6" fillId="2" borderId="1" xfId="0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vertical="center" wrapText="1"/>
    </xf>
    <xf numFmtId="0" fontId="0" fillId="3" borderId="1" xfId="0" applyFont="1" applyFill="1" applyBorder="1" applyAlignment="1">
      <alignment vertical="center" wrapText="1"/>
    </xf>
    <xf numFmtId="3" fontId="0" fillId="3" borderId="1" xfId="0" applyNumberFormat="1" applyFont="1" applyFill="1" applyBorder="1" applyAlignment="1">
      <alignment horizontal="right" vertical="center" wrapText="1"/>
    </xf>
    <xf numFmtId="0" fontId="7" fillId="0" borderId="0" xfId="0" applyFont="1"/>
    <xf numFmtId="0" fontId="8" fillId="2" borderId="0" xfId="0" applyFont="1" applyFill="1"/>
    <xf numFmtId="0" fontId="0" fillId="3" borderId="1" xfId="0" applyFont="1" applyFill="1" applyBorder="1" applyAlignment="1">
      <alignment horizontal="left" vertical="center"/>
    </xf>
    <xf numFmtId="0" fontId="8" fillId="2" borderId="0" xfId="0" applyFont="1" applyFill="1" applyBorder="1"/>
    <xf numFmtId="0" fontId="5" fillId="4" borderId="0" xfId="0" applyFont="1" applyFill="1"/>
    <xf numFmtId="0" fontId="2" fillId="3" borderId="3" xfId="0" applyFont="1" applyFill="1" applyBorder="1" applyAlignment="1">
      <alignment vertical="center"/>
    </xf>
    <xf numFmtId="0" fontId="0" fillId="5" borderId="0" xfId="0" applyFill="1"/>
    <xf numFmtId="0" fontId="0" fillId="5" borderId="1" xfId="0" applyFont="1" applyFill="1" applyBorder="1" applyAlignment="1">
      <alignment horizontal="left" vertical="center"/>
    </xf>
    <xf numFmtId="0" fontId="0" fillId="3" borderId="0" xfId="0" applyFont="1" applyFill="1" applyBorder="1" applyAlignment="1">
      <alignment vertical="center" wrapText="1"/>
    </xf>
    <xf numFmtId="0" fontId="2" fillId="3" borderId="5" xfId="0" applyFont="1" applyFill="1" applyBorder="1" applyAlignment="1">
      <alignment vertical="center"/>
    </xf>
    <xf numFmtId="3" fontId="0" fillId="3" borderId="0" xfId="0" applyNumberFormat="1" applyFont="1" applyFill="1" applyBorder="1" applyAlignment="1">
      <alignment horizontal="right" vertical="center" wrapText="1"/>
    </xf>
    <xf numFmtId="0" fontId="2" fillId="3" borderId="2" xfId="0" applyNumberFormat="1" applyFont="1" applyFill="1" applyBorder="1" applyAlignment="1">
      <alignment horizontal="right" vertical="center"/>
    </xf>
    <xf numFmtId="165" fontId="0" fillId="0" borderId="0" xfId="0" applyNumberFormat="1"/>
    <xf numFmtId="0" fontId="0" fillId="0" borderId="0" xfId="0" applyFill="1"/>
    <xf numFmtId="0" fontId="0" fillId="0" borderId="0" xfId="0"/>
    <xf numFmtId="0" fontId="0" fillId="3" borderId="1" xfId="0" applyNumberFormat="1" applyFont="1" applyFill="1" applyBorder="1" applyAlignment="1">
      <alignment vertical="center" wrapText="1"/>
    </xf>
    <xf numFmtId="0" fontId="0" fillId="3" borderId="0" xfId="0" applyNumberFormat="1" applyFont="1" applyFill="1" applyBorder="1" applyAlignment="1">
      <alignment vertical="center" wrapText="1"/>
    </xf>
    <xf numFmtId="165" fontId="0" fillId="0" borderId="0" xfId="0" applyNumberFormat="1" applyFont="1"/>
    <xf numFmtId="0" fontId="2" fillId="3" borderId="0" xfId="0" applyFont="1" applyFill="1" applyBorder="1" applyAlignment="1">
      <alignment vertical="center" wrapText="1"/>
    </xf>
    <xf numFmtId="165" fontId="2" fillId="3" borderId="0" xfId="0" applyNumberFormat="1" applyFont="1" applyFill="1" applyBorder="1" applyAlignment="1">
      <alignment vertical="center" wrapText="1"/>
    </xf>
    <xf numFmtId="0" fontId="2" fillId="3" borderId="6" xfId="0" applyFont="1" applyFill="1" applyBorder="1" applyAlignment="1">
      <alignment vertical="center" wrapText="1"/>
    </xf>
    <xf numFmtId="0" fontId="0" fillId="3" borderId="6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166" fontId="2" fillId="3" borderId="4" xfId="0" applyNumberFormat="1" applyFont="1" applyFill="1" applyBorder="1" applyAlignment="1">
      <alignment horizontal="right" vertical="center"/>
    </xf>
    <xf numFmtId="166" fontId="2" fillId="5" borderId="4" xfId="0" applyNumberFormat="1" applyFont="1" applyFill="1" applyBorder="1" applyAlignment="1">
      <alignment horizontal="right" vertical="center"/>
    </xf>
    <xf numFmtId="168" fontId="0" fillId="0" borderId="0" xfId="1" applyNumberFormat="1" applyFont="1"/>
    <xf numFmtId="164" fontId="0" fillId="0" borderId="0" xfId="1" applyNumberFormat="1" applyFont="1"/>
    <xf numFmtId="166" fontId="0" fillId="0" borderId="0" xfId="0" applyNumberFormat="1" applyFont="1"/>
    <xf numFmtId="165" fontId="2" fillId="3" borderId="4" xfId="0" applyNumberFormat="1" applyFont="1" applyFill="1" applyBorder="1" applyAlignment="1">
      <alignment horizontal="left" vertical="center"/>
    </xf>
    <xf numFmtId="164" fontId="0" fillId="0" borderId="0" xfId="0" applyNumberFormat="1" applyFont="1"/>
    <xf numFmtId="166" fontId="0" fillId="0" borderId="0" xfId="0" applyNumberFormat="1"/>
    <xf numFmtId="0" fontId="0" fillId="37" borderId="16" xfId="0" applyFont="1" applyFill="1" applyBorder="1"/>
    <xf numFmtId="9" fontId="0" fillId="37" borderId="16" xfId="2" applyNumberFormat="1" applyFont="1" applyFill="1" applyBorder="1"/>
    <xf numFmtId="10" fontId="0" fillId="37" borderId="16" xfId="0" applyNumberFormat="1" applyFont="1" applyFill="1" applyBorder="1"/>
    <xf numFmtId="167" fontId="0" fillId="3" borderId="1" xfId="3" applyNumberFormat="1" applyFont="1" applyFill="1" applyBorder="1" applyAlignment="1">
      <alignment horizontal="right" vertical="center"/>
    </xf>
    <xf numFmtId="167" fontId="0" fillId="3" borderId="0" xfId="3" applyNumberFormat="1" applyFont="1" applyFill="1" applyBorder="1" applyAlignment="1">
      <alignment horizontal="right" vertical="center"/>
    </xf>
    <xf numFmtId="167" fontId="2" fillId="3" borderId="3" xfId="3" applyNumberFormat="1" applyFont="1" applyFill="1" applyBorder="1" applyAlignment="1">
      <alignment horizontal="right" vertical="center"/>
    </xf>
    <xf numFmtId="167" fontId="2" fillId="3" borderId="4" xfId="3" applyNumberFormat="1" applyFont="1" applyFill="1" applyBorder="1" applyAlignment="1">
      <alignment horizontal="right" vertical="center"/>
    </xf>
    <xf numFmtId="167" fontId="0" fillId="0" borderId="17" xfId="3" applyNumberFormat="1" applyFont="1" applyBorder="1"/>
    <xf numFmtId="0" fontId="0" fillId="0" borderId="18" xfId="0" applyFont="1" applyBorder="1"/>
    <xf numFmtId="0" fontId="2" fillId="0" borderId="0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17" xfId="0" applyFont="1" applyBorder="1" applyAlignment="1">
      <alignment horizontal="left"/>
    </xf>
    <xf numFmtId="0" fontId="0" fillId="0" borderId="17" xfId="0" applyFont="1" applyBorder="1"/>
    <xf numFmtId="0" fontId="0" fillId="0" borderId="17" xfId="0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0" fontId="2" fillId="0" borderId="17" xfId="0" applyFont="1" applyFill="1" applyBorder="1" applyAlignment="1">
      <alignment horizontal="left"/>
    </xf>
    <xf numFmtId="167" fontId="0" fillId="37" borderId="16" xfId="3" applyNumberFormat="1" applyFont="1" applyFill="1" applyBorder="1"/>
    <xf numFmtId="167" fontId="0" fillId="0" borderId="0" xfId="3" applyNumberFormat="1" applyFont="1" applyBorder="1"/>
    <xf numFmtId="167" fontId="0" fillId="37" borderId="16" xfId="3" applyNumberFormat="1" applyFont="1" applyFill="1" applyBorder="1" applyAlignment="1">
      <alignment horizontal="center"/>
    </xf>
    <xf numFmtId="167" fontId="0" fillId="0" borderId="0" xfId="3" applyNumberFormat="1" applyFont="1" applyBorder="1" applyAlignment="1">
      <alignment horizontal="center"/>
    </xf>
    <xf numFmtId="0" fontId="6" fillId="2" borderId="0" xfId="0" applyFont="1" applyFill="1" applyBorder="1" applyAlignment="1">
      <alignment horizontal="right" vertical="center" wrapText="1"/>
    </xf>
    <xf numFmtId="0" fontId="0" fillId="37" borderId="16" xfId="0" applyNumberFormat="1" applyFont="1" applyFill="1" applyBorder="1" applyAlignment="1">
      <alignment horizontal="right" vertical="center"/>
    </xf>
    <xf numFmtId="167" fontId="0" fillId="37" borderId="16" xfId="3" applyNumberFormat="1" applyFont="1" applyFill="1" applyBorder="1" applyAlignment="1">
      <alignment horizontal="right" vertical="center"/>
    </xf>
    <xf numFmtId="167" fontId="2" fillId="3" borderId="2" xfId="3" applyNumberFormat="1" applyFont="1" applyFill="1" applyBorder="1" applyAlignment="1">
      <alignment horizontal="right" vertical="center"/>
    </xf>
    <xf numFmtId="167" fontId="2" fillId="3" borderId="5" xfId="3" applyNumberFormat="1" applyFont="1" applyFill="1" applyBorder="1" applyAlignment="1">
      <alignment vertical="center"/>
    </xf>
    <xf numFmtId="0" fontId="0" fillId="3" borderId="17" xfId="0" applyFont="1" applyFill="1" applyBorder="1" applyAlignment="1">
      <alignment vertical="center"/>
    </xf>
    <xf numFmtId="167" fontId="0" fillId="3" borderId="17" xfId="3" applyNumberFormat="1" applyFont="1" applyFill="1" applyBorder="1" applyAlignment="1">
      <alignment horizontal="right" vertical="center"/>
    </xf>
    <xf numFmtId="0" fontId="0" fillId="3" borderId="17" xfId="0" applyFont="1" applyFill="1" applyBorder="1" applyAlignment="1">
      <alignment vertical="center" wrapText="1"/>
    </xf>
    <xf numFmtId="0" fontId="0" fillId="3" borderId="19" xfId="0" applyFont="1" applyFill="1" applyBorder="1" applyAlignment="1">
      <alignment vertical="center"/>
    </xf>
    <xf numFmtId="167" fontId="0" fillId="3" borderId="19" xfId="3" applyNumberFormat="1" applyFont="1" applyFill="1" applyBorder="1" applyAlignment="1">
      <alignment horizontal="right" vertical="center"/>
    </xf>
    <xf numFmtId="167" fontId="0" fillId="3" borderId="0" xfId="3" applyNumberFormat="1" applyFont="1" applyFill="1" applyBorder="1" applyAlignment="1">
      <alignment vertical="center" wrapText="1"/>
    </xf>
    <xf numFmtId="167" fontId="2" fillId="3" borderId="4" xfId="3" applyNumberFormat="1" applyFont="1" applyFill="1" applyBorder="1" applyAlignment="1">
      <alignment vertical="center"/>
    </xf>
    <xf numFmtId="167" fontId="0" fillId="3" borderId="1" xfId="3" applyNumberFormat="1" applyFont="1" applyFill="1" applyBorder="1" applyAlignment="1">
      <alignment horizontal="right" vertical="center" wrapText="1"/>
    </xf>
    <xf numFmtId="167" fontId="0" fillId="3" borderId="0" xfId="3" applyNumberFormat="1" applyFont="1" applyFill="1" applyBorder="1" applyAlignment="1">
      <alignment horizontal="right" vertical="center" wrapText="1"/>
    </xf>
    <xf numFmtId="167" fontId="0" fillId="37" borderId="16" xfId="3" applyNumberFormat="1" applyFont="1" applyFill="1" applyBorder="1" applyAlignment="1">
      <alignment vertical="center" wrapText="1"/>
    </xf>
    <xf numFmtId="0" fontId="8" fillId="2" borderId="0" xfId="0" applyFont="1" applyFill="1" applyBorder="1" applyAlignment="1">
      <alignment horizontal="right"/>
    </xf>
    <xf numFmtId="0" fontId="2" fillId="0" borderId="0" xfId="0" applyFont="1" applyAlignment="1">
      <alignment horizontal="left"/>
    </xf>
    <xf numFmtId="167" fontId="2" fillId="0" borderId="0" xfId="3" applyNumberFormat="1" applyFont="1" applyBorder="1" applyAlignment="1">
      <alignment horizontal="center"/>
    </xf>
    <xf numFmtId="1" fontId="0" fillId="37" borderId="16" xfId="0" applyNumberFormat="1" applyFont="1" applyFill="1" applyBorder="1" applyAlignment="1">
      <alignment vertical="center" wrapText="1"/>
    </xf>
    <xf numFmtId="0" fontId="0" fillId="37" borderId="16" xfId="0" applyNumberFormat="1" applyFont="1" applyFill="1" applyBorder="1" applyAlignment="1">
      <alignment vertical="center" wrapText="1"/>
    </xf>
    <xf numFmtId="0" fontId="0" fillId="3" borderId="20" xfId="0" applyFont="1" applyFill="1" applyBorder="1" applyAlignment="1">
      <alignment vertical="center"/>
    </xf>
    <xf numFmtId="10" fontId="0" fillId="37" borderId="16" xfId="0" applyNumberFormat="1" applyFont="1" applyFill="1" applyBorder="1" applyAlignment="1">
      <alignment vertical="center" wrapText="1"/>
    </xf>
    <xf numFmtId="167" fontId="0" fillId="3" borderId="6" xfId="3" applyNumberFormat="1" applyFont="1" applyFill="1" applyBorder="1" applyAlignment="1">
      <alignment vertical="center" wrapText="1"/>
    </xf>
    <xf numFmtId="167" fontId="0" fillId="3" borderId="20" xfId="3" applyNumberFormat="1" applyFont="1" applyFill="1" applyBorder="1" applyAlignment="1">
      <alignment vertical="center" wrapText="1"/>
    </xf>
    <xf numFmtId="167" fontId="2" fillId="0" borderId="4" xfId="3" applyNumberFormat="1" applyFont="1" applyFill="1" applyBorder="1" applyAlignment="1">
      <alignment horizontal="right" vertical="center"/>
    </xf>
    <xf numFmtId="167" fontId="2" fillId="3" borderId="20" xfId="3" applyNumberFormat="1" applyFont="1" applyFill="1" applyBorder="1" applyAlignment="1">
      <alignment vertical="center" wrapText="1"/>
    </xf>
    <xf numFmtId="167" fontId="2" fillId="37" borderId="16" xfId="3" applyNumberFormat="1" applyFont="1" applyFill="1" applyBorder="1" applyAlignment="1">
      <alignment horizontal="right" vertical="center"/>
    </xf>
    <xf numFmtId="0" fontId="6" fillId="2" borderId="17" xfId="0" applyFont="1" applyFill="1" applyBorder="1" applyAlignment="1">
      <alignment horizontal="right" vertical="center"/>
    </xf>
    <xf numFmtId="0" fontId="8" fillId="2" borderId="0" xfId="0" applyFont="1" applyFill="1" applyBorder="1" applyAlignment="1">
      <alignment horizontal="center"/>
    </xf>
    <xf numFmtId="167" fontId="0" fillId="38" borderId="1" xfId="3" applyNumberFormat="1" applyFont="1" applyFill="1" applyBorder="1" applyAlignment="1">
      <alignment vertical="center" wrapText="1"/>
    </xf>
    <xf numFmtId="0" fontId="0" fillId="38" borderId="0" xfId="0" applyFont="1" applyFill="1"/>
    <xf numFmtId="165" fontId="0" fillId="38" borderId="21" xfId="0" applyNumberFormat="1" applyFont="1" applyFill="1" applyBorder="1"/>
  </cellXfs>
  <cellStyles count="45">
    <cellStyle name="20% - Accent1" xfId="20" builtinId="30" customBuiltin="1"/>
    <cellStyle name="20% - Accent2" xfId="23" builtinId="34" customBuiltin="1"/>
    <cellStyle name="20% - Accent3" xfId="26" builtinId="38" customBuiltin="1"/>
    <cellStyle name="20% - Accent4" xfId="29" builtinId="42" customBuiltin="1"/>
    <cellStyle name="20% - Accent5" xfId="32" builtinId="46" customBuiltin="1"/>
    <cellStyle name="20% - Accent6" xfId="35" builtinId="50" customBuiltin="1"/>
    <cellStyle name="40% - Accent1" xfId="21" builtinId="31" customBuiltin="1"/>
    <cellStyle name="40% - Accent2" xfId="24" builtinId="35" customBuiltin="1"/>
    <cellStyle name="40% - Accent3" xfId="27" builtinId="39" customBuiltin="1"/>
    <cellStyle name="40% - Accent4" xfId="30" builtinId="43" customBuiltin="1"/>
    <cellStyle name="40% - Accent5" xfId="33" builtinId="47" customBuiltin="1"/>
    <cellStyle name="40% - Accent6" xfId="36" builtinId="51" customBuiltin="1"/>
    <cellStyle name="60% - Accent1 2" xfId="39"/>
    <cellStyle name="60% - Accent2 2" xfId="40"/>
    <cellStyle name="60% - Accent3 2" xfId="41"/>
    <cellStyle name="60% - Accent4 2" xfId="42"/>
    <cellStyle name="60% - Accent5 2" xfId="43"/>
    <cellStyle name="60% - Accent6 2" xfId="44"/>
    <cellStyle name="Accent1" xfId="19" builtinId="29" customBuiltin="1"/>
    <cellStyle name="Accent2" xfId="22" builtinId="33" customBuiltin="1"/>
    <cellStyle name="Accent3" xfId="25" builtinId="37" customBuiltin="1"/>
    <cellStyle name="Accent4" xfId="28" builtinId="41" customBuiltin="1"/>
    <cellStyle name="Accent5" xfId="31" builtinId="45" customBuiltin="1"/>
    <cellStyle name="Accent6" xfId="34" builtinId="49" customBuiltin="1"/>
    <cellStyle name="Bad" xfId="9" builtinId="27" customBuiltin="1"/>
    <cellStyle name="Calculation" xfId="12" builtinId="22" customBuiltin="1"/>
    <cellStyle name="Check Cell" xfId="14" builtinId="23" customBuiltin="1"/>
    <cellStyle name="Comma" xfId="1" builtinId="3"/>
    <cellStyle name="Currency" xfId="3" builtinId="4"/>
    <cellStyle name="Explanatory Text" xfId="17" builtinId="53" customBuiltin="1"/>
    <cellStyle name="Good" xfId="8" builtinId="26" customBuiltin="1"/>
    <cellStyle name="Heading 1" xfId="4" builtinId="16" customBuiltin="1"/>
    <cellStyle name="Heading 2" xfId="5" builtinId="17" customBuiltin="1"/>
    <cellStyle name="Heading 3" xfId="6" builtinId="18" customBuiltin="1"/>
    <cellStyle name="Heading 4" xfId="7" builtinId="19" customBuiltin="1"/>
    <cellStyle name="Input" xfId="10" builtinId="20" customBuiltin="1"/>
    <cellStyle name="Linked Cell" xfId="13" builtinId="24" customBuiltin="1"/>
    <cellStyle name="Neutral 2" xfId="38"/>
    <cellStyle name="Normal" xfId="0" builtinId="0"/>
    <cellStyle name="Note" xfId="16" builtinId="10" customBuiltin="1"/>
    <cellStyle name="Output" xfId="11" builtinId="21" customBuiltin="1"/>
    <cellStyle name="Percent" xfId="2" builtinId="5"/>
    <cellStyle name="Title 2" xfId="37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1"/>
  </sheetPr>
  <dimension ref="A1:N17"/>
  <sheetViews>
    <sheetView showGridLines="0" tabSelected="1" workbookViewId="0">
      <selection activeCell="F11" sqref="F11"/>
    </sheetView>
  </sheetViews>
  <sheetFormatPr defaultColWidth="0" defaultRowHeight="12.75" zeroHeight="1" x14ac:dyDescent="0.2"/>
  <cols>
    <col min="1" max="1" width="3" customWidth="1"/>
    <col min="2" max="2" width="65.375" customWidth="1"/>
    <col min="3" max="3" width="20.5" customWidth="1"/>
    <col min="4" max="4" width="6.875" customWidth="1"/>
    <col min="5" max="5" width="36.5" customWidth="1"/>
    <col min="6" max="6" width="11" bestFit="1" customWidth="1"/>
    <col min="7" max="13" width="9" customWidth="1"/>
    <col min="14" max="14" width="3.375" customWidth="1"/>
    <col min="15" max="16384" width="9" hidden="1"/>
  </cols>
  <sheetData>
    <row r="1" spans="2:13" ht="21.75" customHeight="1" x14ac:dyDescent="0.2"/>
    <row r="2" spans="2:13" ht="21" customHeight="1" x14ac:dyDescent="0.2">
      <c r="B2" s="3" t="s">
        <v>34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2:13" x14ac:dyDescent="0.2"/>
    <row r="4" spans="2:13" ht="15" x14ac:dyDescent="0.2">
      <c r="B4" s="25" t="s">
        <v>21</v>
      </c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</row>
    <row r="5" spans="2:13" ht="18" x14ac:dyDescent="0.25">
      <c r="B5" s="21"/>
    </row>
    <row r="6" spans="2:13" x14ac:dyDescent="0.2">
      <c r="B6" s="22" t="s">
        <v>27</v>
      </c>
      <c r="C6" s="22" t="s">
        <v>6</v>
      </c>
    </row>
    <row r="7" spans="2:13" ht="13.5" thickBot="1" x14ac:dyDescent="0.25">
      <c r="B7" s="23" t="str">
        <f>'Option 1'!B2</f>
        <v>Option 1 - Do nothing</v>
      </c>
      <c r="C7" s="45">
        <f>'Option 1'!D32</f>
        <v>-34424067.422821842</v>
      </c>
      <c r="H7" s="52"/>
    </row>
    <row r="8" spans="2:13" ht="13.5" thickBot="1" x14ac:dyDescent="0.25">
      <c r="B8" s="28" t="str">
        <f>'Option 2'!B2</f>
        <v>Option 2 - Replace radio components to operate at new frequency</v>
      </c>
      <c r="C8" s="46">
        <f>'Option 2'!D54</f>
        <v>-7319153.1326937154</v>
      </c>
      <c r="E8" s="27" t="s">
        <v>32</v>
      </c>
      <c r="F8" s="48"/>
      <c r="H8" s="52"/>
    </row>
    <row r="9" spans="2:13" ht="13.5" thickBot="1" x14ac:dyDescent="0.25">
      <c r="B9" s="23" t="str">
        <f>'Option 3'!B2</f>
        <v>Option 3 - Move to Another Technology</v>
      </c>
      <c r="C9" s="45">
        <f>'Option 3'!D43</f>
        <v>-46459220.515584014</v>
      </c>
      <c r="F9" s="48"/>
      <c r="H9" s="52"/>
    </row>
    <row r="10" spans="2:13" s="35" customFormat="1" ht="13.5" thickBot="1" x14ac:dyDescent="0.25">
      <c r="B10" s="23" t="str">
        <f>'Option 4'!B2</f>
        <v>Option 4 - Use cellular communications where possible</v>
      </c>
      <c r="C10" s="45">
        <f>'Option 4'!D64</f>
        <v>-8235636.1957294317</v>
      </c>
      <c r="F10" s="48"/>
      <c r="H10" s="52"/>
    </row>
    <row r="11" spans="2:13" x14ac:dyDescent="0.2">
      <c r="F11" s="48"/>
    </row>
    <row r="12" spans="2:13" hidden="1" x14ac:dyDescent="0.2"/>
    <row r="13" spans="2:13" hidden="1" x14ac:dyDescent="0.2">
      <c r="C13" s="52"/>
    </row>
    <row r="14" spans="2:13" hidden="1" x14ac:dyDescent="0.2">
      <c r="C14" s="52"/>
    </row>
    <row r="15" spans="2:13" hidden="1" x14ac:dyDescent="0.2">
      <c r="C15" s="52"/>
    </row>
    <row r="16" spans="2:13" hidden="1" x14ac:dyDescent="0.2">
      <c r="C16" s="52"/>
    </row>
    <row r="17" spans="3:3" hidden="1" x14ac:dyDescent="0.2">
      <c r="C17" s="33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92D050"/>
  </sheetPr>
  <dimension ref="A1:W36"/>
  <sheetViews>
    <sheetView showGridLines="0" zoomScale="80" zoomScaleNormal="80" workbookViewId="0">
      <selection activeCell="C24" sqref="C24"/>
    </sheetView>
  </sheetViews>
  <sheetFormatPr defaultColWidth="0" defaultRowHeight="12.75" zeroHeight="1" x14ac:dyDescent="0.2"/>
  <cols>
    <col min="1" max="1" width="3" customWidth="1"/>
    <col min="2" max="2" width="36.125" customWidth="1"/>
    <col min="3" max="3" width="29.75" bestFit="1" customWidth="1"/>
    <col min="4" max="4" width="15.875" customWidth="1"/>
    <col min="5" max="5" width="12.375" bestFit="1" customWidth="1"/>
    <col min="6" max="14" width="12.625" bestFit="1" customWidth="1"/>
    <col min="15" max="16" width="13.625" bestFit="1" customWidth="1"/>
    <col min="17" max="22" width="12.625" bestFit="1" customWidth="1"/>
    <col min="23" max="23" width="3.25" customWidth="1"/>
    <col min="24" max="16384" width="9" hidden="1"/>
  </cols>
  <sheetData>
    <row r="1" spans="2:22" x14ac:dyDescent="0.2"/>
    <row r="2" spans="2:22" ht="17.25" customHeight="1" x14ac:dyDescent="0.2">
      <c r="B2" s="3" t="s">
        <v>20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spans="2:22" x14ac:dyDescent="0.2"/>
    <row r="4" spans="2:22" s="7" customFormat="1" ht="16.5" customHeight="1" x14ac:dyDescent="0.2">
      <c r="B4" s="25" t="s">
        <v>33</v>
      </c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</row>
    <row r="5" spans="2:22" x14ac:dyDescent="0.2"/>
    <row r="6" spans="2:22" x14ac:dyDescent="0.2">
      <c r="B6" s="7"/>
      <c r="C6" s="7"/>
      <c r="D6" s="104" t="s">
        <v>0</v>
      </c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104"/>
      <c r="S6" s="104"/>
      <c r="T6" s="104"/>
      <c r="U6" s="104"/>
      <c r="V6" s="104"/>
    </row>
    <row r="7" spans="2:22" x14ac:dyDescent="0.2">
      <c r="B7" s="7"/>
      <c r="C7" s="6"/>
      <c r="D7" s="24" t="s">
        <v>45</v>
      </c>
      <c r="E7" s="24" t="s">
        <v>46</v>
      </c>
      <c r="F7" s="24" t="s">
        <v>47</v>
      </c>
      <c r="G7" s="24" t="s">
        <v>48</v>
      </c>
      <c r="H7" s="24" t="s">
        <v>49</v>
      </c>
      <c r="I7" s="24" t="s">
        <v>50</v>
      </c>
      <c r="J7" s="24" t="s">
        <v>51</v>
      </c>
      <c r="K7" s="24" t="s">
        <v>52</v>
      </c>
      <c r="L7" s="24" t="s">
        <v>53</v>
      </c>
      <c r="M7" s="24" t="s">
        <v>54</v>
      </c>
      <c r="N7" s="24" t="s">
        <v>78</v>
      </c>
      <c r="O7" s="24" t="s">
        <v>79</v>
      </c>
      <c r="P7" s="24" t="s">
        <v>80</v>
      </c>
      <c r="Q7" s="24" t="s">
        <v>82</v>
      </c>
      <c r="R7" s="24" t="s">
        <v>81</v>
      </c>
      <c r="S7" s="24" t="s">
        <v>83</v>
      </c>
      <c r="T7" s="24" t="s">
        <v>84</v>
      </c>
      <c r="U7" s="24" t="s">
        <v>85</v>
      </c>
      <c r="V7" s="24" t="s">
        <v>86</v>
      </c>
    </row>
    <row r="8" spans="2:22" x14ac:dyDescent="0.2">
      <c r="B8" s="66" t="s">
        <v>1</v>
      </c>
      <c r="C8" s="61"/>
      <c r="D8" s="53">
        <v>0</v>
      </c>
      <c r="E8" s="53">
        <v>0</v>
      </c>
      <c r="F8" s="53">
        <v>0</v>
      </c>
      <c r="G8" s="53">
        <v>0</v>
      </c>
      <c r="H8" s="53">
        <v>0</v>
      </c>
      <c r="I8" s="53">
        <v>0</v>
      </c>
      <c r="J8" s="53">
        <v>0</v>
      </c>
      <c r="K8" s="53">
        <v>0</v>
      </c>
      <c r="L8" s="53">
        <v>0</v>
      </c>
      <c r="M8" s="53">
        <v>0</v>
      </c>
      <c r="N8" s="53">
        <v>0</v>
      </c>
      <c r="O8" s="53">
        <v>0</v>
      </c>
      <c r="P8" s="53">
        <v>0</v>
      </c>
      <c r="Q8" s="53">
        <v>0</v>
      </c>
      <c r="R8" s="53">
        <v>0</v>
      </c>
      <c r="S8" s="53">
        <v>0</v>
      </c>
      <c r="T8" s="53">
        <v>0</v>
      </c>
      <c r="U8" s="53">
        <v>0</v>
      </c>
      <c r="V8" s="53">
        <v>0</v>
      </c>
    </row>
    <row r="9" spans="2:22" x14ac:dyDescent="0.2">
      <c r="B9" s="6" t="s">
        <v>15</v>
      </c>
      <c r="D9" s="6">
        <f>D8</f>
        <v>0</v>
      </c>
      <c r="E9" s="6">
        <f t="shared" ref="E9:V9" si="0">E8</f>
        <v>0</v>
      </c>
      <c r="F9" s="6">
        <f t="shared" si="0"/>
        <v>0</v>
      </c>
      <c r="G9" s="6">
        <f t="shared" si="0"/>
        <v>0</v>
      </c>
      <c r="H9" s="6">
        <f t="shared" si="0"/>
        <v>0</v>
      </c>
      <c r="I9" s="6">
        <f t="shared" si="0"/>
        <v>0</v>
      </c>
      <c r="J9" s="6">
        <f t="shared" si="0"/>
        <v>0</v>
      </c>
      <c r="K9" s="6">
        <f t="shared" si="0"/>
        <v>0</v>
      </c>
      <c r="L9" s="6">
        <f t="shared" si="0"/>
        <v>0</v>
      </c>
      <c r="M9" s="6">
        <f t="shared" si="0"/>
        <v>0</v>
      </c>
      <c r="N9" s="6">
        <f t="shared" si="0"/>
        <v>0</v>
      </c>
      <c r="O9" s="6">
        <f t="shared" si="0"/>
        <v>0</v>
      </c>
      <c r="P9" s="6">
        <f t="shared" si="0"/>
        <v>0</v>
      </c>
      <c r="Q9" s="6">
        <f t="shared" si="0"/>
        <v>0</v>
      </c>
      <c r="R9" s="6">
        <f t="shared" si="0"/>
        <v>0</v>
      </c>
      <c r="S9" s="6">
        <f t="shared" si="0"/>
        <v>0</v>
      </c>
      <c r="T9" s="6">
        <f t="shared" si="0"/>
        <v>0</v>
      </c>
      <c r="U9" s="6">
        <f t="shared" si="0"/>
        <v>0</v>
      </c>
      <c r="V9" s="6">
        <f t="shared" si="0"/>
        <v>0</v>
      </c>
    </row>
    <row r="10" spans="2:22" ht="24.75" customHeight="1" x14ac:dyDescent="0.2">
      <c r="B10" s="63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</row>
    <row r="11" spans="2:22" x14ac:dyDescent="0.2">
      <c r="B11" s="66" t="s">
        <v>2</v>
      </c>
      <c r="C11" s="67" t="s">
        <v>3</v>
      </c>
      <c r="D11" s="60">
        <f>-24800000*D15</f>
        <v>0</v>
      </c>
      <c r="E11" s="60">
        <f>-$C$24*E15</f>
        <v>0</v>
      </c>
      <c r="F11" s="60">
        <f t="shared" ref="F11:V11" si="1">-$C$24*F15</f>
        <v>1721493.7559999998</v>
      </c>
      <c r="G11" s="60">
        <f t="shared" si="1"/>
        <v>1721493.7559999998</v>
      </c>
      <c r="H11" s="60">
        <f t="shared" si="1"/>
        <v>2869156.26</v>
      </c>
      <c r="I11" s="60">
        <f t="shared" si="1"/>
        <v>2869156.26</v>
      </c>
      <c r="J11" s="60">
        <f t="shared" si="1"/>
        <v>2869156.26</v>
      </c>
      <c r="K11" s="60">
        <f t="shared" si="1"/>
        <v>2869156.26</v>
      </c>
      <c r="L11" s="60">
        <f t="shared" si="1"/>
        <v>2869156.26</v>
      </c>
      <c r="M11" s="60">
        <f t="shared" si="1"/>
        <v>2869156.26</v>
      </c>
      <c r="N11" s="60">
        <f t="shared" si="1"/>
        <v>2869156.26</v>
      </c>
      <c r="O11" s="60">
        <f t="shared" si="1"/>
        <v>2869156.26</v>
      </c>
      <c r="P11" s="60">
        <f t="shared" si="1"/>
        <v>2869156.26</v>
      </c>
      <c r="Q11" s="60">
        <f t="shared" si="1"/>
        <v>2869156.26</v>
      </c>
      <c r="R11" s="60">
        <f t="shared" si="1"/>
        <v>2869156.26</v>
      </c>
      <c r="S11" s="60">
        <f t="shared" si="1"/>
        <v>2869156.26</v>
      </c>
      <c r="T11" s="60">
        <f t="shared" si="1"/>
        <v>2869156.26</v>
      </c>
      <c r="U11" s="60">
        <f t="shared" si="1"/>
        <v>2869156.26</v>
      </c>
      <c r="V11" s="60">
        <f t="shared" si="1"/>
        <v>2869156.26</v>
      </c>
    </row>
    <row r="12" spans="2:22" x14ac:dyDescent="0.2">
      <c r="B12" s="64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2:22" x14ac:dyDescent="0.2">
      <c r="B13" s="65" t="s">
        <v>4</v>
      </c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2:22" x14ac:dyDescent="0.2">
      <c r="B14" s="64" t="s">
        <v>5</v>
      </c>
      <c r="C14" s="55">
        <v>2.75E-2</v>
      </c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</row>
    <row r="15" spans="2:22" x14ac:dyDescent="0.2">
      <c r="B15" s="68" t="s">
        <v>36</v>
      </c>
      <c r="C15" s="67"/>
      <c r="D15" s="54">
        <v>0</v>
      </c>
      <c r="E15" s="54">
        <v>0</v>
      </c>
      <c r="F15" s="54">
        <v>0.6</v>
      </c>
      <c r="G15" s="54">
        <v>0.6</v>
      </c>
      <c r="H15" s="54">
        <v>1</v>
      </c>
      <c r="I15" s="54">
        <v>1</v>
      </c>
      <c r="J15" s="54">
        <v>1</v>
      </c>
      <c r="K15" s="54">
        <v>1</v>
      </c>
      <c r="L15" s="54">
        <v>1</v>
      </c>
      <c r="M15" s="54">
        <f t="shared" ref="M15" si="2">L15</f>
        <v>1</v>
      </c>
      <c r="N15" s="54">
        <v>1</v>
      </c>
      <c r="O15" s="54">
        <v>1</v>
      </c>
      <c r="P15" s="54">
        <v>1</v>
      </c>
      <c r="Q15" s="54">
        <v>1</v>
      </c>
      <c r="R15" s="54">
        <v>1</v>
      </c>
      <c r="S15" s="54">
        <v>1</v>
      </c>
      <c r="T15" s="54">
        <v>1</v>
      </c>
      <c r="U15" s="54">
        <v>1</v>
      </c>
      <c r="V15" s="54">
        <v>1</v>
      </c>
    </row>
    <row r="16" spans="2:22" x14ac:dyDescent="0.2"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</row>
    <row r="17" spans="1:22" s="7" customFormat="1" ht="16.5" customHeight="1" x14ac:dyDescent="0.2">
      <c r="B17" s="25" t="s">
        <v>29</v>
      </c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</row>
    <row r="18" spans="1:22" x14ac:dyDescent="0.2">
      <c r="A18" s="7"/>
      <c r="B18" s="7" t="s">
        <v>30</v>
      </c>
      <c r="C18" s="9"/>
      <c r="D18" s="7"/>
      <c r="E18" s="7"/>
      <c r="F18" s="7"/>
      <c r="G18" s="7"/>
      <c r="H18" s="7"/>
      <c r="I18" s="7"/>
      <c r="J18" s="7"/>
      <c r="K18" s="7"/>
      <c r="L18" s="7"/>
      <c r="M18" s="7"/>
    </row>
    <row r="19" spans="1:22" x14ac:dyDescent="0.2">
      <c r="A19" s="7"/>
      <c r="B19" s="7"/>
      <c r="C19" s="9"/>
      <c r="D19" s="7"/>
      <c r="E19" s="7"/>
      <c r="F19" s="7"/>
      <c r="G19" s="7"/>
      <c r="H19" s="7"/>
      <c r="I19" s="7"/>
      <c r="J19" s="7"/>
      <c r="K19" s="7"/>
      <c r="L19" s="7"/>
      <c r="M19" s="7"/>
    </row>
    <row r="20" spans="1:22" x14ac:dyDescent="0.2">
      <c r="A20" s="7"/>
      <c r="B20" s="7"/>
      <c r="C20" s="9"/>
      <c r="D20" s="7"/>
      <c r="E20" s="7"/>
      <c r="F20" s="7"/>
      <c r="G20" s="7"/>
      <c r="H20" s="7"/>
      <c r="I20" s="7"/>
      <c r="J20" s="7"/>
      <c r="K20" s="7"/>
      <c r="L20" s="7"/>
      <c r="M20" s="7"/>
    </row>
    <row r="21" spans="1:22" s="7" customFormat="1" ht="16.5" customHeight="1" x14ac:dyDescent="0.2">
      <c r="B21" s="25" t="s">
        <v>2</v>
      </c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</row>
    <row r="22" spans="1:22" x14ac:dyDescent="0.2"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</row>
    <row r="23" spans="1:22" x14ac:dyDescent="0.2">
      <c r="B23" s="1" t="s">
        <v>22</v>
      </c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</row>
    <row r="24" spans="1:22" ht="13.5" thickBot="1" x14ac:dyDescent="0.25">
      <c r="B24" s="50" t="s">
        <v>89</v>
      </c>
      <c r="C24" s="102">
        <f>-2869156.26</f>
        <v>-2869156.26</v>
      </c>
      <c r="D24" s="7"/>
      <c r="E24" s="49"/>
      <c r="F24" s="7"/>
      <c r="G24" s="7"/>
      <c r="H24" s="7"/>
      <c r="I24" s="7"/>
      <c r="J24" s="7"/>
      <c r="K24" s="7"/>
      <c r="L24" s="7"/>
      <c r="M24" s="7"/>
      <c r="N24" s="7"/>
    </row>
    <row r="25" spans="1:22" x14ac:dyDescent="0.2"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</row>
    <row r="26" spans="1:22" x14ac:dyDescent="0.2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</row>
    <row r="27" spans="1:22" s="7" customFormat="1" ht="15" x14ac:dyDescent="0.2">
      <c r="B27" s="25" t="s">
        <v>31</v>
      </c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</row>
    <row r="28" spans="1:22" x14ac:dyDescent="0.2">
      <c r="A28" s="7"/>
      <c r="B28" s="1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</row>
    <row r="29" spans="1:22" ht="13.5" thickBot="1" x14ac:dyDescent="0.25">
      <c r="A29" s="7"/>
      <c r="B29" s="12" t="s">
        <v>7</v>
      </c>
      <c r="C29" s="13" t="s">
        <v>8</v>
      </c>
      <c r="D29" s="13" t="s">
        <v>9</v>
      </c>
      <c r="E29" s="7"/>
      <c r="F29" s="7"/>
      <c r="G29" s="7"/>
      <c r="H29" s="7"/>
      <c r="I29" s="7"/>
      <c r="J29" s="7"/>
      <c r="K29" s="7"/>
      <c r="L29" s="7"/>
      <c r="M29" s="7"/>
      <c r="N29" s="7"/>
    </row>
    <row r="30" spans="1:22" ht="13.5" thickBot="1" x14ac:dyDescent="0.25">
      <c r="A30" s="7"/>
      <c r="B30" s="14" t="s">
        <v>3</v>
      </c>
      <c r="C30" s="56">
        <v>0</v>
      </c>
      <c r="D30" s="56">
        <f>NPV(C14,D11:V11)*-1</f>
        <v>-34424067.422821842</v>
      </c>
      <c r="E30" s="7"/>
      <c r="F30" s="7"/>
      <c r="G30" s="7"/>
      <c r="H30" s="7"/>
      <c r="I30" s="7"/>
      <c r="J30" s="7"/>
      <c r="K30" s="7"/>
      <c r="L30" s="7"/>
      <c r="M30" s="7"/>
      <c r="N30" s="7"/>
    </row>
    <row r="31" spans="1:22" x14ac:dyDescent="0.2">
      <c r="A31" s="7"/>
      <c r="B31" s="16" t="s">
        <v>11</v>
      </c>
      <c r="C31" s="57">
        <v>0</v>
      </c>
      <c r="D31" s="57">
        <v>0</v>
      </c>
      <c r="E31" s="7"/>
      <c r="F31" s="7"/>
      <c r="G31" s="7"/>
      <c r="H31" s="7"/>
      <c r="I31" s="7"/>
      <c r="J31" s="7"/>
      <c r="K31" s="7"/>
      <c r="L31" s="7"/>
      <c r="M31" s="7"/>
      <c r="N31" s="7"/>
    </row>
    <row r="32" spans="1:22" ht="13.5" thickBot="1" x14ac:dyDescent="0.25">
      <c r="A32" s="7"/>
      <c r="B32" s="26" t="s">
        <v>12</v>
      </c>
      <c r="C32" s="58"/>
      <c r="D32" s="58">
        <f>SUM(D30:D31)-SUM(C30:C31)</f>
        <v>-34424067.422821842</v>
      </c>
      <c r="E32" s="7"/>
      <c r="F32" s="7"/>
      <c r="G32" s="7"/>
      <c r="H32" s="7"/>
      <c r="I32" s="7"/>
      <c r="J32" s="7"/>
      <c r="K32" s="7"/>
      <c r="L32" s="7"/>
      <c r="M32" s="7"/>
      <c r="N32" s="7"/>
    </row>
    <row r="33" spans="1:14" x14ac:dyDescent="0.2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</row>
    <row r="34" spans="1:14" hidden="1" x14ac:dyDescent="0.2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</row>
    <row r="35" spans="1:14" hidden="1" x14ac:dyDescent="0.2">
      <c r="B35" s="7"/>
      <c r="C35" s="7"/>
      <c r="D35" s="48"/>
      <c r="E35" s="7"/>
      <c r="F35" s="7"/>
      <c r="G35" s="7"/>
      <c r="H35" s="7"/>
      <c r="I35" s="7"/>
      <c r="J35" s="7"/>
      <c r="K35" s="7"/>
      <c r="L35" s="7"/>
      <c r="M35" s="7"/>
      <c r="N35" s="7"/>
    </row>
    <row r="36" spans="1:14" hidden="1" x14ac:dyDescent="0.2">
      <c r="D36" s="33"/>
    </row>
  </sheetData>
  <mergeCells count="2">
    <mergeCell ref="D6:M6"/>
    <mergeCell ref="N6:V6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92D050"/>
  </sheetPr>
  <dimension ref="A1:W58"/>
  <sheetViews>
    <sheetView showGridLines="0" zoomScale="80" zoomScaleNormal="80" workbookViewId="0">
      <selection activeCell="C5" sqref="C5"/>
    </sheetView>
  </sheetViews>
  <sheetFormatPr defaultColWidth="0" defaultRowHeight="12.75" zeroHeight="1" x14ac:dyDescent="0.2"/>
  <cols>
    <col min="1" max="1" width="3.25" customWidth="1"/>
    <col min="2" max="2" width="57.125" customWidth="1"/>
    <col min="3" max="3" width="17.625" customWidth="1"/>
    <col min="4" max="4" width="17.5" customWidth="1"/>
    <col min="5" max="5" width="13.5" customWidth="1"/>
    <col min="6" max="6" width="13.625" customWidth="1"/>
    <col min="7" max="7" width="14.75" customWidth="1"/>
    <col min="8" max="8" width="13.375" customWidth="1"/>
    <col min="9" max="13" width="11.25" bestFit="1" customWidth="1"/>
    <col min="14" max="14" width="9" customWidth="1"/>
    <col min="15" max="15" width="10.875" bestFit="1" customWidth="1"/>
    <col min="16" max="22" width="9" customWidth="1"/>
    <col min="23" max="23" width="3.25" customWidth="1"/>
    <col min="24" max="16384" width="9" hidden="1"/>
  </cols>
  <sheetData>
    <row r="1" spans="1:22" x14ac:dyDescent="0.2">
      <c r="N1" s="35"/>
      <c r="O1" s="35"/>
      <c r="P1" s="35"/>
      <c r="Q1" s="35"/>
      <c r="R1" s="35"/>
      <c r="S1" s="35"/>
      <c r="T1" s="35"/>
      <c r="U1" s="35"/>
      <c r="V1" s="35"/>
    </row>
    <row r="2" spans="1:22" ht="15" customHeight="1" x14ac:dyDescent="0.2">
      <c r="B2" s="3" t="s">
        <v>90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spans="1:22" x14ac:dyDescent="0.2">
      <c r="N3" s="35"/>
      <c r="O3" s="35"/>
      <c r="P3" s="35"/>
      <c r="Q3" s="35"/>
      <c r="R3" s="35"/>
      <c r="S3" s="35"/>
      <c r="T3" s="35"/>
      <c r="U3" s="35"/>
      <c r="V3" s="35"/>
    </row>
    <row r="4" spans="1:22" s="7" customFormat="1" ht="16.5" customHeight="1" x14ac:dyDescent="0.2">
      <c r="B4" s="25" t="s">
        <v>33</v>
      </c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</row>
    <row r="5" spans="1:22" x14ac:dyDescent="0.2">
      <c r="N5" s="35"/>
      <c r="O5" s="35"/>
      <c r="P5" s="35"/>
      <c r="Q5" s="35"/>
      <c r="R5" s="35"/>
      <c r="S5" s="35"/>
      <c r="T5" s="35"/>
      <c r="U5" s="35"/>
      <c r="V5" s="35"/>
    </row>
    <row r="6" spans="1:22" x14ac:dyDescent="0.2">
      <c r="B6" s="7"/>
      <c r="C6" s="7"/>
      <c r="D6" s="104" t="s">
        <v>0</v>
      </c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104"/>
      <c r="S6" s="104"/>
      <c r="T6" s="104"/>
      <c r="U6" s="104"/>
      <c r="V6" s="104"/>
    </row>
    <row r="7" spans="1:22" x14ac:dyDescent="0.2">
      <c r="B7" s="7"/>
      <c r="C7" s="6"/>
      <c r="D7" s="24" t="s">
        <v>45</v>
      </c>
      <c r="E7" s="24" t="s">
        <v>46</v>
      </c>
      <c r="F7" s="24" t="s">
        <v>47</v>
      </c>
      <c r="G7" s="24" t="s">
        <v>48</v>
      </c>
      <c r="H7" s="24" t="s">
        <v>49</v>
      </c>
      <c r="I7" s="24" t="s">
        <v>50</v>
      </c>
      <c r="J7" s="24" t="s">
        <v>51</v>
      </c>
      <c r="K7" s="24" t="s">
        <v>52</v>
      </c>
      <c r="L7" s="24" t="s">
        <v>53</v>
      </c>
      <c r="M7" s="24" t="s">
        <v>54</v>
      </c>
      <c r="N7" s="24" t="s">
        <v>78</v>
      </c>
      <c r="O7" s="24" t="s">
        <v>79</v>
      </c>
      <c r="P7" s="24" t="s">
        <v>80</v>
      </c>
      <c r="Q7" s="24" t="s">
        <v>82</v>
      </c>
      <c r="R7" s="24" t="s">
        <v>81</v>
      </c>
      <c r="S7" s="24" t="s">
        <v>83</v>
      </c>
      <c r="T7" s="24" t="s">
        <v>84</v>
      </c>
      <c r="U7" s="24" t="s">
        <v>85</v>
      </c>
      <c r="V7" s="24" t="s">
        <v>86</v>
      </c>
    </row>
    <row r="8" spans="1:22" x14ac:dyDescent="0.2">
      <c r="A8" s="34"/>
      <c r="B8" s="71" t="s">
        <v>1</v>
      </c>
      <c r="C8" s="68"/>
      <c r="D8" s="72">
        <v>1000000</v>
      </c>
      <c r="E8" s="60">
        <f>($C$39-$D$8)/2</f>
        <v>1184119.3333333333</v>
      </c>
      <c r="F8" s="60">
        <f>($C$39-$D$8)/2</f>
        <v>1184119.3333333333</v>
      </c>
      <c r="G8" s="60">
        <f>$C$40/2</f>
        <v>2334475</v>
      </c>
      <c r="H8" s="60">
        <f>$C$40/2</f>
        <v>2334475</v>
      </c>
      <c r="I8" s="72">
        <v>0</v>
      </c>
      <c r="J8" s="72">
        <v>0</v>
      </c>
      <c r="K8" s="72">
        <v>0</v>
      </c>
      <c r="L8" s="72">
        <v>0</v>
      </c>
      <c r="M8" s="72">
        <v>0</v>
      </c>
      <c r="N8" s="72">
        <v>0</v>
      </c>
      <c r="O8" s="72">
        <v>0</v>
      </c>
      <c r="P8" s="72">
        <v>0</v>
      </c>
      <c r="Q8" s="72">
        <v>0</v>
      </c>
      <c r="R8" s="72">
        <v>0</v>
      </c>
      <c r="S8" s="72">
        <v>0</v>
      </c>
      <c r="T8" s="72">
        <v>0</v>
      </c>
      <c r="U8" s="72">
        <v>0</v>
      </c>
      <c r="V8" s="72">
        <v>0</v>
      </c>
    </row>
    <row r="9" spans="1:22" x14ac:dyDescent="0.2">
      <c r="B9" s="63" t="s">
        <v>15</v>
      </c>
      <c r="C9" s="63"/>
      <c r="D9" s="73">
        <f>D8</f>
        <v>1000000</v>
      </c>
      <c r="E9" s="73">
        <f t="shared" ref="E9:V9" si="0">E8</f>
        <v>1184119.3333333333</v>
      </c>
      <c r="F9" s="73">
        <f t="shared" si="0"/>
        <v>1184119.3333333333</v>
      </c>
      <c r="G9" s="73">
        <f t="shared" si="0"/>
        <v>2334475</v>
      </c>
      <c r="H9" s="73">
        <f t="shared" si="0"/>
        <v>2334475</v>
      </c>
      <c r="I9" s="73">
        <f t="shared" si="0"/>
        <v>0</v>
      </c>
      <c r="J9" s="73">
        <f t="shared" si="0"/>
        <v>0</v>
      </c>
      <c r="K9" s="73">
        <f t="shared" si="0"/>
        <v>0</v>
      </c>
      <c r="L9" s="73">
        <f t="shared" si="0"/>
        <v>0</v>
      </c>
      <c r="M9" s="73">
        <f t="shared" si="0"/>
        <v>0</v>
      </c>
      <c r="N9" s="73">
        <f t="shared" si="0"/>
        <v>0</v>
      </c>
      <c r="O9" s="73">
        <f t="shared" si="0"/>
        <v>0</v>
      </c>
      <c r="P9" s="73">
        <f t="shared" si="0"/>
        <v>0</v>
      </c>
      <c r="Q9" s="73">
        <f t="shared" si="0"/>
        <v>0</v>
      </c>
      <c r="R9" s="73">
        <f t="shared" si="0"/>
        <v>0</v>
      </c>
      <c r="S9" s="73">
        <f t="shared" si="0"/>
        <v>0</v>
      </c>
      <c r="T9" s="73">
        <f t="shared" si="0"/>
        <v>0</v>
      </c>
      <c r="U9" s="73">
        <f t="shared" si="0"/>
        <v>0</v>
      </c>
      <c r="V9" s="73">
        <f t="shared" si="0"/>
        <v>0</v>
      </c>
    </row>
    <row r="10" spans="1:22" x14ac:dyDescent="0.2">
      <c r="B10" s="63"/>
      <c r="C10" s="63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</row>
    <row r="11" spans="1:22" x14ac:dyDescent="0.2">
      <c r="B11" s="66" t="s">
        <v>2</v>
      </c>
      <c r="C11" s="68"/>
      <c r="D11" s="74">
        <v>0</v>
      </c>
      <c r="E11" s="74">
        <v>0</v>
      </c>
      <c r="F11" s="74">
        <v>0</v>
      </c>
      <c r="G11" s="74">
        <v>0</v>
      </c>
      <c r="H11" s="74">
        <v>0</v>
      </c>
      <c r="I11" s="74">
        <v>0</v>
      </c>
      <c r="J11" s="74">
        <v>0</v>
      </c>
      <c r="K11" s="74">
        <v>0</v>
      </c>
      <c r="L11" s="74">
        <v>0</v>
      </c>
      <c r="M11" s="74">
        <v>0</v>
      </c>
      <c r="N11" s="72">
        <v>0</v>
      </c>
      <c r="O11" s="72">
        <v>0</v>
      </c>
      <c r="P11" s="72">
        <v>0</v>
      </c>
      <c r="Q11" s="72">
        <v>0</v>
      </c>
      <c r="R11" s="72">
        <v>0</v>
      </c>
      <c r="S11" s="72">
        <v>0</v>
      </c>
      <c r="T11" s="72">
        <v>0</v>
      </c>
      <c r="U11" s="72">
        <v>0</v>
      </c>
      <c r="V11" s="72">
        <v>0</v>
      </c>
    </row>
    <row r="12" spans="1:22" x14ac:dyDescent="0.2">
      <c r="B12" s="70" t="s">
        <v>15</v>
      </c>
      <c r="C12" s="70"/>
      <c r="D12" s="75">
        <f>D11</f>
        <v>0</v>
      </c>
      <c r="E12" s="75">
        <f t="shared" ref="E12:V12" si="1">E11</f>
        <v>0</v>
      </c>
      <c r="F12" s="75">
        <f t="shared" si="1"/>
        <v>0</v>
      </c>
      <c r="G12" s="75">
        <f t="shared" si="1"/>
        <v>0</v>
      </c>
      <c r="H12" s="75">
        <f t="shared" si="1"/>
        <v>0</v>
      </c>
      <c r="I12" s="75">
        <f t="shared" si="1"/>
        <v>0</v>
      </c>
      <c r="J12" s="75">
        <f t="shared" si="1"/>
        <v>0</v>
      </c>
      <c r="K12" s="75">
        <f t="shared" si="1"/>
        <v>0</v>
      </c>
      <c r="L12" s="75">
        <f t="shared" si="1"/>
        <v>0</v>
      </c>
      <c r="M12" s="75">
        <f t="shared" si="1"/>
        <v>0</v>
      </c>
      <c r="N12" s="75">
        <f t="shared" si="1"/>
        <v>0</v>
      </c>
      <c r="O12" s="75">
        <f t="shared" si="1"/>
        <v>0</v>
      </c>
      <c r="P12" s="75">
        <f t="shared" si="1"/>
        <v>0</v>
      </c>
      <c r="Q12" s="75">
        <f t="shared" si="1"/>
        <v>0</v>
      </c>
      <c r="R12" s="75">
        <f t="shared" si="1"/>
        <v>0</v>
      </c>
      <c r="S12" s="75">
        <f t="shared" si="1"/>
        <v>0</v>
      </c>
      <c r="T12" s="75">
        <f t="shared" si="1"/>
        <v>0</v>
      </c>
      <c r="U12" s="75">
        <f t="shared" si="1"/>
        <v>0</v>
      </c>
      <c r="V12" s="75">
        <f t="shared" si="1"/>
        <v>0</v>
      </c>
    </row>
    <row r="13" spans="1:22" x14ac:dyDescent="0.2">
      <c r="A13" s="4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7"/>
      <c r="O13" s="7"/>
      <c r="P13" s="7"/>
      <c r="Q13" s="7"/>
      <c r="R13" s="7"/>
      <c r="S13" s="7"/>
      <c r="T13" s="7"/>
      <c r="U13" s="7"/>
      <c r="V13" s="7"/>
    </row>
    <row r="14" spans="1:22" hidden="1" x14ac:dyDescent="0.2">
      <c r="A14" s="8"/>
      <c r="B14" s="8"/>
      <c r="C14" s="8"/>
      <c r="D14" s="5"/>
      <c r="E14" s="5"/>
      <c r="F14" s="5"/>
      <c r="G14" s="5"/>
      <c r="H14" s="5"/>
      <c r="I14" s="5"/>
      <c r="J14" s="5"/>
      <c r="K14" s="5"/>
      <c r="L14" s="5"/>
      <c r="M14" s="5"/>
      <c r="N14" s="7"/>
      <c r="O14" s="7"/>
      <c r="P14" s="7"/>
      <c r="Q14" s="7"/>
      <c r="R14" s="7"/>
      <c r="S14" s="7"/>
      <c r="T14" s="7"/>
      <c r="U14" s="7"/>
      <c r="V14" s="7"/>
    </row>
    <row r="15" spans="1:22" hidden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</row>
    <row r="16" spans="1:22" x14ac:dyDescent="0.2">
      <c r="A16" s="7"/>
      <c r="B16" s="65" t="s">
        <v>4</v>
      </c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</row>
    <row r="17" spans="1:22" x14ac:dyDescent="0.2">
      <c r="A17" s="7"/>
      <c r="B17" s="68" t="s">
        <v>5</v>
      </c>
      <c r="C17" s="55">
        <v>2.75E-2</v>
      </c>
      <c r="D17" s="7"/>
      <c r="E17" s="7"/>
      <c r="F17" s="7"/>
      <c r="G17" s="7"/>
      <c r="H17" s="7"/>
      <c r="I17" s="7"/>
      <c r="J17" s="7"/>
      <c r="K17" s="7"/>
      <c r="L17" s="7"/>
      <c r="M17" s="7"/>
    </row>
    <row r="18" spans="1:22" x14ac:dyDescent="0.2">
      <c r="A18" s="7"/>
      <c r="B18" s="7"/>
      <c r="C18" s="9"/>
      <c r="D18" s="7"/>
      <c r="E18" s="7"/>
      <c r="F18" s="7"/>
      <c r="G18" s="7"/>
      <c r="H18" s="7"/>
      <c r="I18" s="7"/>
      <c r="J18" s="7"/>
      <c r="K18" s="7"/>
      <c r="L18" s="7"/>
      <c r="M18" s="7"/>
    </row>
    <row r="19" spans="1:22" s="7" customFormat="1" ht="16.5" customHeight="1" x14ac:dyDescent="0.2">
      <c r="B19" s="25" t="s">
        <v>29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</row>
    <row r="20" spans="1:22" x14ac:dyDescent="0.2">
      <c r="A20" s="7"/>
      <c r="B20" s="7"/>
      <c r="C20" s="9"/>
      <c r="D20" s="7"/>
      <c r="E20" s="7"/>
      <c r="F20" s="7"/>
      <c r="G20" s="7"/>
      <c r="H20" s="7"/>
      <c r="I20" s="7"/>
      <c r="J20" s="7"/>
      <c r="K20" s="7"/>
      <c r="L20" s="7"/>
      <c r="M20" s="7"/>
    </row>
    <row r="21" spans="1:22" s="7" customFormat="1" x14ac:dyDescent="0.2">
      <c r="B21" s="1" t="s">
        <v>28</v>
      </c>
    </row>
    <row r="22" spans="1:22" s="7" customFormat="1" ht="13.5" thickBot="1" x14ac:dyDescent="0.25">
      <c r="B22" s="18" t="s">
        <v>13</v>
      </c>
      <c r="C22" s="76" t="s">
        <v>14</v>
      </c>
    </row>
    <row r="23" spans="1:22" s="7" customFormat="1" ht="13.5" thickBot="1" x14ac:dyDescent="0.25">
      <c r="B23" s="19" t="s">
        <v>92</v>
      </c>
      <c r="C23" s="77">
        <v>10</v>
      </c>
      <c r="E23" s="48"/>
      <c r="F23" s="48"/>
      <c r="G23" s="48"/>
      <c r="H23" s="48"/>
      <c r="I23" s="48"/>
      <c r="K23" s="51"/>
    </row>
    <row r="24" spans="1:22" s="7" customFormat="1" x14ac:dyDescent="0.2">
      <c r="B24" s="29" t="s">
        <v>94</v>
      </c>
      <c r="C24" s="77">
        <v>30</v>
      </c>
    </row>
    <row r="25" spans="1:22" s="7" customFormat="1" x14ac:dyDescent="0.2">
      <c r="B25" s="29" t="s">
        <v>95</v>
      </c>
      <c r="C25" s="77">
        <v>6</v>
      </c>
      <c r="D25"/>
    </row>
    <row r="26" spans="1:22" s="7" customFormat="1" x14ac:dyDescent="0.2">
      <c r="B26" s="29" t="s">
        <v>93</v>
      </c>
      <c r="C26" s="77">
        <v>23</v>
      </c>
      <c r="D26"/>
    </row>
    <row r="27" spans="1:22" s="7" customFormat="1" x14ac:dyDescent="0.2">
      <c r="B27" s="83" t="s">
        <v>96</v>
      </c>
      <c r="C27" s="77">
        <v>10</v>
      </c>
      <c r="D27"/>
    </row>
    <row r="28" spans="1:22" s="7" customFormat="1" ht="13.5" thickBot="1" x14ac:dyDescent="0.25">
      <c r="B28" s="15" t="s">
        <v>44</v>
      </c>
      <c r="C28" s="32">
        <f>C26+C24+C23</f>
        <v>63</v>
      </c>
      <c r="D28"/>
    </row>
    <row r="29" spans="1:22" x14ac:dyDescent="0.2">
      <c r="A29" s="7"/>
      <c r="B29" s="7"/>
      <c r="C29" s="9"/>
      <c r="E29" s="7"/>
      <c r="F29" s="7"/>
      <c r="G29" s="7"/>
      <c r="H29" s="7"/>
      <c r="I29" s="7"/>
      <c r="J29" s="7"/>
      <c r="K29" s="7"/>
      <c r="L29" s="7"/>
      <c r="M29" s="7"/>
    </row>
    <row r="30" spans="1:22" x14ac:dyDescent="0.2">
      <c r="A30" s="7"/>
      <c r="B30" s="1" t="s">
        <v>24</v>
      </c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</row>
    <row r="31" spans="1:22" ht="13.5" thickBot="1" x14ac:dyDescent="0.25">
      <c r="A31" s="7"/>
      <c r="B31" s="12" t="s">
        <v>13</v>
      </c>
      <c r="C31" s="76" t="s">
        <v>77</v>
      </c>
      <c r="D31" s="17" t="s">
        <v>15</v>
      </c>
      <c r="E31" s="7"/>
      <c r="F31" s="7"/>
      <c r="G31" s="7"/>
      <c r="H31" s="7"/>
      <c r="I31" s="7"/>
      <c r="J31" s="7"/>
      <c r="K31" s="7"/>
      <c r="L31" s="7"/>
      <c r="M31" s="7"/>
    </row>
    <row r="32" spans="1:22" ht="13.5" thickBot="1" x14ac:dyDescent="0.25">
      <c r="A32" s="7"/>
      <c r="B32" s="14" t="s">
        <v>56</v>
      </c>
      <c r="C32" s="78">
        <v>96710</v>
      </c>
      <c r="D32" s="56">
        <f>C32*C23</f>
        <v>967100</v>
      </c>
      <c r="E32" s="7"/>
      <c r="F32" s="7"/>
      <c r="G32" s="7"/>
      <c r="H32" s="7"/>
      <c r="I32" s="7"/>
      <c r="J32" s="7"/>
      <c r="K32" s="7"/>
      <c r="L32" s="7"/>
      <c r="M32" s="7"/>
    </row>
    <row r="33" spans="1:22" ht="13.5" thickBot="1" x14ac:dyDescent="0.25">
      <c r="A33" s="7"/>
      <c r="B33" s="14" t="s">
        <v>57</v>
      </c>
      <c r="C33" s="78">
        <v>31145.555555555555</v>
      </c>
      <c r="D33" s="56">
        <f>C33*C24</f>
        <v>934366.66666666663</v>
      </c>
      <c r="E33" s="7"/>
      <c r="F33" s="7"/>
      <c r="G33" s="7"/>
      <c r="H33" s="7"/>
      <c r="I33" s="7"/>
      <c r="J33" s="7"/>
      <c r="K33" s="7"/>
      <c r="L33" s="7"/>
      <c r="M33" s="7"/>
    </row>
    <row r="34" spans="1:22" ht="13.5" thickBot="1" x14ac:dyDescent="0.25">
      <c r="A34" s="7"/>
      <c r="B34" s="16" t="s">
        <v>97</v>
      </c>
      <c r="C34" s="78">
        <v>244462</v>
      </c>
      <c r="D34" s="56">
        <f t="shared" ref="D34:D36" si="2">C34*C25</f>
        <v>1466772</v>
      </c>
      <c r="E34" s="7"/>
      <c r="F34" s="7"/>
      <c r="G34" s="7"/>
      <c r="H34" s="7"/>
      <c r="I34" s="7"/>
      <c r="J34" s="7"/>
      <c r="K34" s="7"/>
      <c r="L34" s="7"/>
      <c r="M34" s="7"/>
    </row>
    <row r="35" spans="1:22" ht="13.5" thickBot="1" x14ac:dyDescent="0.25">
      <c r="A35" s="7"/>
      <c r="B35" s="14" t="s">
        <v>37</v>
      </c>
      <c r="C35" s="78">
        <v>96710</v>
      </c>
      <c r="D35" s="56">
        <f t="shared" si="2"/>
        <v>2224330</v>
      </c>
      <c r="E35" s="7"/>
      <c r="F35" s="7"/>
      <c r="G35" s="7"/>
      <c r="H35" s="7"/>
      <c r="I35" s="7"/>
      <c r="J35" s="7"/>
      <c r="K35" s="7"/>
      <c r="L35" s="7"/>
      <c r="M35" s="7"/>
    </row>
    <row r="36" spans="1:22" x14ac:dyDescent="0.2">
      <c r="A36" s="7"/>
      <c r="B36" s="81" t="s">
        <v>98</v>
      </c>
      <c r="C36" s="78">
        <v>244462</v>
      </c>
      <c r="D36" s="82">
        <f t="shared" si="2"/>
        <v>2444620</v>
      </c>
      <c r="E36" s="7"/>
      <c r="F36" s="7"/>
      <c r="G36" s="7"/>
      <c r="H36" s="7"/>
      <c r="I36" s="7"/>
      <c r="J36" s="7"/>
      <c r="K36" s="7"/>
      <c r="L36" s="7"/>
      <c r="M36" s="7"/>
    </row>
    <row r="37" spans="1:22" ht="13.5" thickBot="1" x14ac:dyDescent="0.25">
      <c r="A37" s="7"/>
      <c r="B37" s="15" t="s">
        <v>23</v>
      </c>
      <c r="C37" s="79"/>
      <c r="D37" s="79">
        <f>SUM(D32:D36)</f>
        <v>8037188.666666666</v>
      </c>
      <c r="E37" s="7"/>
      <c r="F37" s="7"/>
      <c r="G37" s="7"/>
      <c r="H37" s="7"/>
      <c r="I37" s="7"/>
      <c r="J37" s="7"/>
      <c r="K37" s="7"/>
      <c r="L37" s="7"/>
      <c r="M37" s="7"/>
    </row>
    <row r="38" spans="1:22" x14ac:dyDescent="0.2">
      <c r="A38" s="7"/>
      <c r="B38" s="7"/>
      <c r="C38" s="10"/>
      <c r="D38" s="7"/>
      <c r="E38" s="7"/>
      <c r="F38" s="7"/>
      <c r="G38" s="7"/>
      <c r="H38" s="7"/>
      <c r="I38" s="7"/>
      <c r="J38" s="7"/>
      <c r="K38" s="7"/>
      <c r="L38" s="7"/>
      <c r="M38" s="7"/>
    </row>
    <row r="39" spans="1:22" ht="13.5" thickBot="1" x14ac:dyDescent="0.25">
      <c r="A39" s="7"/>
      <c r="B39" s="16" t="s">
        <v>64</v>
      </c>
      <c r="C39" s="56">
        <f>SUM(D32:D34)</f>
        <v>3368238.6666666665</v>
      </c>
      <c r="D39" s="7"/>
      <c r="E39" s="7"/>
      <c r="F39" s="7"/>
      <c r="G39" s="7"/>
      <c r="H39" s="7"/>
      <c r="I39" s="7"/>
      <c r="J39" s="7"/>
      <c r="K39" s="7"/>
      <c r="L39" s="7"/>
      <c r="M39" s="7"/>
    </row>
    <row r="40" spans="1:22" x14ac:dyDescent="0.2">
      <c r="A40" s="7"/>
      <c r="B40" s="16" t="s">
        <v>55</v>
      </c>
      <c r="C40" s="57">
        <f>SUM(D35:D36)</f>
        <v>4668950</v>
      </c>
      <c r="D40" s="7"/>
      <c r="E40" s="7"/>
      <c r="F40" s="7"/>
      <c r="G40" s="7"/>
      <c r="H40" s="7"/>
      <c r="I40" s="7"/>
      <c r="J40" s="7"/>
      <c r="K40" s="7"/>
      <c r="L40" s="7"/>
      <c r="M40" s="7"/>
    </row>
    <row r="41" spans="1:22" x14ac:dyDescent="0.2">
      <c r="A41" s="7"/>
      <c r="B41" s="30" t="s">
        <v>25</v>
      </c>
      <c r="C41" s="80">
        <f>SUM(C39:C40)</f>
        <v>8037188.666666666</v>
      </c>
      <c r="D41" s="7"/>
      <c r="E41" s="7"/>
      <c r="F41" s="7"/>
      <c r="G41" s="7"/>
      <c r="H41" s="7"/>
      <c r="I41" s="7"/>
      <c r="J41" s="7"/>
      <c r="K41" s="7"/>
      <c r="L41" s="7"/>
      <c r="M41" s="7"/>
    </row>
    <row r="42" spans="1:22" x14ac:dyDescent="0.2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</row>
    <row r="43" spans="1:22" s="7" customFormat="1" ht="16.5" customHeight="1" x14ac:dyDescent="0.2">
      <c r="B43" s="25" t="s">
        <v>2</v>
      </c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</row>
    <row r="44" spans="1:22" s="7" customFormat="1" x14ac:dyDescent="0.2">
      <c r="B44" s="7" t="s">
        <v>26</v>
      </c>
    </row>
    <row r="45" spans="1:22" x14ac:dyDescent="0.2">
      <c r="N45" s="35"/>
      <c r="O45" s="35"/>
      <c r="P45" s="35"/>
      <c r="Q45" s="35"/>
      <c r="R45" s="35"/>
      <c r="S45" s="35"/>
      <c r="T45" s="35"/>
      <c r="U45" s="35"/>
      <c r="V45" s="35"/>
    </row>
    <row r="46" spans="1:22" s="7" customFormat="1" ht="15" x14ac:dyDescent="0.2">
      <c r="B46" s="25" t="s">
        <v>31</v>
      </c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</row>
    <row r="47" spans="1:22" s="7" customFormat="1" x14ac:dyDescent="0.2">
      <c r="B47" s="1"/>
    </row>
    <row r="48" spans="1:22" ht="13.5" thickBot="1" x14ac:dyDescent="0.25">
      <c r="A48" s="7"/>
      <c r="B48" s="12" t="s">
        <v>16</v>
      </c>
      <c r="C48" s="17" t="s">
        <v>102</v>
      </c>
      <c r="D48" s="17" t="s">
        <v>103</v>
      </c>
      <c r="E48" s="17" t="s">
        <v>104</v>
      </c>
      <c r="F48" s="17" t="s">
        <v>105</v>
      </c>
      <c r="G48" s="17" t="s">
        <v>106</v>
      </c>
      <c r="H48" s="13" t="s">
        <v>15</v>
      </c>
      <c r="I48" s="7"/>
      <c r="J48" s="7"/>
      <c r="K48" s="7"/>
      <c r="L48" s="7"/>
      <c r="M48" s="7"/>
    </row>
    <row r="49" spans="1:13" x14ac:dyDescent="0.2">
      <c r="A49" s="7"/>
      <c r="B49" s="84" t="s">
        <v>17</v>
      </c>
      <c r="C49" s="85">
        <f>D9</f>
        <v>1000000</v>
      </c>
      <c r="D49" s="85">
        <f>E9</f>
        <v>1184119.3333333333</v>
      </c>
      <c r="E49" s="85">
        <f>F9</f>
        <v>1184119.3333333333</v>
      </c>
      <c r="F49" s="85">
        <f t="shared" ref="F49:G49" si="3">G9</f>
        <v>2334475</v>
      </c>
      <c r="G49" s="85">
        <f t="shared" si="3"/>
        <v>2334475</v>
      </c>
      <c r="H49" s="85">
        <f>SUM(C49:G49)</f>
        <v>8037188.666666666</v>
      </c>
      <c r="I49" s="7"/>
      <c r="J49" s="7"/>
      <c r="K49" s="7"/>
      <c r="L49" s="7"/>
      <c r="M49" s="7"/>
    </row>
    <row r="50" spans="1:13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</row>
    <row r="51" spans="1:13" ht="13.5" thickBot="1" x14ac:dyDescent="0.25">
      <c r="A51" s="7"/>
      <c r="B51" s="12" t="s">
        <v>7</v>
      </c>
      <c r="C51" s="13" t="s">
        <v>8</v>
      </c>
      <c r="D51" s="13" t="s">
        <v>9</v>
      </c>
      <c r="E51" s="7"/>
      <c r="F51" s="7"/>
      <c r="G51" s="7"/>
      <c r="H51" s="7"/>
      <c r="I51" s="7"/>
      <c r="J51" s="7"/>
    </row>
    <row r="52" spans="1:13" ht="13.5" thickBot="1" x14ac:dyDescent="0.25">
      <c r="A52" s="7"/>
      <c r="B52" s="14" t="s">
        <v>3</v>
      </c>
      <c r="C52" s="56">
        <v>0</v>
      </c>
      <c r="D52" s="56">
        <v>0</v>
      </c>
      <c r="E52" s="7"/>
      <c r="F52" s="7"/>
      <c r="G52" s="7"/>
      <c r="H52" s="7"/>
      <c r="I52" s="7"/>
      <c r="J52" s="7"/>
    </row>
    <row r="53" spans="1:13" x14ac:dyDescent="0.2">
      <c r="B53" s="16" t="s">
        <v>11</v>
      </c>
      <c r="C53" s="57">
        <f>NPV($C$17,$D$8:$V$8)</f>
        <v>7319153.1326937154</v>
      </c>
      <c r="D53" s="57">
        <v>0</v>
      </c>
    </row>
    <row r="54" spans="1:13" ht="13.5" thickBot="1" x14ac:dyDescent="0.25">
      <c r="B54" s="43" t="s">
        <v>12</v>
      </c>
      <c r="C54" s="59"/>
      <c r="D54" s="58">
        <f>SUM(D52:D53)-SUM(C52:C53)</f>
        <v>-7319153.1326937154</v>
      </c>
    </row>
    <row r="55" spans="1:13" x14ac:dyDescent="0.2"/>
    <row r="56" spans="1:13" hidden="1" x14ac:dyDescent="0.2">
      <c r="C56" s="48"/>
    </row>
    <row r="57" spans="1:13" hidden="1" x14ac:dyDescent="0.2"/>
    <row r="58" spans="1:13" hidden="1" x14ac:dyDescent="0.2">
      <c r="C58" s="48"/>
      <c r="D58" s="48"/>
      <c r="E58" s="48"/>
      <c r="F58" s="48"/>
      <c r="G58" s="48"/>
      <c r="H58" s="48"/>
    </row>
  </sheetData>
  <mergeCells count="2">
    <mergeCell ref="D6:M6"/>
    <mergeCell ref="N6:V6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92D050"/>
  </sheetPr>
  <dimension ref="A1:W48"/>
  <sheetViews>
    <sheetView showGridLines="0" zoomScale="80" zoomScaleNormal="80" workbookViewId="0"/>
  </sheetViews>
  <sheetFormatPr defaultColWidth="0" defaultRowHeight="12.75" zeroHeight="1" x14ac:dyDescent="0.2"/>
  <cols>
    <col min="1" max="1" width="3.375" style="7" customWidth="1"/>
    <col min="2" max="2" width="70.625" style="7" customWidth="1"/>
    <col min="3" max="3" width="19.75" style="7" customWidth="1"/>
    <col min="4" max="4" width="16.875" style="7" customWidth="1"/>
    <col min="5" max="22" width="13.625" style="7" customWidth="1"/>
    <col min="23" max="23" width="3.125" style="7" customWidth="1"/>
    <col min="24" max="16384" width="9" style="7" hidden="1"/>
  </cols>
  <sheetData>
    <row r="1" spans="2:22" x14ac:dyDescent="0.2">
      <c r="N1" s="35"/>
      <c r="O1" s="35"/>
      <c r="P1" s="35"/>
      <c r="Q1" s="35"/>
      <c r="R1" s="35"/>
      <c r="S1" s="35"/>
      <c r="T1" s="35"/>
      <c r="U1" s="35"/>
      <c r="V1" s="35"/>
    </row>
    <row r="2" spans="2:22" ht="16.5" customHeight="1" x14ac:dyDescent="0.2">
      <c r="B2" s="3" t="s">
        <v>35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spans="2:22" customFormat="1" x14ac:dyDescent="0.2">
      <c r="N3" s="35"/>
      <c r="O3" s="35"/>
      <c r="P3" s="35"/>
      <c r="Q3" s="35"/>
      <c r="R3" s="35"/>
      <c r="S3" s="35"/>
      <c r="T3" s="35"/>
      <c r="U3" s="35"/>
      <c r="V3" s="35"/>
    </row>
    <row r="4" spans="2:22" ht="16.5" customHeight="1" x14ac:dyDescent="0.2">
      <c r="B4" s="25" t="s">
        <v>33</v>
      </c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</row>
    <row r="5" spans="2:22" x14ac:dyDescent="0.2">
      <c r="N5" s="35"/>
      <c r="O5" s="35"/>
      <c r="P5" s="35"/>
      <c r="Q5" s="35"/>
      <c r="R5" s="35"/>
      <c r="S5" s="35"/>
      <c r="T5" s="35"/>
      <c r="U5" s="35"/>
      <c r="V5" s="35"/>
    </row>
    <row r="6" spans="2:22" x14ac:dyDescent="0.2">
      <c r="D6" s="104" t="s">
        <v>0</v>
      </c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104"/>
      <c r="S6" s="104"/>
      <c r="T6" s="104"/>
      <c r="U6" s="104"/>
      <c r="V6" s="104"/>
    </row>
    <row r="7" spans="2:22" x14ac:dyDescent="0.2">
      <c r="C7" s="6"/>
      <c r="D7" s="91" t="s">
        <v>45</v>
      </c>
      <c r="E7" s="91" t="s">
        <v>46</v>
      </c>
      <c r="F7" s="91" t="s">
        <v>47</v>
      </c>
      <c r="G7" s="91" t="s">
        <v>48</v>
      </c>
      <c r="H7" s="91" t="s">
        <v>49</v>
      </c>
      <c r="I7" s="91" t="s">
        <v>50</v>
      </c>
      <c r="J7" s="91" t="s">
        <v>51</v>
      </c>
      <c r="K7" s="91" t="s">
        <v>52</v>
      </c>
      <c r="L7" s="91" t="s">
        <v>53</v>
      </c>
      <c r="M7" s="91" t="s">
        <v>54</v>
      </c>
      <c r="N7" s="91" t="s">
        <v>78</v>
      </c>
      <c r="O7" s="91" t="s">
        <v>79</v>
      </c>
      <c r="P7" s="91" t="s">
        <v>80</v>
      </c>
      <c r="Q7" s="91" t="s">
        <v>82</v>
      </c>
      <c r="R7" s="91" t="s">
        <v>81</v>
      </c>
      <c r="S7" s="91" t="s">
        <v>83</v>
      </c>
      <c r="T7" s="91" t="s">
        <v>84</v>
      </c>
      <c r="U7" s="91" t="s">
        <v>85</v>
      </c>
      <c r="V7" s="91" t="s">
        <v>86</v>
      </c>
    </row>
    <row r="8" spans="2:22" x14ac:dyDescent="0.2">
      <c r="B8" s="66" t="s">
        <v>107</v>
      </c>
      <c r="C8" s="68"/>
      <c r="D8" s="60">
        <f>$E$32*D18</f>
        <v>0</v>
      </c>
      <c r="E8" s="60">
        <f t="shared" ref="E8:V8" si="0">$E$32*E18</f>
        <v>0</v>
      </c>
      <c r="F8" s="60">
        <f>$E$32*F18</f>
        <v>2323352.9333951329</v>
      </c>
      <c r="G8" s="60">
        <f t="shared" si="0"/>
        <v>2323352.9333951329</v>
      </c>
      <c r="H8" s="60">
        <f t="shared" si="0"/>
        <v>3872254.8889918886</v>
      </c>
      <c r="I8" s="60">
        <f t="shared" si="0"/>
        <v>3872254.8889918886</v>
      </c>
      <c r="J8" s="60">
        <f t="shared" si="0"/>
        <v>3872254.8889918886</v>
      </c>
      <c r="K8" s="60">
        <f t="shared" si="0"/>
        <v>3872254.8889918886</v>
      </c>
      <c r="L8" s="60">
        <f t="shared" si="0"/>
        <v>3872254.8889918886</v>
      </c>
      <c r="M8" s="60">
        <f t="shared" si="0"/>
        <v>3872254.8889918886</v>
      </c>
      <c r="N8" s="60">
        <f t="shared" si="0"/>
        <v>3872254.8889918886</v>
      </c>
      <c r="O8" s="60">
        <f t="shared" si="0"/>
        <v>3872254.8889918886</v>
      </c>
      <c r="P8" s="60">
        <f t="shared" si="0"/>
        <v>3872254.8889918886</v>
      </c>
      <c r="Q8" s="60">
        <f t="shared" si="0"/>
        <v>3872254.8889918886</v>
      </c>
      <c r="R8" s="60">
        <f t="shared" si="0"/>
        <v>3872254.8889918886</v>
      </c>
      <c r="S8" s="60">
        <f t="shared" si="0"/>
        <v>3872254.8889918886</v>
      </c>
      <c r="T8" s="60">
        <f t="shared" si="0"/>
        <v>3872254.8889918886</v>
      </c>
      <c r="U8" s="60">
        <f t="shared" si="0"/>
        <v>3872254.8889918886</v>
      </c>
      <c r="V8" s="60">
        <f t="shared" si="0"/>
        <v>3872254.8889918886</v>
      </c>
    </row>
    <row r="9" spans="2:22" x14ac:dyDescent="0.2">
      <c r="B9" s="62"/>
      <c r="C9" s="63"/>
      <c r="D9" s="11"/>
      <c r="E9" s="11"/>
      <c r="F9" s="11"/>
      <c r="G9" s="11"/>
      <c r="H9" s="11"/>
      <c r="I9" s="11"/>
      <c r="J9" s="11"/>
      <c r="K9" s="11"/>
      <c r="L9" s="11"/>
      <c r="M9" s="11"/>
      <c r="N9" s="8">
        <v>0</v>
      </c>
      <c r="O9" s="8">
        <v>0</v>
      </c>
      <c r="P9" s="8">
        <v>0</v>
      </c>
      <c r="Q9" s="8">
        <v>0</v>
      </c>
      <c r="R9" s="8">
        <v>0</v>
      </c>
      <c r="S9" s="8">
        <v>0</v>
      </c>
      <c r="T9" s="8">
        <v>0</v>
      </c>
      <c r="U9" s="8">
        <v>0</v>
      </c>
      <c r="V9" s="8">
        <v>0</v>
      </c>
    </row>
    <row r="10" spans="2:22" x14ac:dyDescent="0.2">
      <c r="B10" s="63"/>
      <c r="C10" s="63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8"/>
      <c r="O10" s="8"/>
      <c r="P10" s="8"/>
      <c r="Q10" s="8"/>
      <c r="R10" s="8"/>
      <c r="S10" s="8"/>
      <c r="T10" s="8"/>
      <c r="U10" s="8"/>
      <c r="V10" s="8"/>
    </row>
    <row r="11" spans="2:22" x14ac:dyDescent="0.2">
      <c r="B11" s="62" t="s">
        <v>2</v>
      </c>
      <c r="C11" s="63"/>
      <c r="D11" s="74" t="s">
        <v>10</v>
      </c>
      <c r="E11" s="74" t="s">
        <v>10</v>
      </c>
      <c r="F11" s="74" t="s">
        <v>10</v>
      </c>
      <c r="G11" s="74" t="s">
        <v>10</v>
      </c>
      <c r="H11" s="74" t="s">
        <v>10</v>
      </c>
      <c r="I11" s="74" t="s">
        <v>10</v>
      </c>
      <c r="J11" s="74" t="s">
        <v>10</v>
      </c>
      <c r="K11" s="74" t="s">
        <v>10</v>
      </c>
      <c r="L11" s="74" t="s">
        <v>10</v>
      </c>
      <c r="M11" s="74" t="s">
        <v>10</v>
      </c>
      <c r="N11" s="74" t="s">
        <v>10</v>
      </c>
      <c r="O11" s="74" t="s">
        <v>10</v>
      </c>
      <c r="P11" s="74" t="s">
        <v>10</v>
      </c>
      <c r="Q11" s="74" t="s">
        <v>10</v>
      </c>
      <c r="R11" s="74" t="s">
        <v>10</v>
      </c>
      <c r="S11" s="74" t="s">
        <v>10</v>
      </c>
      <c r="T11" s="74" t="s">
        <v>10</v>
      </c>
      <c r="U11" s="74" t="s">
        <v>10</v>
      </c>
      <c r="V11" s="74" t="s">
        <v>10</v>
      </c>
    </row>
    <row r="12" spans="2:22" x14ac:dyDescent="0.2">
      <c r="B12" s="68"/>
      <c r="C12" s="68"/>
      <c r="D12" s="74" t="s">
        <v>10</v>
      </c>
      <c r="E12" s="74" t="s">
        <v>10</v>
      </c>
      <c r="F12" s="74" t="s">
        <v>10</v>
      </c>
      <c r="G12" s="74" t="s">
        <v>10</v>
      </c>
      <c r="H12" s="74" t="s">
        <v>10</v>
      </c>
      <c r="I12" s="74" t="s">
        <v>10</v>
      </c>
      <c r="J12" s="74" t="s">
        <v>10</v>
      </c>
      <c r="K12" s="74" t="s">
        <v>10</v>
      </c>
      <c r="L12" s="74" t="s">
        <v>10</v>
      </c>
      <c r="M12" s="74" t="s">
        <v>10</v>
      </c>
      <c r="N12" s="74" t="s">
        <v>10</v>
      </c>
      <c r="O12" s="74" t="s">
        <v>10</v>
      </c>
      <c r="P12" s="74" t="s">
        <v>10</v>
      </c>
      <c r="Q12" s="74" t="s">
        <v>10</v>
      </c>
      <c r="R12" s="74" t="s">
        <v>10</v>
      </c>
      <c r="S12" s="74" t="s">
        <v>10</v>
      </c>
      <c r="T12" s="74" t="s">
        <v>10</v>
      </c>
      <c r="U12" s="74" t="s">
        <v>10</v>
      </c>
      <c r="V12" s="74" t="s">
        <v>10</v>
      </c>
    </row>
    <row r="13" spans="2:22" x14ac:dyDescent="0.2">
      <c r="B13" s="92" t="s">
        <v>15</v>
      </c>
      <c r="C13" s="69"/>
      <c r="D13" s="93">
        <f>SUM(D11:D12)</f>
        <v>0</v>
      </c>
      <c r="E13" s="93">
        <f t="shared" ref="E13:V13" si="1">SUM(E11:E12)</f>
        <v>0</v>
      </c>
      <c r="F13" s="93">
        <f t="shared" si="1"/>
        <v>0</v>
      </c>
      <c r="G13" s="93">
        <f t="shared" si="1"/>
        <v>0</v>
      </c>
      <c r="H13" s="93">
        <f t="shared" si="1"/>
        <v>0</v>
      </c>
      <c r="I13" s="93">
        <f t="shared" si="1"/>
        <v>0</v>
      </c>
      <c r="J13" s="93">
        <f t="shared" si="1"/>
        <v>0</v>
      </c>
      <c r="K13" s="93">
        <f t="shared" si="1"/>
        <v>0</v>
      </c>
      <c r="L13" s="93">
        <f t="shared" si="1"/>
        <v>0</v>
      </c>
      <c r="M13" s="93">
        <f t="shared" si="1"/>
        <v>0</v>
      </c>
      <c r="N13" s="93">
        <f t="shared" si="1"/>
        <v>0</v>
      </c>
      <c r="O13" s="93">
        <f t="shared" si="1"/>
        <v>0</v>
      </c>
      <c r="P13" s="93">
        <f t="shared" si="1"/>
        <v>0</v>
      </c>
      <c r="Q13" s="93">
        <f t="shared" si="1"/>
        <v>0</v>
      </c>
      <c r="R13" s="93">
        <f t="shared" si="1"/>
        <v>0</v>
      </c>
      <c r="S13" s="93">
        <f t="shared" si="1"/>
        <v>0</v>
      </c>
      <c r="T13" s="93">
        <f t="shared" si="1"/>
        <v>0</v>
      </c>
      <c r="U13" s="93">
        <f t="shared" si="1"/>
        <v>0</v>
      </c>
      <c r="V13" s="93">
        <f t="shared" si="1"/>
        <v>0</v>
      </c>
    </row>
    <row r="14" spans="2:22" x14ac:dyDescent="0.2"/>
    <row r="15" spans="2:22" x14ac:dyDescent="0.2"/>
    <row r="16" spans="2:22" x14ac:dyDescent="0.2">
      <c r="B16" s="65" t="s">
        <v>4</v>
      </c>
    </row>
    <row r="17" spans="2:22" x14ac:dyDescent="0.2">
      <c r="B17" s="64" t="s">
        <v>5</v>
      </c>
      <c r="C17" s="55">
        <v>2.75E-2</v>
      </c>
    </row>
    <row r="18" spans="2:22" customFormat="1" x14ac:dyDescent="0.2">
      <c r="B18" s="68" t="s">
        <v>41</v>
      </c>
      <c r="C18" s="67"/>
      <c r="D18" s="54">
        <v>0</v>
      </c>
      <c r="E18" s="54">
        <v>0</v>
      </c>
      <c r="F18" s="54">
        <v>0.6</v>
      </c>
      <c r="G18" s="54">
        <v>0.6</v>
      </c>
      <c r="H18" s="54">
        <v>1</v>
      </c>
      <c r="I18" s="54">
        <v>1</v>
      </c>
      <c r="J18" s="54">
        <v>1</v>
      </c>
      <c r="K18" s="54">
        <v>1</v>
      </c>
      <c r="L18" s="54">
        <v>1</v>
      </c>
      <c r="M18" s="54">
        <f t="shared" ref="M18" si="2">L18</f>
        <v>1</v>
      </c>
      <c r="N18" s="54">
        <f t="shared" ref="N18" si="3">M18</f>
        <v>1</v>
      </c>
      <c r="O18" s="54">
        <f t="shared" ref="O18" si="4">N18</f>
        <v>1</v>
      </c>
      <c r="P18" s="54">
        <f t="shared" ref="P18" si="5">O18</f>
        <v>1</v>
      </c>
      <c r="Q18" s="54">
        <f t="shared" ref="Q18" si="6">P18</f>
        <v>1</v>
      </c>
      <c r="R18" s="54">
        <f t="shared" ref="R18" si="7">Q18</f>
        <v>1</v>
      </c>
      <c r="S18" s="54">
        <f t="shared" ref="S18" si="8">R18</f>
        <v>1</v>
      </c>
      <c r="T18" s="54">
        <f t="shared" ref="T18" si="9">S18</f>
        <v>1</v>
      </c>
      <c r="U18" s="54">
        <f t="shared" ref="U18" si="10">T18</f>
        <v>1</v>
      </c>
      <c r="V18" s="54">
        <f t="shared" ref="V18" si="11">U18</f>
        <v>1</v>
      </c>
    </row>
    <row r="19" spans="2:22" x14ac:dyDescent="0.2">
      <c r="C19" s="9"/>
    </row>
    <row r="20" spans="2:22" ht="16.5" customHeight="1" x14ac:dyDescent="0.2">
      <c r="B20" s="25" t="s">
        <v>29</v>
      </c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</row>
    <row r="21" spans="2:22" x14ac:dyDescent="0.2"/>
    <row r="22" spans="2:22" x14ac:dyDescent="0.2">
      <c r="B22" s="1" t="s">
        <v>28</v>
      </c>
    </row>
    <row r="23" spans="2:22" ht="13.5" thickBot="1" x14ac:dyDescent="0.25">
      <c r="B23" s="18" t="s">
        <v>13</v>
      </c>
      <c r="C23" s="76" t="s">
        <v>14</v>
      </c>
    </row>
    <row r="24" spans="2:22" ht="13.5" thickBot="1" x14ac:dyDescent="0.25">
      <c r="B24" s="19" t="s">
        <v>38</v>
      </c>
      <c r="C24" s="94">
        <v>2581.5032593279257</v>
      </c>
    </row>
    <row r="25" spans="2:22" x14ac:dyDescent="0.2"/>
    <row r="26" spans="2:22" x14ac:dyDescent="0.2">
      <c r="B26" s="1" t="s">
        <v>39</v>
      </c>
    </row>
    <row r="27" spans="2:22" ht="13.5" thickBot="1" x14ac:dyDescent="0.25">
      <c r="B27" s="12" t="s">
        <v>13</v>
      </c>
      <c r="C27" s="76" t="s">
        <v>8</v>
      </c>
    </row>
    <row r="28" spans="2:22" ht="13.5" thickBot="1" x14ac:dyDescent="0.25">
      <c r="B28" s="19" t="s">
        <v>40</v>
      </c>
      <c r="C28" s="90">
        <v>1500</v>
      </c>
    </row>
    <row r="29" spans="2:22" x14ac:dyDescent="0.2">
      <c r="B29" s="29" t="s">
        <v>42</v>
      </c>
      <c r="C29" s="90">
        <v>20000</v>
      </c>
    </row>
    <row r="30" spans="2:22" x14ac:dyDescent="0.2"/>
    <row r="31" spans="2:22" ht="13.5" thickBot="1" x14ac:dyDescent="0.25">
      <c r="B31" s="12" t="s">
        <v>13</v>
      </c>
      <c r="C31" s="17" t="s">
        <v>18</v>
      </c>
      <c r="D31" s="17" t="s">
        <v>19</v>
      </c>
      <c r="E31" s="17" t="s">
        <v>43</v>
      </c>
    </row>
    <row r="32" spans="2:22" ht="13.5" thickBot="1" x14ac:dyDescent="0.25">
      <c r="B32" s="19" t="s">
        <v>40</v>
      </c>
      <c r="C32" s="20">
        <f>C24</f>
        <v>2581.5032593279257</v>
      </c>
      <c r="D32" s="88">
        <f>C28</f>
        <v>1500</v>
      </c>
      <c r="E32" s="88">
        <f>C32*D32</f>
        <v>3872254.8889918886</v>
      </c>
      <c r="G32" s="38"/>
    </row>
    <row r="33" spans="2:13" x14ac:dyDescent="0.2">
      <c r="B33" s="29" t="s">
        <v>42</v>
      </c>
      <c r="C33" s="31">
        <f>C24</f>
        <v>2581.5032593279257</v>
      </c>
      <c r="D33" s="89">
        <f>C29</f>
        <v>20000</v>
      </c>
      <c r="E33" s="89">
        <f>D33*C33</f>
        <v>51630065.186558515</v>
      </c>
    </row>
    <row r="34" spans="2:13" x14ac:dyDescent="0.2"/>
    <row r="35" spans="2:13" ht="16.5" customHeight="1" x14ac:dyDescent="0.2">
      <c r="B35" s="25" t="s">
        <v>2</v>
      </c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</row>
    <row r="36" spans="2:13" x14ac:dyDescent="0.2">
      <c r="B36" s="7" t="s">
        <v>26</v>
      </c>
    </row>
    <row r="37" spans="2:13" x14ac:dyDescent="0.2"/>
    <row r="38" spans="2:13" ht="15" x14ac:dyDescent="0.2">
      <c r="B38" s="25" t="s">
        <v>15</v>
      </c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</row>
    <row r="39" spans="2:13" x14ac:dyDescent="0.2">
      <c r="B39" s="1"/>
    </row>
    <row r="40" spans="2:13" ht="13.5" thickBot="1" x14ac:dyDescent="0.25">
      <c r="B40" s="44" t="s">
        <v>13</v>
      </c>
      <c r="C40" s="13" t="s">
        <v>8</v>
      </c>
      <c r="D40" s="13" t="s">
        <v>9</v>
      </c>
    </row>
    <row r="41" spans="2:13" x14ac:dyDescent="0.2">
      <c r="B41" s="29" t="s">
        <v>88</v>
      </c>
      <c r="C41" s="57">
        <f>NPV(C17,D8:V8)</f>
        <v>46459220.515584014</v>
      </c>
      <c r="D41" s="57">
        <v>0</v>
      </c>
    </row>
    <row r="42" spans="2:13" x14ac:dyDescent="0.2">
      <c r="B42" s="29" t="s">
        <v>76</v>
      </c>
      <c r="C42" s="86">
        <v>0</v>
      </c>
      <c r="D42" s="57">
        <v>0</v>
      </c>
    </row>
    <row r="43" spans="2:13" ht="13.5" thickBot="1" x14ac:dyDescent="0.25">
      <c r="B43" s="43" t="s">
        <v>87</v>
      </c>
      <c r="C43" s="87"/>
      <c r="D43" s="58">
        <f>SUM(D41:D42)-SUM(C41:C42)</f>
        <v>-46459220.515584014</v>
      </c>
    </row>
    <row r="44" spans="2:13" x14ac:dyDescent="0.2"/>
    <row r="45" spans="2:13" hidden="1" x14ac:dyDescent="0.2"/>
    <row r="46" spans="2:13" hidden="1" x14ac:dyDescent="0.2"/>
    <row r="47" spans="2:13" hidden="1" x14ac:dyDescent="0.2">
      <c r="D47" s="38"/>
    </row>
    <row r="48" spans="2:13" hidden="1" x14ac:dyDescent="0.2">
      <c r="C48" s="48"/>
    </row>
  </sheetData>
  <mergeCells count="2">
    <mergeCell ref="D6:M6"/>
    <mergeCell ref="N6:V6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92D050"/>
  </sheetPr>
  <dimension ref="A1:W70"/>
  <sheetViews>
    <sheetView showGridLines="0" topLeftCell="A10" zoomScale="80" zoomScaleNormal="80" workbookViewId="0">
      <selection activeCell="E23" sqref="E23"/>
    </sheetView>
  </sheetViews>
  <sheetFormatPr defaultColWidth="0" defaultRowHeight="12.75" zeroHeight="1" x14ac:dyDescent="0.2"/>
  <cols>
    <col min="1" max="1" width="3.125" style="7" customWidth="1"/>
    <col min="2" max="2" width="71.875" style="7" customWidth="1"/>
    <col min="3" max="3" width="19.75" style="7" customWidth="1"/>
    <col min="4" max="4" width="18.875" style="7" customWidth="1"/>
    <col min="5" max="6" width="13.75" style="7" bestFit="1" customWidth="1"/>
    <col min="7" max="8" width="15.625" style="7" bestFit="1" customWidth="1"/>
    <col min="9" max="12" width="13.75" style="7" bestFit="1" customWidth="1"/>
    <col min="13" max="14" width="12.375" style="7" bestFit="1" customWidth="1"/>
    <col min="15" max="16" width="13.625" style="7" bestFit="1" customWidth="1"/>
    <col min="17" max="22" width="12.375" style="7" bestFit="1" customWidth="1"/>
    <col min="23" max="23" width="4.75" style="7" customWidth="1"/>
    <col min="24" max="16384" width="9" style="7" hidden="1"/>
  </cols>
  <sheetData>
    <row r="1" spans="2:22" x14ac:dyDescent="0.2"/>
    <row r="2" spans="2:22" ht="21" customHeight="1" x14ac:dyDescent="0.2">
      <c r="B2" s="3" t="s">
        <v>58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spans="2:22" customFormat="1" x14ac:dyDescent="0.2">
      <c r="N3" s="35"/>
      <c r="O3" s="35"/>
      <c r="P3" s="35"/>
      <c r="Q3" s="35"/>
      <c r="R3" s="35"/>
      <c r="S3" s="35"/>
      <c r="T3" s="35"/>
      <c r="U3" s="35"/>
      <c r="V3" s="35"/>
    </row>
    <row r="4" spans="2:22" ht="16.5" customHeight="1" x14ac:dyDescent="0.2">
      <c r="B4" s="25" t="s">
        <v>33</v>
      </c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</row>
    <row r="5" spans="2:22" x14ac:dyDescent="0.2">
      <c r="N5" s="35"/>
      <c r="O5" s="35"/>
      <c r="P5" s="35"/>
      <c r="Q5" s="35"/>
      <c r="R5" s="35"/>
      <c r="S5" s="35"/>
      <c r="T5" s="35"/>
      <c r="U5" s="35"/>
      <c r="V5" s="35"/>
    </row>
    <row r="6" spans="2:22" x14ac:dyDescent="0.2">
      <c r="D6" s="104" t="s">
        <v>0</v>
      </c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104"/>
      <c r="S6" s="104"/>
      <c r="T6" s="104"/>
      <c r="U6" s="104"/>
      <c r="V6" s="104"/>
    </row>
    <row r="7" spans="2:22" x14ac:dyDescent="0.2">
      <c r="C7" s="6"/>
      <c r="D7" s="24" t="s">
        <v>45</v>
      </c>
      <c r="E7" s="24" t="s">
        <v>46</v>
      </c>
      <c r="F7" s="24" t="s">
        <v>47</v>
      </c>
      <c r="G7" s="24" t="s">
        <v>48</v>
      </c>
      <c r="H7" s="24" t="s">
        <v>49</v>
      </c>
      <c r="I7" s="24" t="s">
        <v>50</v>
      </c>
      <c r="J7" s="24" t="s">
        <v>51</v>
      </c>
      <c r="K7" s="24" t="s">
        <v>52</v>
      </c>
      <c r="L7" s="24" t="s">
        <v>53</v>
      </c>
      <c r="M7" s="24" t="s">
        <v>54</v>
      </c>
      <c r="N7" s="24" t="s">
        <v>78</v>
      </c>
      <c r="O7" s="24" t="s">
        <v>79</v>
      </c>
      <c r="P7" s="24" t="s">
        <v>80</v>
      </c>
      <c r="Q7" s="24" t="s">
        <v>82</v>
      </c>
      <c r="R7" s="24" t="s">
        <v>81</v>
      </c>
      <c r="S7" s="24" t="s">
        <v>83</v>
      </c>
      <c r="T7" s="24" t="s">
        <v>84</v>
      </c>
      <c r="U7" s="24" t="s">
        <v>85</v>
      </c>
      <c r="V7" s="24" t="s">
        <v>86</v>
      </c>
    </row>
    <row r="8" spans="2:22" x14ac:dyDescent="0.2">
      <c r="B8" s="66" t="s">
        <v>107</v>
      </c>
      <c r="C8" s="68"/>
      <c r="D8" s="60">
        <f>'Option 2'!D8</f>
        <v>1000000</v>
      </c>
      <c r="E8" s="60">
        <f>($C$41-$D$8+$C$37)/2</f>
        <v>742114.08888888871</v>
      </c>
      <c r="F8" s="60">
        <f>($C$41-$D$8+$C$37)/2</f>
        <v>742114.08888888871</v>
      </c>
      <c r="G8" s="60">
        <f>$C$42/2</f>
        <v>2334475</v>
      </c>
      <c r="H8" s="60">
        <f>$C$42/2</f>
        <v>2334475</v>
      </c>
      <c r="I8" s="72">
        <v>0</v>
      </c>
      <c r="J8" s="72">
        <v>0</v>
      </c>
      <c r="K8" s="72">
        <v>0</v>
      </c>
      <c r="L8" s="72">
        <v>0</v>
      </c>
      <c r="M8" s="72">
        <v>0</v>
      </c>
      <c r="N8" s="72">
        <v>0</v>
      </c>
      <c r="O8" s="72">
        <v>0</v>
      </c>
      <c r="P8" s="72">
        <v>0</v>
      </c>
      <c r="Q8" s="72">
        <v>0</v>
      </c>
      <c r="R8" s="72">
        <v>0</v>
      </c>
      <c r="S8" s="72">
        <v>0</v>
      </c>
      <c r="T8" s="72">
        <v>0</v>
      </c>
      <c r="U8" s="72">
        <v>0</v>
      </c>
      <c r="V8" s="72">
        <v>0</v>
      </c>
    </row>
    <row r="9" spans="2:22" x14ac:dyDescent="0.2">
      <c r="B9" s="62"/>
      <c r="C9" s="6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</row>
    <row r="10" spans="2:22" x14ac:dyDescent="0.2">
      <c r="B10" s="63"/>
      <c r="C10" s="6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</row>
    <row r="11" spans="2:22" x14ac:dyDescent="0.2">
      <c r="B11" s="66" t="s">
        <v>108</v>
      </c>
      <c r="C11" s="68" t="s">
        <v>3</v>
      </c>
      <c r="D11" s="60">
        <f t="shared" ref="D11:E11" si="0">-$C$56*D18</f>
        <v>0</v>
      </c>
      <c r="E11" s="60">
        <f t="shared" si="0"/>
        <v>0</v>
      </c>
      <c r="F11" s="60">
        <f>-$C$56*F18</f>
        <v>136937.00331818179</v>
      </c>
      <c r="G11" s="60">
        <f t="shared" ref="G11:V11" si="1">-$C$56*G18</f>
        <v>136937.00331818179</v>
      </c>
      <c r="H11" s="60">
        <f t="shared" si="1"/>
        <v>136937.00331818179</v>
      </c>
      <c r="I11" s="60">
        <f t="shared" si="1"/>
        <v>136937.00331818179</v>
      </c>
      <c r="J11" s="60">
        <f t="shared" si="1"/>
        <v>136937.00331818179</v>
      </c>
      <c r="K11" s="60">
        <f t="shared" si="1"/>
        <v>136937.00331818179</v>
      </c>
      <c r="L11" s="60">
        <f t="shared" si="1"/>
        <v>136937.00331818179</v>
      </c>
      <c r="M11" s="60">
        <f t="shared" si="1"/>
        <v>136937.00331818179</v>
      </c>
      <c r="N11" s="60">
        <f t="shared" si="1"/>
        <v>136937.00331818179</v>
      </c>
      <c r="O11" s="60">
        <f t="shared" si="1"/>
        <v>136937.00331818179</v>
      </c>
      <c r="P11" s="60">
        <f t="shared" si="1"/>
        <v>136937.00331818179</v>
      </c>
      <c r="Q11" s="60">
        <f t="shared" si="1"/>
        <v>136937.00331818179</v>
      </c>
      <c r="R11" s="60">
        <f t="shared" si="1"/>
        <v>136937.00331818179</v>
      </c>
      <c r="S11" s="60">
        <f t="shared" si="1"/>
        <v>136937.00331818179</v>
      </c>
      <c r="T11" s="60">
        <f t="shared" si="1"/>
        <v>136937.00331818179</v>
      </c>
      <c r="U11" s="60">
        <f t="shared" si="1"/>
        <v>136937.00331818179</v>
      </c>
      <c r="V11" s="60">
        <f t="shared" si="1"/>
        <v>136937.00331818179</v>
      </c>
    </row>
    <row r="12" spans="2:22" x14ac:dyDescent="0.2">
      <c r="B12" s="63"/>
    </row>
    <row r="13" spans="2:22" x14ac:dyDescent="0.2">
      <c r="B13" s="64"/>
    </row>
    <row r="14" spans="2:22" x14ac:dyDescent="0.2"/>
    <row r="15" spans="2:22" x14ac:dyDescent="0.2"/>
    <row r="16" spans="2:22" x14ac:dyDescent="0.2">
      <c r="B16" s="65" t="s">
        <v>4</v>
      </c>
    </row>
    <row r="17" spans="2:22" x14ac:dyDescent="0.2">
      <c r="B17" s="64" t="s">
        <v>5</v>
      </c>
      <c r="C17" s="55">
        <v>2.75E-2</v>
      </c>
    </row>
    <row r="18" spans="2:22" customFormat="1" x14ac:dyDescent="0.2">
      <c r="B18" s="68" t="s">
        <v>36</v>
      </c>
      <c r="C18" s="67"/>
      <c r="D18" s="54">
        <v>0</v>
      </c>
      <c r="E18" s="54">
        <v>0</v>
      </c>
      <c r="F18" s="54">
        <v>1</v>
      </c>
      <c r="G18" s="54">
        <v>1</v>
      </c>
      <c r="H18" s="54">
        <v>1</v>
      </c>
      <c r="I18" s="54">
        <v>1</v>
      </c>
      <c r="J18" s="54">
        <v>1</v>
      </c>
      <c r="K18" s="54">
        <v>1</v>
      </c>
      <c r="L18" s="54">
        <v>1</v>
      </c>
      <c r="M18" s="54">
        <f t="shared" ref="M18" si="2">L18</f>
        <v>1</v>
      </c>
      <c r="N18" s="54">
        <v>1</v>
      </c>
      <c r="O18" s="54">
        <v>1</v>
      </c>
      <c r="P18" s="54">
        <v>1</v>
      </c>
      <c r="Q18" s="54">
        <v>1</v>
      </c>
      <c r="R18" s="54">
        <v>1</v>
      </c>
      <c r="S18" s="54">
        <v>1</v>
      </c>
      <c r="T18" s="54">
        <v>1</v>
      </c>
      <c r="U18" s="54">
        <v>1</v>
      </c>
      <c r="V18" s="54">
        <v>1</v>
      </c>
    </row>
    <row r="19" spans="2:22" x14ac:dyDescent="0.2">
      <c r="C19" s="9"/>
    </row>
    <row r="20" spans="2:22" ht="16.5" customHeight="1" x14ac:dyDescent="0.2">
      <c r="B20" s="25" t="s">
        <v>29</v>
      </c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</row>
    <row r="21" spans="2:22" x14ac:dyDescent="0.2"/>
    <row r="22" spans="2:22" x14ac:dyDescent="0.2">
      <c r="B22" s="1" t="s">
        <v>99</v>
      </c>
    </row>
    <row r="23" spans="2:22" ht="13.5" thickBot="1" x14ac:dyDescent="0.25">
      <c r="B23" s="12" t="s">
        <v>13</v>
      </c>
      <c r="C23" s="76" t="s">
        <v>62</v>
      </c>
      <c r="E23" s="106" t="s">
        <v>65</v>
      </c>
    </row>
    <row r="24" spans="2:22" ht="13.5" thickBot="1" x14ac:dyDescent="0.25">
      <c r="B24" s="19" t="s">
        <v>100</v>
      </c>
      <c r="C24" s="95">
        <v>5</v>
      </c>
      <c r="E24" s="107">
        <f>'Option 2'!C32*C24</f>
        <v>483550</v>
      </c>
    </row>
    <row r="25" spans="2:22" ht="13.5" thickBot="1" x14ac:dyDescent="0.25">
      <c r="B25" s="19" t="s">
        <v>101</v>
      </c>
      <c r="C25" s="95">
        <v>16</v>
      </c>
      <c r="E25" s="107">
        <v>498328.88888888888</v>
      </c>
    </row>
    <row r="26" spans="2:22" x14ac:dyDescent="0.2"/>
    <row r="27" spans="2:22" x14ac:dyDescent="0.2">
      <c r="B27" s="1" t="s">
        <v>59</v>
      </c>
    </row>
    <row r="28" spans="2:22" ht="13.5" thickBot="1" x14ac:dyDescent="0.25">
      <c r="B28" s="18" t="s">
        <v>13</v>
      </c>
      <c r="C28" s="76" t="s">
        <v>8</v>
      </c>
    </row>
    <row r="29" spans="2:22" x14ac:dyDescent="0.2">
      <c r="B29" s="16" t="s">
        <v>61</v>
      </c>
      <c r="C29" s="90">
        <v>1970.4</v>
      </c>
    </row>
    <row r="30" spans="2:22" x14ac:dyDescent="0.2">
      <c r="B30" s="16" t="s">
        <v>66</v>
      </c>
      <c r="C30" s="90">
        <f>154*2*8</f>
        <v>2464</v>
      </c>
    </row>
    <row r="31" spans="2:22" x14ac:dyDescent="0.2">
      <c r="B31" s="81" t="s">
        <v>67</v>
      </c>
      <c r="C31" s="90">
        <f>113*2</f>
        <v>226</v>
      </c>
    </row>
    <row r="32" spans="2:22" ht="13.5" thickBot="1" x14ac:dyDescent="0.25">
      <c r="B32" s="96" t="s">
        <v>15</v>
      </c>
      <c r="C32" s="99">
        <f>SUM(C29:C31)</f>
        <v>4660.3999999999996</v>
      </c>
    </row>
    <row r="33" spans="2:22" ht="13.5" thickTop="1" x14ac:dyDescent="0.2"/>
    <row r="34" spans="2:22" x14ac:dyDescent="0.2">
      <c r="B34" s="1" t="s">
        <v>72</v>
      </c>
    </row>
    <row r="35" spans="2:22" ht="13.5" thickBot="1" x14ac:dyDescent="0.25">
      <c r="B35" s="12" t="s">
        <v>13</v>
      </c>
      <c r="C35" s="17" t="s">
        <v>62</v>
      </c>
    </row>
    <row r="36" spans="2:22" x14ac:dyDescent="0.2">
      <c r="B36" s="29" t="s">
        <v>74</v>
      </c>
      <c r="C36" s="37">
        <f>C24+C25</f>
        <v>21</v>
      </c>
      <c r="E36" s="38"/>
    </row>
    <row r="37" spans="2:22" ht="13.5" thickBot="1" x14ac:dyDescent="0.25">
      <c r="B37" s="42" t="s">
        <v>75</v>
      </c>
      <c r="C37" s="98">
        <f>C36*C32</f>
        <v>97868.4</v>
      </c>
      <c r="E37" s="38"/>
    </row>
    <row r="38" spans="2:22" ht="13.5" thickTop="1" x14ac:dyDescent="0.2"/>
    <row r="39" spans="2:22" x14ac:dyDescent="0.2">
      <c r="B39" s="1" t="s">
        <v>63</v>
      </c>
    </row>
    <row r="40" spans="2:22" ht="13.5" thickBot="1" x14ac:dyDescent="0.25">
      <c r="B40" s="12" t="s">
        <v>13</v>
      </c>
      <c r="C40" s="17" t="s">
        <v>8</v>
      </c>
    </row>
    <row r="41" spans="2:22" ht="16.5" customHeight="1" thickBot="1" x14ac:dyDescent="0.25">
      <c r="B41" s="19" t="str">
        <f>'Option 2'!B39</f>
        <v>Total 800MHz to 8GHz costs</v>
      </c>
      <c r="C41" s="105">
        <f>'Option 2'!C39-E24-E25</f>
        <v>2386359.7777777775</v>
      </c>
    </row>
    <row r="42" spans="2:22" ht="16.5" customHeight="1" x14ac:dyDescent="0.2">
      <c r="B42" s="29" t="str">
        <f>'Option 2'!B40</f>
        <v>Total 1.5GHz to 8GHz costs</v>
      </c>
      <c r="C42" s="86">
        <f>'Option 2'!C40</f>
        <v>4668950</v>
      </c>
      <c r="E42" s="48"/>
    </row>
    <row r="43" spans="2:22" ht="13.5" thickBot="1" x14ac:dyDescent="0.25">
      <c r="B43" s="42" t="s">
        <v>15</v>
      </c>
      <c r="C43" s="98">
        <f>SUM(C41:C42)</f>
        <v>7055309.777777778</v>
      </c>
      <c r="E43" s="48"/>
    </row>
    <row r="44" spans="2:22" ht="13.5" thickTop="1" x14ac:dyDescent="0.2"/>
    <row r="45" spans="2:22" ht="16.5" customHeight="1" x14ac:dyDescent="0.2">
      <c r="B45" s="25" t="s">
        <v>2</v>
      </c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</row>
    <row r="46" spans="2:22" s="35" customFormat="1" x14ac:dyDescent="0.2"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</row>
    <row r="47" spans="2:22" x14ac:dyDescent="0.2">
      <c r="B47" s="1" t="s">
        <v>60</v>
      </c>
    </row>
    <row r="48" spans="2:22" ht="13.5" thickBot="1" x14ac:dyDescent="0.25">
      <c r="B48" s="12" t="s">
        <v>13</v>
      </c>
      <c r="C48" s="17" t="s">
        <v>8</v>
      </c>
    </row>
    <row r="49" spans="2:22" ht="13.5" thickBot="1" x14ac:dyDescent="0.25">
      <c r="B49" s="19" t="s">
        <v>68</v>
      </c>
      <c r="C49" s="36">
        <f>C24+C25</f>
        <v>21</v>
      </c>
    </row>
    <row r="50" spans="2:22" x14ac:dyDescent="0.2">
      <c r="B50" s="29" t="s">
        <v>69</v>
      </c>
      <c r="C50" s="86">
        <f>'Option 1'!C24</f>
        <v>-2869156.26</v>
      </c>
      <c r="D50" s="38"/>
      <c r="E50" s="48"/>
    </row>
    <row r="51" spans="2:22" x14ac:dyDescent="0.2">
      <c r="B51" s="29" t="s">
        <v>91</v>
      </c>
      <c r="C51" s="86">
        <f>C50/22</f>
        <v>-130416.19363636362</v>
      </c>
      <c r="E51" s="48"/>
    </row>
    <row r="52" spans="2:22" x14ac:dyDescent="0.2">
      <c r="B52" s="29" t="s">
        <v>70</v>
      </c>
      <c r="C52" s="97">
        <v>0.95</v>
      </c>
      <c r="E52" s="48"/>
    </row>
    <row r="53" spans="2:22" ht="13.5" thickBot="1" x14ac:dyDescent="0.25">
      <c r="B53" s="41" t="s">
        <v>71</v>
      </c>
      <c r="C53" s="101">
        <f>C51-(C51*C52)</f>
        <v>-6520.8096818181803</v>
      </c>
      <c r="E53" s="47"/>
    </row>
    <row r="54" spans="2:22" ht="13.5" thickTop="1" x14ac:dyDescent="0.2">
      <c r="B54" s="39"/>
      <c r="C54" s="40"/>
    </row>
    <row r="55" spans="2:22" s="35" customFormat="1" x14ac:dyDescent="0.2">
      <c r="B55" s="1" t="s">
        <v>73</v>
      </c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</row>
    <row r="56" spans="2:22" s="35" customFormat="1" ht="13.5" thickBot="1" x14ac:dyDescent="0.25">
      <c r="B56" s="50" t="s">
        <v>89</v>
      </c>
      <c r="C56" s="100">
        <f>C53*C49</f>
        <v>-136937.00331818179</v>
      </c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</row>
    <row r="57" spans="2:22" x14ac:dyDescent="0.2"/>
    <row r="58" spans="2:22" x14ac:dyDescent="0.2"/>
    <row r="59" spans="2:22" ht="15" x14ac:dyDescent="0.2">
      <c r="B59" s="25" t="s">
        <v>15</v>
      </c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</row>
    <row r="60" spans="2:22" x14ac:dyDescent="0.2">
      <c r="B60" s="1"/>
    </row>
    <row r="61" spans="2:22" x14ac:dyDescent="0.2">
      <c r="B61" s="44" t="s">
        <v>13</v>
      </c>
      <c r="C61" s="103" t="s">
        <v>8</v>
      </c>
      <c r="D61" s="103" t="s">
        <v>9</v>
      </c>
    </row>
    <row r="62" spans="2:22" x14ac:dyDescent="0.2">
      <c r="B62" s="29" t="s">
        <v>29</v>
      </c>
      <c r="C62" s="57">
        <f>NPV(C17,D8:V8)</f>
        <v>6493033.7847586852</v>
      </c>
      <c r="D62" s="57">
        <v>0</v>
      </c>
    </row>
    <row r="63" spans="2:22" x14ac:dyDescent="0.2">
      <c r="B63" s="29" t="s">
        <v>76</v>
      </c>
      <c r="C63" s="86">
        <v>0</v>
      </c>
      <c r="D63" s="57">
        <f>NPV($C$17,$D$11:$V$11)*-1</f>
        <v>-1742602.4109707463</v>
      </c>
    </row>
    <row r="64" spans="2:22" ht="13.5" thickBot="1" x14ac:dyDescent="0.25">
      <c r="B64" s="43" t="s">
        <v>87</v>
      </c>
      <c r="C64" s="87"/>
      <c r="D64" s="58">
        <f>SUM(D62:D63)-SUM(C62:C63)</f>
        <v>-8235636.1957294317</v>
      </c>
    </row>
    <row r="65" spans="3:4" x14ac:dyDescent="0.2"/>
    <row r="66" spans="3:4" hidden="1" x14ac:dyDescent="0.2"/>
    <row r="67" spans="3:4" hidden="1" x14ac:dyDescent="0.2">
      <c r="D67" s="48"/>
    </row>
    <row r="68" spans="3:4" hidden="1" x14ac:dyDescent="0.2">
      <c r="D68" s="49"/>
    </row>
    <row r="69" spans="3:4" hidden="1" x14ac:dyDescent="0.2"/>
    <row r="70" spans="3:4" hidden="1" x14ac:dyDescent="0.2">
      <c r="C70" s="48"/>
      <c r="D70" s="48"/>
    </row>
  </sheetData>
  <mergeCells count="2">
    <mergeCell ref="D6:M6"/>
    <mergeCell ref="N6:V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Summary</vt:lpstr>
      <vt:lpstr>Option 1</vt:lpstr>
      <vt:lpstr>Option 2</vt:lpstr>
      <vt:lpstr>Option 3</vt:lpstr>
      <vt:lpstr>Option 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2019-11-12T07:14:07Z</dcterms:created>
  <dcterms:modified xsi:type="dcterms:W3CDTF">2020-01-28T07:04:55Z</dcterms:modified>
</cp:coreProperties>
</file>