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90" yWindow="330" windowWidth="19440" windowHeight="8760"/>
  </bookViews>
  <sheets>
    <sheet name="Analysis" sheetId="8" r:id="rId1"/>
  </sheets>
  <calcPr calcId="145621"/>
</workbook>
</file>

<file path=xl/calcChain.xml><?xml version="1.0" encoding="utf-8"?>
<calcChain xmlns="http://schemas.openxmlformats.org/spreadsheetml/2006/main">
  <c r="G26" i="8" l="1"/>
  <c r="F26" i="8"/>
  <c r="J38" i="8" l="1"/>
  <c r="I38" i="8"/>
  <c r="H38" i="8"/>
  <c r="B75" i="8"/>
  <c r="B64" i="8"/>
  <c r="B37" i="8"/>
  <c r="B36" i="8"/>
  <c r="B35" i="8"/>
  <c r="B34" i="8"/>
  <c r="F24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6" i="8"/>
  <c r="W98" i="8"/>
  <c r="F76" i="8"/>
  <c r="S77" i="8" s="1"/>
  <c r="S78" i="8" s="1"/>
  <c r="F65" i="8"/>
  <c r="G36" i="8" s="1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K66" i="8"/>
  <c r="K67" i="8" s="1"/>
  <c r="F54" i="8"/>
  <c r="F56" i="8" s="1"/>
  <c r="B53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F43" i="8"/>
  <c r="F34" i="8" s="1"/>
  <c r="Y46" i="8"/>
  <c r="X46" i="8"/>
  <c r="W46" i="8"/>
  <c r="W26" i="8" s="1"/>
  <c r="V46" i="8"/>
  <c r="U46" i="8"/>
  <c r="U26" i="8" s="1"/>
  <c r="T46" i="8"/>
  <c r="S46" i="8"/>
  <c r="S26" i="8" s="1"/>
  <c r="R46" i="8"/>
  <c r="R26" i="8" s="1"/>
  <c r="Q46" i="8"/>
  <c r="Q26" i="8" s="1"/>
  <c r="P46" i="8"/>
  <c r="P26" i="8" s="1"/>
  <c r="O46" i="8"/>
  <c r="O26" i="8" s="1"/>
  <c r="N46" i="8"/>
  <c r="N26" i="8" s="1"/>
  <c r="M46" i="8"/>
  <c r="M26" i="8" s="1"/>
  <c r="L46" i="8"/>
  <c r="L26" i="8" s="1"/>
  <c r="K46" i="8"/>
  <c r="K26" i="8" s="1"/>
  <c r="J46" i="8"/>
  <c r="J26" i="8" s="1"/>
  <c r="I46" i="8"/>
  <c r="I26" i="8" s="1"/>
  <c r="H46" i="8"/>
  <c r="H26" i="8" s="1"/>
  <c r="B42" i="8"/>
  <c r="F5" i="8"/>
  <c r="F2" i="8" s="1"/>
  <c r="F33" i="8" s="1"/>
  <c r="G4" i="8"/>
  <c r="G5" i="8" s="1"/>
  <c r="G2" i="8" s="1"/>
  <c r="G33" i="8" s="1"/>
  <c r="K34" i="8" l="1"/>
  <c r="K36" i="8"/>
  <c r="Y26" i="8"/>
  <c r="F35" i="8"/>
  <c r="K35" i="8" s="1"/>
  <c r="G37" i="8"/>
  <c r="K37" i="8" s="1"/>
  <c r="V26" i="8"/>
  <c r="F23" i="8"/>
  <c r="K38" i="8"/>
  <c r="T26" i="8"/>
  <c r="C30" i="8" s="1"/>
  <c r="X26" i="8"/>
  <c r="F25" i="8"/>
  <c r="C50" i="8"/>
  <c r="I55" i="8"/>
  <c r="I56" i="8" s="1"/>
  <c r="I58" i="8" s="1"/>
  <c r="Q55" i="8"/>
  <c r="Q56" i="8" s="1"/>
  <c r="Q58" i="8" s="1"/>
  <c r="K69" i="8"/>
  <c r="U55" i="8"/>
  <c r="U56" i="8" s="1"/>
  <c r="U58" i="8" s="1"/>
  <c r="Y55" i="8"/>
  <c r="Y56" i="8" s="1"/>
  <c r="Y58" i="8" s="1"/>
  <c r="M55" i="8"/>
  <c r="M56" i="8" s="1"/>
  <c r="M58" i="8" s="1"/>
  <c r="J98" i="8"/>
  <c r="R98" i="8"/>
  <c r="H98" i="8"/>
  <c r="L98" i="8"/>
  <c r="P98" i="8"/>
  <c r="T98" i="8"/>
  <c r="X98" i="8"/>
  <c r="I98" i="8"/>
  <c r="M98" i="8"/>
  <c r="Q98" i="8"/>
  <c r="U98" i="8"/>
  <c r="Y98" i="8"/>
  <c r="V98" i="8"/>
  <c r="N98" i="8"/>
  <c r="F98" i="8"/>
  <c r="G98" i="8"/>
  <c r="K98" i="8"/>
  <c r="O98" i="8"/>
  <c r="S98" i="8"/>
  <c r="H44" i="8"/>
  <c r="L44" i="8"/>
  <c r="P44" i="8"/>
  <c r="T44" i="8"/>
  <c r="T45" i="8" s="1"/>
  <c r="T47" i="8" s="1"/>
  <c r="X44" i="8"/>
  <c r="I44" i="8"/>
  <c r="I45" i="8" s="1"/>
  <c r="I47" i="8" s="1"/>
  <c r="M44" i="8"/>
  <c r="Q44" i="8"/>
  <c r="U44" i="8"/>
  <c r="Y44" i="8"/>
  <c r="J55" i="8"/>
  <c r="J56" i="8" s="1"/>
  <c r="J58" i="8" s="1"/>
  <c r="N55" i="8"/>
  <c r="N56" i="8" s="1"/>
  <c r="N58" i="8" s="1"/>
  <c r="R55" i="8"/>
  <c r="R56" i="8" s="1"/>
  <c r="R58" i="8" s="1"/>
  <c r="V55" i="8"/>
  <c r="V56" i="8" s="1"/>
  <c r="V58" i="8" s="1"/>
  <c r="C61" i="8"/>
  <c r="J44" i="8"/>
  <c r="N44" i="8"/>
  <c r="R44" i="8"/>
  <c r="V44" i="8"/>
  <c r="G55" i="8"/>
  <c r="G56" i="8" s="1"/>
  <c r="G58" i="8" s="1"/>
  <c r="K55" i="8"/>
  <c r="K56" i="8" s="1"/>
  <c r="K58" i="8" s="1"/>
  <c r="O55" i="8"/>
  <c r="O56" i="8" s="1"/>
  <c r="O58" i="8" s="1"/>
  <c r="S55" i="8"/>
  <c r="S56" i="8" s="1"/>
  <c r="S58" i="8" s="1"/>
  <c r="W55" i="8"/>
  <c r="W56" i="8" s="1"/>
  <c r="W58" i="8" s="1"/>
  <c r="G44" i="8"/>
  <c r="K44" i="8"/>
  <c r="O44" i="8"/>
  <c r="S44" i="8"/>
  <c r="S45" i="8" s="1"/>
  <c r="S47" i="8" s="1"/>
  <c r="W44" i="8"/>
  <c r="H55" i="8"/>
  <c r="H56" i="8" s="1"/>
  <c r="H58" i="8" s="1"/>
  <c r="L55" i="8"/>
  <c r="L56" i="8" s="1"/>
  <c r="L58" i="8" s="1"/>
  <c r="P55" i="8"/>
  <c r="P56" i="8" s="1"/>
  <c r="P58" i="8" s="1"/>
  <c r="T55" i="8"/>
  <c r="T56" i="8" s="1"/>
  <c r="T58" i="8" s="1"/>
  <c r="X55" i="8"/>
  <c r="X56" i="8" s="1"/>
  <c r="X58" i="8" s="1"/>
  <c r="C72" i="8"/>
  <c r="C83" i="8"/>
  <c r="S80" i="8"/>
  <c r="J77" i="8"/>
  <c r="J78" i="8" s="1"/>
  <c r="J80" i="8" s="1"/>
  <c r="R77" i="8"/>
  <c r="R78" i="8" s="1"/>
  <c r="R80" i="8" s="1"/>
  <c r="F78" i="8"/>
  <c r="G77" i="8"/>
  <c r="G78" i="8" s="1"/>
  <c r="G80" i="8" s="1"/>
  <c r="K77" i="8"/>
  <c r="K78" i="8" s="1"/>
  <c r="K80" i="8" s="1"/>
  <c r="O77" i="8"/>
  <c r="O78" i="8" s="1"/>
  <c r="O80" i="8" s="1"/>
  <c r="W77" i="8"/>
  <c r="W78" i="8" s="1"/>
  <c r="W80" i="8" s="1"/>
  <c r="H77" i="8"/>
  <c r="H78" i="8" s="1"/>
  <c r="H80" i="8" s="1"/>
  <c r="L77" i="8"/>
  <c r="L78" i="8" s="1"/>
  <c r="L80" i="8" s="1"/>
  <c r="P77" i="8"/>
  <c r="P78" i="8" s="1"/>
  <c r="P80" i="8" s="1"/>
  <c r="T77" i="8"/>
  <c r="T78" i="8" s="1"/>
  <c r="T80" i="8" s="1"/>
  <c r="X77" i="8"/>
  <c r="X78" i="8" s="1"/>
  <c r="X80" i="8" s="1"/>
  <c r="I77" i="8"/>
  <c r="I78" i="8" s="1"/>
  <c r="I80" i="8" s="1"/>
  <c r="Q77" i="8"/>
  <c r="Q78" i="8" s="1"/>
  <c r="Q80" i="8" s="1"/>
  <c r="U77" i="8"/>
  <c r="U78" i="8" s="1"/>
  <c r="U80" i="8" s="1"/>
  <c r="V77" i="8"/>
  <c r="V78" i="8" s="1"/>
  <c r="V80" i="8" s="1"/>
  <c r="M77" i="8"/>
  <c r="M78" i="8" s="1"/>
  <c r="M80" i="8" s="1"/>
  <c r="Y77" i="8"/>
  <c r="Y78" i="8" s="1"/>
  <c r="Y80" i="8" s="1"/>
  <c r="N77" i="8"/>
  <c r="N78" i="8" s="1"/>
  <c r="N80" i="8" s="1"/>
  <c r="J66" i="8"/>
  <c r="J67" i="8" s="1"/>
  <c r="J69" i="8" s="1"/>
  <c r="F67" i="8"/>
  <c r="G66" i="8"/>
  <c r="G67" i="8" s="1"/>
  <c r="G69" i="8" s="1"/>
  <c r="O66" i="8"/>
  <c r="O67" i="8" s="1"/>
  <c r="O69" i="8" s="1"/>
  <c r="S66" i="8"/>
  <c r="S67" i="8" s="1"/>
  <c r="S69" i="8" s="1"/>
  <c r="W66" i="8"/>
  <c r="W67" i="8" s="1"/>
  <c r="W69" i="8" s="1"/>
  <c r="H66" i="8"/>
  <c r="H67" i="8" s="1"/>
  <c r="H69" i="8" s="1"/>
  <c r="L66" i="8"/>
  <c r="L67" i="8" s="1"/>
  <c r="L69" i="8" s="1"/>
  <c r="P66" i="8"/>
  <c r="P67" i="8" s="1"/>
  <c r="P69" i="8" s="1"/>
  <c r="T66" i="8"/>
  <c r="T67" i="8" s="1"/>
  <c r="T69" i="8" s="1"/>
  <c r="X66" i="8"/>
  <c r="X67" i="8" s="1"/>
  <c r="X69" i="8" s="1"/>
  <c r="I66" i="8"/>
  <c r="I67" i="8" s="1"/>
  <c r="I69" i="8" s="1"/>
  <c r="M66" i="8"/>
  <c r="M67" i="8" s="1"/>
  <c r="M69" i="8" s="1"/>
  <c r="Q66" i="8"/>
  <c r="Q67" i="8" s="1"/>
  <c r="Q69" i="8" s="1"/>
  <c r="U66" i="8"/>
  <c r="U67" i="8" s="1"/>
  <c r="U69" i="8" s="1"/>
  <c r="Y66" i="8"/>
  <c r="Y67" i="8" s="1"/>
  <c r="Y69" i="8" s="1"/>
  <c r="R66" i="8"/>
  <c r="R67" i="8" s="1"/>
  <c r="R69" i="8" s="1"/>
  <c r="N66" i="8"/>
  <c r="N67" i="8" s="1"/>
  <c r="N69" i="8" s="1"/>
  <c r="V66" i="8"/>
  <c r="V67" i="8" s="1"/>
  <c r="V69" i="8" s="1"/>
  <c r="F58" i="8"/>
  <c r="H4" i="8"/>
  <c r="F45" i="8"/>
  <c r="J45" i="8"/>
  <c r="J47" i="8" s="1"/>
  <c r="O45" i="8"/>
  <c r="O47" i="8" s="1"/>
  <c r="M45" i="8"/>
  <c r="M47" i="8" s="1"/>
  <c r="G38" i="8" l="1"/>
  <c r="R24" i="8"/>
  <c r="R25" i="8" s="1"/>
  <c r="R27" i="8" s="1"/>
  <c r="Y24" i="8"/>
  <c r="Y25" i="8" s="1"/>
  <c r="Y27" i="8" s="1"/>
  <c r="F38" i="8"/>
  <c r="S24" i="8"/>
  <c r="S25" i="8" s="1"/>
  <c r="S27" i="8" s="1"/>
  <c r="R45" i="8"/>
  <c r="R47" i="8" s="1"/>
  <c r="J24" i="8"/>
  <c r="J25" i="8" s="1"/>
  <c r="J27" i="8" s="1"/>
  <c r="Q45" i="8"/>
  <c r="Q47" i="8" s="1"/>
  <c r="Q24" i="8"/>
  <c r="Q25" i="8" s="1"/>
  <c r="Q27" i="8" s="1"/>
  <c r="T24" i="8"/>
  <c r="T25" i="8" s="1"/>
  <c r="T27" i="8" s="1"/>
  <c r="Y45" i="8"/>
  <c r="Y47" i="8" s="1"/>
  <c r="O24" i="8"/>
  <c r="O25" i="8" s="1"/>
  <c r="O27" i="8" s="1"/>
  <c r="V45" i="8"/>
  <c r="V47" i="8" s="1"/>
  <c r="V24" i="8"/>
  <c r="V25" i="8" s="1"/>
  <c r="V27" i="8" s="1"/>
  <c r="M24" i="8"/>
  <c r="M25" i="8" s="1"/>
  <c r="M27" i="8" s="1"/>
  <c r="P45" i="8"/>
  <c r="P47" i="8" s="1"/>
  <c r="P24" i="8"/>
  <c r="P25" i="8" s="1"/>
  <c r="P27" i="8" s="1"/>
  <c r="K45" i="8"/>
  <c r="K47" i="8" s="1"/>
  <c r="K24" i="8"/>
  <c r="K25" i="8" s="1"/>
  <c r="K27" i="8" s="1"/>
  <c r="I24" i="8"/>
  <c r="I25" i="8" s="1"/>
  <c r="I27" i="8" s="1"/>
  <c r="L45" i="8"/>
  <c r="L47" i="8" s="1"/>
  <c r="L24" i="8"/>
  <c r="L25" i="8" s="1"/>
  <c r="L27" i="8" s="1"/>
  <c r="W45" i="8"/>
  <c r="W47" i="8" s="1"/>
  <c r="W24" i="8"/>
  <c r="W25" i="8" s="1"/>
  <c r="W27" i="8" s="1"/>
  <c r="G45" i="8"/>
  <c r="G47" i="8" s="1"/>
  <c r="G24" i="8"/>
  <c r="G25" i="8" s="1"/>
  <c r="G27" i="8" s="1"/>
  <c r="N45" i="8"/>
  <c r="N47" i="8" s="1"/>
  <c r="N24" i="8"/>
  <c r="N25" i="8" s="1"/>
  <c r="N27" i="8" s="1"/>
  <c r="U45" i="8"/>
  <c r="U47" i="8" s="1"/>
  <c r="U24" i="8"/>
  <c r="U25" i="8" s="1"/>
  <c r="U27" i="8" s="1"/>
  <c r="X45" i="8"/>
  <c r="X47" i="8" s="1"/>
  <c r="X24" i="8"/>
  <c r="X25" i="8" s="1"/>
  <c r="X27" i="8" s="1"/>
  <c r="H45" i="8"/>
  <c r="H47" i="8" s="1"/>
  <c r="H24" i="8"/>
  <c r="H25" i="8" s="1"/>
  <c r="H27" i="8" s="1"/>
  <c r="C29" i="8"/>
  <c r="F27" i="8"/>
  <c r="C62" i="8"/>
  <c r="C100" i="8"/>
  <c r="C102" i="8" s="1"/>
  <c r="C60" i="8"/>
  <c r="C82" i="8"/>
  <c r="F80" i="8"/>
  <c r="C84" i="8" s="1"/>
  <c r="C71" i="8"/>
  <c r="F69" i="8"/>
  <c r="C73" i="8" s="1"/>
  <c r="F47" i="8"/>
  <c r="I4" i="8"/>
  <c r="H5" i="8"/>
  <c r="H2" i="8" s="1"/>
  <c r="H33" i="8" s="1"/>
  <c r="C49" i="8" l="1"/>
  <c r="C51" i="8"/>
  <c r="C31" i="8"/>
  <c r="J4" i="8"/>
  <c r="I5" i="8"/>
  <c r="I2" i="8" s="1"/>
  <c r="I33" i="8" s="1"/>
  <c r="K4" i="8" l="1"/>
  <c r="J5" i="8"/>
  <c r="J2" i="8" s="1"/>
  <c r="J33" i="8" s="1"/>
  <c r="L4" i="8" l="1"/>
  <c r="K5" i="8"/>
  <c r="K2" i="8" s="1"/>
  <c r="M4" i="8" l="1"/>
  <c r="L5" i="8"/>
  <c r="L2" i="8" s="1"/>
  <c r="N4" i="8" l="1"/>
  <c r="M5" i="8"/>
  <c r="M2" i="8" s="1"/>
  <c r="O4" i="8" l="1"/>
  <c r="N5" i="8"/>
  <c r="N2" i="8" s="1"/>
  <c r="P4" i="8" l="1"/>
  <c r="O5" i="8"/>
  <c r="O2" i="8" s="1"/>
  <c r="P5" i="8" l="1"/>
  <c r="P2" i="8" s="1"/>
  <c r="Q4" i="8"/>
  <c r="R4" i="8" l="1"/>
  <c r="Q5" i="8"/>
  <c r="Q2" i="8" s="1"/>
  <c r="S4" i="8" l="1"/>
  <c r="R5" i="8"/>
  <c r="R2" i="8" s="1"/>
  <c r="T4" i="8" l="1"/>
  <c r="S5" i="8"/>
  <c r="S2" i="8" s="1"/>
  <c r="U4" i="8" l="1"/>
  <c r="T5" i="8"/>
  <c r="T2" i="8" s="1"/>
  <c r="V4" i="8" l="1"/>
  <c r="U5" i="8"/>
  <c r="U2" i="8" s="1"/>
  <c r="W4" i="8" l="1"/>
  <c r="V5" i="8"/>
  <c r="V2" i="8" s="1"/>
  <c r="X4" i="8" l="1"/>
  <c r="W5" i="8"/>
  <c r="W2" i="8" s="1"/>
  <c r="Y4" i="8" l="1"/>
  <c r="Y5" i="8" s="1"/>
  <c r="Y2" i="8" s="1"/>
  <c r="X5" i="8"/>
  <c r="X2" i="8" s="1"/>
</calcChain>
</file>

<file path=xl/sharedStrings.xml><?xml version="1.0" encoding="utf-8"?>
<sst xmlns="http://schemas.openxmlformats.org/spreadsheetml/2006/main" count="81" uniqueCount="42">
  <si>
    <t>Year</t>
  </si>
  <si>
    <t>R&amp;M = 1% capex</t>
  </si>
  <si>
    <t xml:space="preserve">Multiplier </t>
  </si>
  <si>
    <t>Unit index</t>
  </si>
  <si>
    <t>Price per unit</t>
  </si>
  <si>
    <t>Liters/hour</t>
  </si>
  <si>
    <t>Cost of diesel ($/L)</t>
  </si>
  <si>
    <t>Capital investment on generator ($)</t>
  </si>
  <si>
    <t>Days per week</t>
  </si>
  <si>
    <t xml:space="preserve">Hours per day </t>
  </si>
  <si>
    <t>Weeks per year</t>
  </si>
  <si>
    <t>Farm Gate Price ($/Kg MS)</t>
  </si>
  <si>
    <t>Strathdownie</t>
  </si>
  <si>
    <t>Bridgewater</t>
  </si>
  <si>
    <t>NPV benefits</t>
  </si>
  <si>
    <t>Total</t>
  </si>
  <si>
    <t>Network assets</t>
  </si>
  <si>
    <t>Distance (km)</t>
  </si>
  <si>
    <t>Volume of ACRs</t>
  </si>
  <si>
    <t>Average cattle per farm</t>
  </si>
  <si>
    <t>Average Kg/ milk solids per head per year (Kg)</t>
  </si>
  <si>
    <t>Capex</t>
  </si>
  <si>
    <t>Gorae West</t>
  </si>
  <si>
    <t>Inputs</t>
  </si>
  <si>
    <t>Generator costs</t>
  </si>
  <si>
    <t>Tyrendarra</t>
  </si>
  <si>
    <t>Calculations</t>
  </si>
  <si>
    <t>R&amp;M</t>
  </si>
  <si>
    <t>Financial year</t>
  </si>
  <si>
    <t>Real WACC</t>
  </si>
  <si>
    <t>Subtotal costs</t>
  </si>
  <si>
    <t>Net benefits / (costs)</t>
  </si>
  <si>
    <t>NPV costs</t>
  </si>
  <si>
    <t>NPV net benefits</t>
  </si>
  <si>
    <t>Units (km)</t>
  </si>
  <si>
    <t>Units (vol)</t>
  </si>
  <si>
    <t>Summary</t>
  </si>
  <si>
    <t>Other - Generator Costs</t>
  </si>
  <si>
    <t>End</t>
  </si>
  <si>
    <t>All areas</t>
  </si>
  <si>
    <t>Investment profile</t>
  </si>
  <si>
    <t>Add: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</si>
</sst>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#,##0_);\(#,##0\);\-\-_)"/>
    <numFmt numFmtId="165" formatCode="#,##0;[Red]\(#,##0\);\-\-"/>
  </numFmts>
  <fonts count="10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2"/>
      <color indexed="9"/>
      <name val="Arial"/>
      <family val="2"/>
    </font>
    <font>
      <sz val="10"/>
      <color theme="3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33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2" fillId="2" borderId="0"/>
    <xf numFmtId="41" fontId="3" fillId="3" borderId="1" applyAlignment="0">
      <alignment horizontal="right"/>
      <protection locked="0"/>
    </xf>
    <xf numFmtId="0" fontId="4" fillId="0" borderId="2" applyNumberFormat="0" applyAlignment="0"/>
    <xf numFmtId="0" fontId="5" fillId="4" borderId="2" applyNumberFormat="0">
      <alignment horizontal="centerContinuous" vertical="center" wrapText="1"/>
    </xf>
  </cellStyleXfs>
  <cellXfs count="28">
    <xf numFmtId="0" fontId="0" fillId="0" borderId="0" xfId="0"/>
    <xf numFmtId="0" fontId="6" fillId="5" borderId="0" xfId="0" applyFont="1" applyFill="1"/>
    <xf numFmtId="0" fontId="7" fillId="5" borderId="0" xfId="0" applyFont="1" applyFill="1"/>
    <xf numFmtId="0" fontId="7" fillId="5" borderId="0" xfId="0" applyFont="1" applyFill="1" applyAlignment="1">
      <alignment horizontal="right"/>
    </xf>
    <xf numFmtId="0" fontId="6" fillId="0" borderId="0" xfId="0" applyFont="1" applyFill="1"/>
    <xf numFmtId="0" fontId="8" fillId="0" borderId="0" xfId="0" applyFont="1"/>
    <xf numFmtId="1" fontId="8" fillId="3" borderId="3" xfId="0" applyNumberFormat="1" applyFont="1" applyFill="1" applyBorder="1"/>
    <xf numFmtId="0" fontId="8" fillId="0" borderId="0" xfId="0" applyFont="1" applyFill="1"/>
    <xf numFmtId="0" fontId="8" fillId="0" borderId="0" xfId="0" applyFont="1" applyAlignment="1">
      <alignment horizontal="right"/>
    </xf>
    <xf numFmtId="0" fontId="8" fillId="3" borderId="3" xfId="0" applyFont="1" applyFill="1" applyBorder="1"/>
    <xf numFmtId="0" fontId="8" fillId="0" borderId="4" xfId="0" applyFont="1" applyBorder="1"/>
    <xf numFmtId="10" fontId="8" fillId="3" borderId="3" xfId="0" applyNumberFormat="1" applyFont="1" applyFill="1" applyBorder="1"/>
    <xf numFmtId="0" fontId="9" fillId="0" borderId="0" xfId="0" applyFont="1"/>
    <xf numFmtId="165" fontId="8" fillId="0" borderId="0" xfId="1" applyNumberFormat="1" applyFont="1"/>
    <xf numFmtId="165" fontId="8" fillId="6" borderId="0" xfId="1" applyNumberFormat="1" applyFont="1" applyFill="1"/>
    <xf numFmtId="165" fontId="8" fillId="6" borderId="4" xfId="1" applyNumberFormat="1" applyFont="1" applyFill="1" applyBorder="1"/>
    <xf numFmtId="165" fontId="8" fillId="0" borderId="4" xfId="1" applyNumberFormat="1" applyFont="1" applyBorder="1"/>
    <xf numFmtId="165" fontId="9" fillId="0" borderId="0" xfId="1" applyNumberFormat="1" applyFont="1"/>
    <xf numFmtId="0" fontId="9" fillId="7" borderId="0" xfId="0" applyFont="1" applyFill="1"/>
    <xf numFmtId="165" fontId="8" fillId="0" borderId="3" xfId="1" applyNumberFormat="1" applyFont="1" applyBorder="1"/>
    <xf numFmtId="0" fontId="9" fillId="0" borderId="0" xfId="0" applyFont="1" applyBorder="1"/>
    <xf numFmtId="165" fontId="9" fillId="0" borderId="0" xfId="1" applyNumberFormat="1" applyFont="1" applyBorder="1"/>
    <xf numFmtId="0" fontId="7" fillId="5" borderId="5" xfId="0" applyFont="1" applyFill="1" applyBorder="1" applyAlignment="1">
      <alignment horizontal="right"/>
    </xf>
    <xf numFmtId="165" fontId="8" fillId="6" borderId="5" xfId="1" applyNumberFormat="1" applyFont="1" applyFill="1" applyBorder="1"/>
    <xf numFmtId="165" fontId="8" fillId="6" borderId="6" xfId="1" applyNumberFormat="1" applyFont="1" applyFill="1" applyBorder="1"/>
    <xf numFmtId="165" fontId="9" fillId="0" borderId="5" xfId="1" applyNumberFormat="1" applyFont="1" applyBorder="1"/>
    <xf numFmtId="165" fontId="8" fillId="0" borderId="0" xfId="1" applyNumberFormat="1" applyFont="1" applyFill="1"/>
    <xf numFmtId="165" fontId="8" fillId="0" borderId="4" xfId="1" applyNumberFormat="1" applyFont="1" applyFill="1" applyBorder="1"/>
  </cellXfs>
  <cellStyles count="6">
    <cellStyle name="Comma" xfId="1" builtinId="3"/>
    <cellStyle name="Header1A" xfId="2"/>
    <cellStyle name="Insheet" xfId="4"/>
    <cellStyle name="Normal" xfId="0" builtinId="0"/>
    <cellStyle name="Table_Heading" xfId="5"/>
    <cellStyle name="User_Input_Actual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1"/>
  <sheetViews>
    <sheetView showGridLines="0" tabSelected="1" zoomScale="80" zoomScaleNormal="80" workbookViewId="0">
      <pane ySplit="20" topLeftCell="A21" activePane="bottomLeft" state="frozen"/>
      <selection pane="bottomLeft" activeCell="D32" sqref="D32"/>
    </sheetView>
  </sheetViews>
  <sheetFormatPr defaultColWidth="0" defaultRowHeight="12" zeroHeight="1" x14ac:dyDescent="0.2"/>
  <cols>
    <col min="1" max="1" width="3" style="5" customWidth="1"/>
    <col min="2" max="2" width="40.125" style="5" bestFit="1" customWidth="1"/>
    <col min="3" max="3" width="11.875" style="5" bestFit="1" customWidth="1"/>
    <col min="4" max="5" width="9" style="5" customWidth="1"/>
    <col min="6" max="6" width="11.5" style="5" bestFit="1" customWidth="1"/>
    <col min="7" max="25" width="10" style="5" customWidth="1"/>
    <col min="26" max="26" width="3.125" style="7" customWidth="1"/>
    <col min="27" max="16384" width="9" style="5" hidden="1"/>
  </cols>
  <sheetData>
    <row r="1" spans="1:26" x14ac:dyDescent="0.2"/>
    <row r="2" spans="1:26" x14ac:dyDescent="0.2">
      <c r="A2" s="2" t="s">
        <v>23</v>
      </c>
      <c r="B2" s="2"/>
      <c r="C2" s="1"/>
      <c r="D2" s="1"/>
      <c r="E2" s="1"/>
      <c r="F2" s="3" t="str">
        <f>F5</f>
        <v>FY21/22</v>
      </c>
      <c r="G2" s="3" t="str">
        <f t="shared" ref="G2:Y2" si="0">G5</f>
        <v>FY22/23</v>
      </c>
      <c r="H2" s="3" t="str">
        <f t="shared" si="0"/>
        <v>FY23/24</v>
      </c>
      <c r="I2" s="3" t="str">
        <f t="shared" si="0"/>
        <v>FY24/25</v>
      </c>
      <c r="J2" s="3" t="str">
        <f t="shared" si="0"/>
        <v>FY25/26</v>
      </c>
      <c r="K2" s="3" t="str">
        <f t="shared" si="0"/>
        <v>FY26/27</v>
      </c>
      <c r="L2" s="3" t="str">
        <f t="shared" si="0"/>
        <v>FY27/28</v>
      </c>
      <c r="M2" s="3" t="str">
        <f t="shared" si="0"/>
        <v>FY28/29</v>
      </c>
      <c r="N2" s="3" t="str">
        <f t="shared" si="0"/>
        <v>FY29/30</v>
      </c>
      <c r="O2" s="3" t="str">
        <f t="shared" si="0"/>
        <v>FY30/31</v>
      </c>
      <c r="P2" s="3" t="str">
        <f t="shared" si="0"/>
        <v>FY31/32</v>
      </c>
      <c r="Q2" s="3" t="str">
        <f t="shared" si="0"/>
        <v>FY32/33</v>
      </c>
      <c r="R2" s="3" t="str">
        <f t="shared" si="0"/>
        <v>FY33/34</v>
      </c>
      <c r="S2" s="3" t="str">
        <f t="shared" si="0"/>
        <v>FY34/35</v>
      </c>
      <c r="T2" s="3" t="str">
        <f t="shared" si="0"/>
        <v>FY35/36</v>
      </c>
      <c r="U2" s="3" t="str">
        <f t="shared" si="0"/>
        <v>FY36/37</v>
      </c>
      <c r="V2" s="3" t="str">
        <f t="shared" si="0"/>
        <v>FY37/38</v>
      </c>
      <c r="W2" s="3" t="str">
        <f t="shared" si="0"/>
        <v>FY38/39</v>
      </c>
      <c r="X2" s="3" t="str">
        <f t="shared" si="0"/>
        <v>FY39/40</v>
      </c>
      <c r="Y2" s="3" t="str">
        <f t="shared" si="0"/>
        <v>FY40/41</v>
      </c>
      <c r="Z2" s="4"/>
    </row>
    <row r="3" spans="1:26" x14ac:dyDescent="0.2"/>
    <row r="4" spans="1:26" x14ac:dyDescent="0.2">
      <c r="B4" s="5" t="s">
        <v>0</v>
      </c>
      <c r="F4" s="6">
        <v>2021</v>
      </c>
      <c r="G4" s="6">
        <f>F4+1</f>
        <v>2022</v>
      </c>
      <c r="H4" s="6">
        <f t="shared" ref="H4:Y4" si="1">G4+1</f>
        <v>2023</v>
      </c>
      <c r="I4" s="6">
        <f t="shared" si="1"/>
        <v>2024</v>
      </c>
      <c r="J4" s="6">
        <f t="shared" si="1"/>
        <v>2025</v>
      </c>
      <c r="K4" s="6">
        <f t="shared" si="1"/>
        <v>2026</v>
      </c>
      <c r="L4" s="6">
        <f t="shared" si="1"/>
        <v>2027</v>
      </c>
      <c r="M4" s="6">
        <f t="shared" si="1"/>
        <v>2028</v>
      </c>
      <c r="N4" s="6">
        <f t="shared" si="1"/>
        <v>2029</v>
      </c>
      <c r="O4" s="6">
        <f t="shared" si="1"/>
        <v>2030</v>
      </c>
      <c r="P4" s="6">
        <f t="shared" si="1"/>
        <v>2031</v>
      </c>
      <c r="Q4" s="6">
        <f t="shared" si="1"/>
        <v>2032</v>
      </c>
      <c r="R4" s="6">
        <f t="shared" si="1"/>
        <v>2033</v>
      </c>
      <c r="S4" s="6">
        <f t="shared" si="1"/>
        <v>2034</v>
      </c>
      <c r="T4" s="6">
        <f t="shared" si="1"/>
        <v>2035</v>
      </c>
      <c r="U4" s="6">
        <f t="shared" si="1"/>
        <v>2036</v>
      </c>
      <c r="V4" s="6">
        <f t="shared" si="1"/>
        <v>2037</v>
      </c>
      <c r="W4" s="6">
        <f t="shared" si="1"/>
        <v>2038</v>
      </c>
      <c r="X4" s="6">
        <f t="shared" si="1"/>
        <v>2039</v>
      </c>
      <c r="Y4" s="6">
        <f t="shared" si="1"/>
        <v>2040</v>
      </c>
    </row>
    <row r="5" spans="1:26" x14ac:dyDescent="0.2">
      <c r="B5" s="5" t="s">
        <v>28</v>
      </c>
      <c r="F5" s="8" t="str">
        <f>"FY"&amp;RIGHT(F4,2)&amp;"/"&amp;RIGHT(F4+1,2)</f>
        <v>FY21/22</v>
      </c>
      <c r="G5" s="8" t="str">
        <f t="shared" ref="G5:Y5" si="2">"FY"&amp;RIGHT(G4,2)&amp;"/"&amp;RIGHT(G4+1,2)</f>
        <v>FY22/23</v>
      </c>
      <c r="H5" s="8" t="str">
        <f t="shared" si="2"/>
        <v>FY23/24</v>
      </c>
      <c r="I5" s="8" t="str">
        <f t="shared" si="2"/>
        <v>FY24/25</v>
      </c>
      <c r="J5" s="8" t="str">
        <f t="shared" si="2"/>
        <v>FY25/26</v>
      </c>
      <c r="K5" s="8" t="str">
        <f t="shared" si="2"/>
        <v>FY26/27</v>
      </c>
      <c r="L5" s="8" t="str">
        <f t="shared" si="2"/>
        <v>FY27/28</v>
      </c>
      <c r="M5" s="8" t="str">
        <f t="shared" si="2"/>
        <v>FY28/29</v>
      </c>
      <c r="N5" s="8" t="str">
        <f t="shared" si="2"/>
        <v>FY29/30</v>
      </c>
      <c r="O5" s="8" t="str">
        <f t="shared" si="2"/>
        <v>FY30/31</v>
      </c>
      <c r="P5" s="8" t="str">
        <f t="shared" si="2"/>
        <v>FY31/32</v>
      </c>
      <c r="Q5" s="8" t="str">
        <f t="shared" si="2"/>
        <v>FY32/33</v>
      </c>
      <c r="R5" s="8" t="str">
        <f t="shared" si="2"/>
        <v>FY33/34</v>
      </c>
      <c r="S5" s="8" t="str">
        <f t="shared" si="2"/>
        <v>FY34/35</v>
      </c>
      <c r="T5" s="8" t="str">
        <f t="shared" si="2"/>
        <v>FY35/36</v>
      </c>
      <c r="U5" s="8" t="str">
        <f t="shared" si="2"/>
        <v>FY36/37</v>
      </c>
      <c r="V5" s="8" t="str">
        <f t="shared" si="2"/>
        <v>FY37/38</v>
      </c>
      <c r="W5" s="8" t="str">
        <f t="shared" si="2"/>
        <v>FY38/39</v>
      </c>
      <c r="X5" s="8" t="str">
        <f t="shared" si="2"/>
        <v>FY39/40</v>
      </c>
      <c r="Y5" s="8" t="str">
        <f t="shared" si="2"/>
        <v>FY40/41</v>
      </c>
    </row>
    <row r="6" spans="1:26" x14ac:dyDescent="0.2"/>
    <row r="7" spans="1:26" x14ac:dyDescent="0.2">
      <c r="B7" s="5" t="s">
        <v>16</v>
      </c>
      <c r="C7" s="5" t="s">
        <v>4</v>
      </c>
      <c r="F7" s="8" t="s">
        <v>25</v>
      </c>
      <c r="G7" s="8" t="s">
        <v>12</v>
      </c>
      <c r="H7" s="8" t="s">
        <v>13</v>
      </c>
      <c r="I7" s="8" t="s">
        <v>22</v>
      </c>
    </row>
    <row r="8" spans="1:26" x14ac:dyDescent="0.2">
      <c r="B8" s="5" t="s">
        <v>17</v>
      </c>
      <c r="C8" s="6">
        <v>81404</v>
      </c>
      <c r="E8" s="5" t="s">
        <v>34</v>
      </c>
      <c r="F8" s="9">
        <v>37.4</v>
      </c>
      <c r="G8" s="9">
        <v>28.5</v>
      </c>
      <c r="H8" s="9">
        <v>20</v>
      </c>
      <c r="I8" s="9">
        <v>15.7</v>
      </c>
    </row>
    <row r="9" spans="1:26" x14ac:dyDescent="0.2">
      <c r="B9" s="10" t="s">
        <v>18</v>
      </c>
      <c r="C9" s="6">
        <v>85883.42</v>
      </c>
      <c r="D9" s="10"/>
      <c r="E9" s="10" t="s">
        <v>35</v>
      </c>
      <c r="F9" s="9">
        <v>2</v>
      </c>
      <c r="G9" s="9">
        <v>1</v>
      </c>
      <c r="H9" s="9">
        <v>1</v>
      </c>
      <c r="I9" s="9">
        <v>1</v>
      </c>
    </row>
    <row r="10" spans="1:26" x14ac:dyDescent="0.2"/>
    <row r="11" spans="1:26" x14ac:dyDescent="0.2">
      <c r="B11" s="5" t="s">
        <v>3</v>
      </c>
    </row>
    <row r="12" spans="1:26" x14ac:dyDescent="0.2">
      <c r="B12" s="5" t="s">
        <v>29</v>
      </c>
      <c r="C12" s="11">
        <v>2.75E-2</v>
      </c>
    </row>
    <row r="13" spans="1:26" x14ac:dyDescent="0.2">
      <c r="B13" s="10" t="s">
        <v>1</v>
      </c>
      <c r="C13" s="11">
        <v>0.01</v>
      </c>
    </row>
    <row r="14" spans="1:26" x14ac:dyDescent="0.2"/>
    <row r="15" spans="1:26" x14ac:dyDescent="0.2">
      <c r="B15" s="5" t="s">
        <v>19</v>
      </c>
      <c r="C15" s="9">
        <v>393</v>
      </c>
    </row>
    <row r="16" spans="1:26" x14ac:dyDescent="0.2">
      <c r="B16" s="5" t="s">
        <v>20</v>
      </c>
      <c r="C16" s="9">
        <v>530</v>
      </c>
    </row>
    <row r="17" spans="1:26" x14ac:dyDescent="0.2">
      <c r="B17" s="5" t="s">
        <v>11</v>
      </c>
      <c r="C17" s="9">
        <v>5.87</v>
      </c>
    </row>
    <row r="18" spans="1:26" x14ac:dyDescent="0.2">
      <c r="B18" s="10" t="s">
        <v>2</v>
      </c>
      <c r="C18" s="9">
        <v>1.87</v>
      </c>
    </row>
    <row r="19" spans="1:26" x14ac:dyDescent="0.2"/>
    <row r="20" spans="1:26" x14ac:dyDescent="0.2">
      <c r="A20" s="2" t="s">
        <v>36</v>
      </c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4"/>
    </row>
    <row r="21" spans="1:26" x14ac:dyDescent="0.2"/>
    <row r="22" spans="1:26" x14ac:dyDescent="0.2">
      <c r="B22" s="18" t="s">
        <v>39</v>
      </c>
    </row>
    <row r="23" spans="1:26" x14ac:dyDescent="0.2">
      <c r="B23" s="5" t="s">
        <v>21</v>
      </c>
      <c r="F23" s="26">
        <f t="shared" ref="F23:Y23" si="3">SUM(F43,F54,F65,F76)</f>
        <v>-8700063.5</v>
      </c>
      <c r="G23" s="26">
        <f t="shared" si="3"/>
        <v>0</v>
      </c>
      <c r="H23" s="26">
        <f t="shared" si="3"/>
        <v>0</v>
      </c>
      <c r="I23" s="26">
        <f t="shared" si="3"/>
        <v>0</v>
      </c>
      <c r="J23" s="26">
        <f t="shared" si="3"/>
        <v>0</v>
      </c>
      <c r="K23" s="26">
        <f t="shared" si="3"/>
        <v>0</v>
      </c>
      <c r="L23" s="26">
        <f t="shared" si="3"/>
        <v>0</v>
      </c>
      <c r="M23" s="26">
        <f t="shared" si="3"/>
        <v>0</v>
      </c>
      <c r="N23" s="26">
        <f t="shared" si="3"/>
        <v>0</v>
      </c>
      <c r="O23" s="26">
        <f t="shared" si="3"/>
        <v>0</v>
      </c>
      <c r="P23" s="26">
        <f t="shared" si="3"/>
        <v>0</v>
      </c>
      <c r="Q23" s="26">
        <f t="shared" si="3"/>
        <v>0</v>
      </c>
      <c r="R23" s="26">
        <f t="shared" si="3"/>
        <v>0</v>
      </c>
      <c r="S23" s="26">
        <f t="shared" si="3"/>
        <v>0</v>
      </c>
      <c r="T23" s="26">
        <f t="shared" si="3"/>
        <v>0</v>
      </c>
      <c r="U23" s="26">
        <f t="shared" si="3"/>
        <v>0</v>
      </c>
      <c r="V23" s="26">
        <f t="shared" si="3"/>
        <v>0</v>
      </c>
      <c r="W23" s="26">
        <f t="shared" si="3"/>
        <v>0</v>
      </c>
      <c r="X23" s="26">
        <f t="shared" si="3"/>
        <v>0</v>
      </c>
      <c r="Y23" s="26">
        <f t="shared" si="3"/>
        <v>0</v>
      </c>
    </row>
    <row r="24" spans="1:26" x14ac:dyDescent="0.2">
      <c r="B24" s="10" t="s">
        <v>27</v>
      </c>
      <c r="C24" s="10"/>
      <c r="D24" s="10"/>
      <c r="E24" s="10"/>
      <c r="F24" s="27">
        <f t="shared" ref="F24:Y24" si="4">SUM(F44,F55,F66,F77)</f>
        <v>0</v>
      </c>
      <c r="G24" s="27">
        <f t="shared" si="4"/>
        <v>-87000.634999999995</v>
      </c>
      <c r="H24" s="27">
        <f t="shared" si="4"/>
        <v>-87000.634999999995</v>
      </c>
      <c r="I24" s="27">
        <f t="shared" si="4"/>
        <v>-87000.634999999995</v>
      </c>
      <c r="J24" s="27">
        <f t="shared" si="4"/>
        <v>-87000.634999999995</v>
      </c>
      <c r="K24" s="27">
        <f t="shared" si="4"/>
        <v>-87000.634999999995</v>
      </c>
      <c r="L24" s="27">
        <f t="shared" si="4"/>
        <v>-87000.634999999995</v>
      </c>
      <c r="M24" s="27">
        <f t="shared" si="4"/>
        <v>-87000.634999999995</v>
      </c>
      <c r="N24" s="27">
        <f t="shared" si="4"/>
        <v>-87000.634999999995</v>
      </c>
      <c r="O24" s="27">
        <f t="shared" si="4"/>
        <v>-87000.634999999995</v>
      </c>
      <c r="P24" s="27">
        <f t="shared" si="4"/>
        <v>-87000.634999999995</v>
      </c>
      <c r="Q24" s="27">
        <f t="shared" si="4"/>
        <v>-87000.634999999995</v>
      </c>
      <c r="R24" s="27">
        <f t="shared" si="4"/>
        <v>-87000.634999999995</v>
      </c>
      <c r="S24" s="27">
        <f t="shared" si="4"/>
        <v>-87000.634999999995</v>
      </c>
      <c r="T24" s="27">
        <f t="shared" si="4"/>
        <v>-87000.634999999995</v>
      </c>
      <c r="U24" s="27">
        <f t="shared" si="4"/>
        <v>-87000.634999999995</v>
      </c>
      <c r="V24" s="27">
        <f t="shared" si="4"/>
        <v>-87000.634999999995</v>
      </c>
      <c r="W24" s="27">
        <f t="shared" si="4"/>
        <v>-87000.634999999995</v>
      </c>
      <c r="X24" s="27">
        <f t="shared" si="4"/>
        <v>-87000.634999999995</v>
      </c>
      <c r="Y24" s="27">
        <f t="shared" si="4"/>
        <v>-87000.634999999995</v>
      </c>
    </row>
    <row r="25" spans="1:26" x14ac:dyDescent="0.2">
      <c r="B25" s="12" t="s">
        <v>30</v>
      </c>
      <c r="C25" s="12"/>
      <c r="D25" s="12"/>
      <c r="E25" s="12"/>
      <c r="F25" s="17">
        <f>SUM(F23:F24)</f>
        <v>-8700063.5</v>
      </c>
      <c r="G25" s="17">
        <f t="shared" ref="G25" si="5">SUM(G23:G24)</f>
        <v>-87000.634999999995</v>
      </c>
      <c r="H25" s="17">
        <f t="shared" ref="H25" si="6">SUM(H23:H24)</f>
        <v>-87000.634999999995</v>
      </c>
      <c r="I25" s="17">
        <f t="shared" ref="I25" si="7">SUM(I23:I24)</f>
        <v>-87000.634999999995</v>
      </c>
      <c r="J25" s="17">
        <f t="shared" ref="J25" si="8">SUM(J23:J24)</f>
        <v>-87000.634999999995</v>
      </c>
      <c r="K25" s="17">
        <f t="shared" ref="K25" si="9">SUM(K23:K24)</f>
        <v>-87000.634999999995</v>
      </c>
      <c r="L25" s="17">
        <f t="shared" ref="L25" si="10">SUM(L23:L24)</f>
        <v>-87000.634999999995</v>
      </c>
      <c r="M25" s="17">
        <f t="shared" ref="M25" si="11">SUM(M23:M24)</f>
        <v>-87000.634999999995</v>
      </c>
      <c r="N25" s="17">
        <f t="shared" ref="N25" si="12">SUM(N23:N24)</f>
        <v>-87000.634999999995</v>
      </c>
      <c r="O25" s="17">
        <f t="shared" ref="O25" si="13">SUM(O23:O24)</f>
        <v>-87000.634999999995</v>
      </c>
      <c r="P25" s="17">
        <f t="shared" ref="P25" si="14">SUM(P23:P24)</f>
        <v>-87000.634999999995</v>
      </c>
      <c r="Q25" s="17">
        <f t="shared" ref="Q25" si="15">SUM(Q23:Q24)</f>
        <v>-87000.634999999995</v>
      </c>
      <c r="R25" s="17">
        <f t="shared" ref="R25" si="16">SUM(R23:R24)</f>
        <v>-87000.634999999995</v>
      </c>
      <c r="S25" s="17">
        <f t="shared" ref="S25" si="17">SUM(S23:S24)</f>
        <v>-87000.634999999995</v>
      </c>
      <c r="T25" s="17">
        <f t="shared" ref="T25" si="18">SUM(T23:T24)</f>
        <v>-87000.634999999995</v>
      </c>
      <c r="U25" s="17">
        <f t="shared" ref="U25" si="19">SUM(U23:U24)</f>
        <v>-87000.634999999995</v>
      </c>
      <c r="V25" s="17">
        <f t="shared" ref="V25" si="20">SUM(V23:V24)</f>
        <v>-87000.634999999995</v>
      </c>
      <c r="W25" s="17">
        <f t="shared" ref="W25" si="21">SUM(W23:W24)</f>
        <v>-87000.634999999995</v>
      </c>
      <c r="X25" s="17">
        <f t="shared" ref="X25" si="22">SUM(X23:X24)</f>
        <v>-87000.634999999995</v>
      </c>
      <c r="Y25" s="17">
        <f t="shared" ref="Y25" si="23">SUM(Y23:Y24)</f>
        <v>-87000.634999999995</v>
      </c>
    </row>
    <row r="26" spans="1:26" x14ac:dyDescent="0.2">
      <c r="B26" s="10" t="s">
        <v>41</v>
      </c>
      <c r="C26" s="10"/>
      <c r="D26" s="10"/>
      <c r="E26" s="10"/>
      <c r="F26" s="16">
        <f t="shared" ref="F26:Y26" si="24">SUM(F46,F57,F68,F79)</f>
        <v>0</v>
      </c>
      <c r="G26" s="16">
        <f t="shared" si="24"/>
        <v>0</v>
      </c>
      <c r="H26" s="16">
        <f t="shared" si="24"/>
        <v>9145514.0040000007</v>
      </c>
      <c r="I26" s="16">
        <f t="shared" si="24"/>
        <v>9145514.0040000007</v>
      </c>
      <c r="J26" s="16">
        <f t="shared" si="24"/>
        <v>9145514.0040000007</v>
      </c>
      <c r="K26" s="16">
        <f t="shared" si="24"/>
        <v>9145514.0040000007</v>
      </c>
      <c r="L26" s="16">
        <f t="shared" si="24"/>
        <v>9145514.0040000007</v>
      </c>
      <c r="M26" s="16">
        <f t="shared" si="24"/>
        <v>9145514.0040000007</v>
      </c>
      <c r="N26" s="16">
        <f t="shared" si="24"/>
        <v>9145514.0040000007</v>
      </c>
      <c r="O26" s="16">
        <f t="shared" si="24"/>
        <v>9145514.0040000007</v>
      </c>
      <c r="P26" s="16">
        <f t="shared" si="24"/>
        <v>9145514.0040000007</v>
      </c>
      <c r="Q26" s="16">
        <f t="shared" si="24"/>
        <v>9145514.0040000007</v>
      </c>
      <c r="R26" s="16">
        <f t="shared" si="24"/>
        <v>9145514.0040000007</v>
      </c>
      <c r="S26" s="16">
        <f t="shared" si="24"/>
        <v>9145514.0040000007</v>
      </c>
      <c r="T26" s="16">
        <f t="shared" si="24"/>
        <v>9145514.0040000007</v>
      </c>
      <c r="U26" s="16">
        <f t="shared" si="24"/>
        <v>9145514.0040000007</v>
      </c>
      <c r="V26" s="16">
        <f t="shared" si="24"/>
        <v>9145514.0040000007</v>
      </c>
      <c r="W26" s="16">
        <f t="shared" si="24"/>
        <v>9145514.0040000007</v>
      </c>
      <c r="X26" s="16">
        <f t="shared" si="24"/>
        <v>9145514.0040000007</v>
      </c>
      <c r="Y26" s="16">
        <f t="shared" si="24"/>
        <v>9145514.0040000007</v>
      </c>
    </row>
    <row r="27" spans="1:26" x14ac:dyDescent="0.2">
      <c r="B27" s="12" t="s">
        <v>31</v>
      </c>
      <c r="C27" s="12"/>
      <c r="D27" s="12"/>
      <c r="E27" s="12"/>
      <c r="F27" s="17">
        <f>SUM(F25:F26)</f>
        <v>-8700063.5</v>
      </c>
      <c r="G27" s="17">
        <f t="shared" ref="G27" si="25">SUM(G25:G26)</f>
        <v>-87000.634999999995</v>
      </c>
      <c r="H27" s="17">
        <f t="shared" ref="H27" si="26">SUM(H25:H26)</f>
        <v>9058513.3690000009</v>
      </c>
      <c r="I27" s="17">
        <f t="shared" ref="I27" si="27">SUM(I25:I26)</f>
        <v>9058513.3690000009</v>
      </c>
      <c r="J27" s="17">
        <f t="shared" ref="J27" si="28">SUM(J25:J26)</f>
        <v>9058513.3690000009</v>
      </c>
      <c r="K27" s="17">
        <f t="shared" ref="K27" si="29">SUM(K25:K26)</f>
        <v>9058513.3690000009</v>
      </c>
      <c r="L27" s="17">
        <f t="shared" ref="L27" si="30">SUM(L25:L26)</f>
        <v>9058513.3690000009</v>
      </c>
      <c r="M27" s="17">
        <f t="shared" ref="M27" si="31">SUM(M25:M26)</f>
        <v>9058513.3690000009</v>
      </c>
      <c r="N27" s="17">
        <f t="shared" ref="N27" si="32">SUM(N25:N26)</f>
        <v>9058513.3690000009</v>
      </c>
      <c r="O27" s="17">
        <f t="shared" ref="O27" si="33">SUM(O25:O26)</f>
        <v>9058513.3690000009</v>
      </c>
      <c r="P27" s="17">
        <f t="shared" ref="P27" si="34">SUM(P25:P26)</f>
        <v>9058513.3690000009</v>
      </c>
      <c r="Q27" s="17">
        <f t="shared" ref="Q27" si="35">SUM(Q25:Q26)</f>
        <v>9058513.3690000009</v>
      </c>
      <c r="R27" s="17">
        <f t="shared" ref="R27" si="36">SUM(R25:R26)</f>
        <v>9058513.3690000009</v>
      </c>
      <c r="S27" s="17">
        <f t="shared" ref="S27" si="37">SUM(S25:S26)</f>
        <v>9058513.3690000009</v>
      </c>
      <c r="T27" s="17">
        <f t="shared" ref="T27" si="38">SUM(T25:T26)</f>
        <v>9058513.3690000009</v>
      </c>
      <c r="U27" s="17">
        <f t="shared" ref="U27" si="39">SUM(U25:U26)</f>
        <v>9058513.3690000009</v>
      </c>
      <c r="V27" s="17">
        <f t="shared" ref="V27" si="40">SUM(V25:V26)</f>
        <v>9058513.3690000009</v>
      </c>
      <c r="W27" s="17">
        <f t="shared" ref="W27" si="41">SUM(W25:W26)</f>
        <v>9058513.3690000009</v>
      </c>
      <c r="X27" s="17">
        <f t="shared" ref="X27" si="42">SUM(X25:X26)</f>
        <v>9058513.3690000009</v>
      </c>
      <c r="Y27" s="17">
        <f t="shared" ref="Y27" si="43">SUM(Y25:Y26)</f>
        <v>9058513.3690000009</v>
      </c>
    </row>
    <row r="28" spans="1:26" x14ac:dyDescent="0.2"/>
    <row r="29" spans="1:26" x14ac:dyDescent="0.2">
      <c r="B29" s="5" t="s">
        <v>32</v>
      </c>
      <c r="C29" s="19">
        <f>NPV($C$12,F25:Y25)</f>
        <v>-9707323.5392501466</v>
      </c>
    </row>
    <row r="30" spans="1:26" x14ac:dyDescent="0.2">
      <c r="B30" s="10" t="s">
        <v>14</v>
      </c>
      <c r="C30" s="19">
        <f>NPV($C$12,F26:Y26)</f>
        <v>121697779.9333878</v>
      </c>
    </row>
    <row r="31" spans="1:26" x14ac:dyDescent="0.2">
      <c r="B31" s="20" t="s">
        <v>33</v>
      </c>
      <c r="C31" s="21">
        <f>NPV($C$12,F27:Y27)</f>
        <v>111990456.39413764</v>
      </c>
    </row>
    <row r="32" spans="1:26" x14ac:dyDescent="0.2"/>
    <row r="33" spans="1:26" x14ac:dyDescent="0.2">
      <c r="B33" s="2" t="s">
        <v>40</v>
      </c>
      <c r="C33" s="1"/>
      <c r="D33" s="1"/>
      <c r="E33" s="1"/>
      <c r="F33" s="3" t="str">
        <f>F2</f>
        <v>FY21/22</v>
      </c>
      <c r="G33" s="3" t="str">
        <f t="shared" ref="G33:J33" si="44">G2</f>
        <v>FY22/23</v>
      </c>
      <c r="H33" s="3" t="str">
        <f t="shared" si="44"/>
        <v>FY23/24</v>
      </c>
      <c r="I33" s="3" t="str">
        <f t="shared" si="44"/>
        <v>FY24/25</v>
      </c>
      <c r="J33" s="3" t="str">
        <f t="shared" si="44"/>
        <v>FY25/26</v>
      </c>
      <c r="K33" s="22" t="s">
        <v>15</v>
      </c>
    </row>
    <row r="34" spans="1:26" x14ac:dyDescent="0.2">
      <c r="B34" s="5" t="str">
        <f>F7</f>
        <v>Tyrendarra</v>
      </c>
      <c r="F34" s="13">
        <f>-F43</f>
        <v>3216276.44</v>
      </c>
      <c r="G34" s="14">
        <v>0</v>
      </c>
      <c r="H34" s="14">
        <v>0</v>
      </c>
      <c r="I34" s="14">
        <v>0</v>
      </c>
      <c r="J34" s="14">
        <v>0</v>
      </c>
      <c r="K34" s="23">
        <f>SUM(F34:J34)</f>
        <v>3216276.44</v>
      </c>
    </row>
    <row r="35" spans="1:26" x14ac:dyDescent="0.2">
      <c r="B35" s="5" t="str">
        <f>G7</f>
        <v>Strathdownie</v>
      </c>
      <c r="F35" s="13">
        <f>-F54</f>
        <v>2405897.42</v>
      </c>
      <c r="G35" s="14">
        <v>0</v>
      </c>
      <c r="H35" s="14">
        <v>0</v>
      </c>
      <c r="I35" s="14">
        <v>0</v>
      </c>
      <c r="J35" s="14">
        <v>0</v>
      </c>
      <c r="K35" s="23">
        <f t="shared" ref="K35:K37" si="45">SUM(F35:J35)</f>
        <v>2405897.42</v>
      </c>
    </row>
    <row r="36" spans="1:26" x14ac:dyDescent="0.2">
      <c r="B36" s="5" t="str">
        <f>H7</f>
        <v>Bridgewater</v>
      </c>
      <c r="F36" s="14">
        <v>0</v>
      </c>
      <c r="G36" s="13">
        <f>-F65</f>
        <v>1713963.42</v>
      </c>
      <c r="H36" s="14">
        <v>0</v>
      </c>
      <c r="I36" s="14">
        <v>0</v>
      </c>
      <c r="J36" s="14">
        <v>0</v>
      </c>
      <c r="K36" s="23">
        <f t="shared" si="45"/>
        <v>1713963.42</v>
      </c>
    </row>
    <row r="37" spans="1:26" x14ac:dyDescent="0.2">
      <c r="B37" s="10" t="str">
        <f>I7</f>
        <v>Gorae West</v>
      </c>
      <c r="C37" s="10"/>
      <c r="D37" s="10"/>
      <c r="E37" s="10"/>
      <c r="F37" s="15">
        <v>0</v>
      </c>
      <c r="G37" s="16">
        <f>-F76</f>
        <v>1363926.22</v>
      </c>
      <c r="H37" s="15">
        <v>0</v>
      </c>
      <c r="I37" s="15">
        <v>0</v>
      </c>
      <c r="J37" s="15">
        <v>0</v>
      </c>
      <c r="K37" s="24">
        <f t="shared" si="45"/>
        <v>1363926.22</v>
      </c>
    </row>
    <row r="38" spans="1:26" x14ac:dyDescent="0.2">
      <c r="B38" s="12" t="s">
        <v>15</v>
      </c>
      <c r="C38" s="12"/>
      <c r="D38" s="12"/>
      <c r="E38" s="12"/>
      <c r="F38" s="17">
        <f>SUM(F34:F37)</f>
        <v>5622173.8599999994</v>
      </c>
      <c r="G38" s="17">
        <f t="shared" ref="G38:K38" si="46">SUM(G34:G37)</f>
        <v>3077889.6399999997</v>
      </c>
      <c r="H38" s="17">
        <f t="shared" si="46"/>
        <v>0</v>
      </c>
      <c r="I38" s="17">
        <f t="shared" si="46"/>
        <v>0</v>
      </c>
      <c r="J38" s="17">
        <f t="shared" si="46"/>
        <v>0</v>
      </c>
      <c r="K38" s="25">
        <f t="shared" si="46"/>
        <v>8700063.5</v>
      </c>
    </row>
    <row r="39" spans="1:26" x14ac:dyDescent="0.2"/>
    <row r="40" spans="1:26" x14ac:dyDescent="0.2">
      <c r="A40" s="2" t="s">
        <v>26</v>
      </c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4"/>
    </row>
    <row r="41" spans="1:26" x14ac:dyDescent="0.2"/>
    <row r="42" spans="1:26" x14ac:dyDescent="0.2">
      <c r="B42" s="18" t="str">
        <f>$F$7</f>
        <v>Tyrendarra</v>
      </c>
    </row>
    <row r="43" spans="1:26" x14ac:dyDescent="0.2">
      <c r="B43" s="5" t="s">
        <v>21</v>
      </c>
      <c r="F43" s="13">
        <f>-SUMPRODUCT($C$8:$C$9,$F$8:$F$9)</f>
        <v>-3216276.44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</row>
    <row r="44" spans="1:26" x14ac:dyDescent="0.2">
      <c r="B44" s="10" t="s">
        <v>27</v>
      </c>
      <c r="C44" s="10"/>
      <c r="D44" s="10"/>
      <c r="E44" s="10"/>
      <c r="F44" s="15">
        <v>0</v>
      </c>
      <c r="G44" s="16">
        <f>$F43*$C$13</f>
        <v>-32162.7644</v>
      </c>
      <c r="H44" s="16">
        <f t="shared" ref="H44:Y44" si="47">$F43*$C$13</f>
        <v>-32162.7644</v>
      </c>
      <c r="I44" s="16">
        <f t="shared" si="47"/>
        <v>-32162.7644</v>
      </c>
      <c r="J44" s="16">
        <f t="shared" si="47"/>
        <v>-32162.7644</v>
      </c>
      <c r="K44" s="16">
        <f t="shared" si="47"/>
        <v>-32162.7644</v>
      </c>
      <c r="L44" s="16">
        <f t="shared" si="47"/>
        <v>-32162.7644</v>
      </c>
      <c r="M44" s="16">
        <f t="shared" si="47"/>
        <v>-32162.7644</v>
      </c>
      <c r="N44" s="16">
        <f t="shared" si="47"/>
        <v>-32162.7644</v>
      </c>
      <c r="O44" s="16">
        <f t="shared" si="47"/>
        <v>-32162.7644</v>
      </c>
      <c r="P44" s="16">
        <f t="shared" si="47"/>
        <v>-32162.7644</v>
      </c>
      <c r="Q44" s="16">
        <f t="shared" si="47"/>
        <v>-32162.7644</v>
      </c>
      <c r="R44" s="16">
        <f t="shared" si="47"/>
        <v>-32162.7644</v>
      </c>
      <c r="S44" s="16">
        <f t="shared" si="47"/>
        <v>-32162.7644</v>
      </c>
      <c r="T44" s="16">
        <f t="shared" si="47"/>
        <v>-32162.7644</v>
      </c>
      <c r="U44" s="16">
        <f t="shared" si="47"/>
        <v>-32162.7644</v>
      </c>
      <c r="V44" s="16">
        <f t="shared" si="47"/>
        <v>-32162.7644</v>
      </c>
      <c r="W44" s="16">
        <f t="shared" si="47"/>
        <v>-32162.7644</v>
      </c>
      <c r="X44" s="16">
        <f t="shared" si="47"/>
        <v>-32162.7644</v>
      </c>
      <c r="Y44" s="16">
        <f t="shared" si="47"/>
        <v>-32162.7644</v>
      </c>
    </row>
    <row r="45" spans="1:26" x14ac:dyDescent="0.2">
      <c r="B45" s="12" t="s">
        <v>30</v>
      </c>
      <c r="C45" s="12"/>
      <c r="D45" s="12"/>
      <c r="E45" s="12"/>
      <c r="F45" s="17">
        <f>SUM(F43:F44)</f>
        <v>-3216276.44</v>
      </c>
      <c r="G45" s="17">
        <f t="shared" ref="G45:Y45" si="48">SUM(G43:G44)</f>
        <v>-32162.7644</v>
      </c>
      <c r="H45" s="17">
        <f t="shared" si="48"/>
        <v>-32162.7644</v>
      </c>
      <c r="I45" s="17">
        <f t="shared" si="48"/>
        <v>-32162.7644</v>
      </c>
      <c r="J45" s="17">
        <f t="shared" si="48"/>
        <v>-32162.7644</v>
      </c>
      <c r="K45" s="17">
        <f t="shared" si="48"/>
        <v>-32162.7644</v>
      </c>
      <c r="L45" s="17">
        <f t="shared" si="48"/>
        <v>-32162.7644</v>
      </c>
      <c r="M45" s="17">
        <f t="shared" si="48"/>
        <v>-32162.7644</v>
      </c>
      <c r="N45" s="17">
        <f t="shared" si="48"/>
        <v>-32162.7644</v>
      </c>
      <c r="O45" s="17">
        <f t="shared" si="48"/>
        <v>-32162.7644</v>
      </c>
      <c r="P45" s="17">
        <f t="shared" si="48"/>
        <v>-32162.7644</v>
      </c>
      <c r="Q45" s="17">
        <f t="shared" si="48"/>
        <v>-32162.7644</v>
      </c>
      <c r="R45" s="17">
        <f t="shared" si="48"/>
        <v>-32162.7644</v>
      </c>
      <c r="S45" s="17">
        <f t="shared" si="48"/>
        <v>-32162.7644</v>
      </c>
      <c r="T45" s="17">
        <f t="shared" si="48"/>
        <v>-32162.7644</v>
      </c>
      <c r="U45" s="17">
        <f t="shared" si="48"/>
        <v>-32162.7644</v>
      </c>
      <c r="V45" s="17">
        <f t="shared" si="48"/>
        <v>-32162.7644</v>
      </c>
      <c r="W45" s="17">
        <f t="shared" si="48"/>
        <v>-32162.7644</v>
      </c>
      <c r="X45" s="17">
        <f t="shared" si="48"/>
        <v>-32162.7644</v>
      </c>
      <c r="Y45" s="17">
        <f t="shared" si="48"/>
        <v>-32162.7644</v>
      </c>
    </row>
    <row r="46" spans="1:26" x14ac:dyDescent="0.2">
      <c r="B46" s="10" t="s">
        <v>41</v>
      </c>
      <c r="C46" s="10"/>
      <c r="D46" s="10"/>
      <c r="E46" s="10"/>
      <c r="F46" s="15">
        <v>0</v>
      </c>
      <c r="G46" s="15">
        <v>0</v>
      </c>
      <c r="H46" s="16">
        <f t="shared" ref="H46:Y46" si="49">PRODUCT($C$15:$C$18)</f>
        <v>2286378.5010000002</v>
      </c>
      <c r="I46" s="16">
        <f t="shared" si="49"/>
        <v>2286378.5010000002</v>
      </c>
      <c r="J46" s="16">
        <f t="shared" si="49"/>
        <v>2286378.5010000002</v>
      </c>
      <c r="K46" s="16">
        <f t="shared" si="49"/>
        <v>2286378.5010000002</v>
      </c>
      <c r="L46" s="16">
        <f t="shared" si="49"/>
        <v>2286378.5010000002</v>
      </c>
      <c r="M46" s="16">
        <f t="shared" si="49"/>
        <v>2286378.5010000002</v>
      </c>
      <c r="N46" s="16">
        <f t="shared" si="49"/>
        <v>2286378.5010000002</v>
      </c>
      <c r="O46" s="16">
        <f t="shared" si="49"/>
        <v>2286378.5010000002</v>
      </c>
      <c r="P46" s="16">
        <f t="shared" si="49"/>
        <v>2286378.5010000002</v>
      </c>
      <c r="Q46" s="16">
        <f t="shared" si="49"/>
        <v>2286378.5010000002</v>
      </c>
      <c r="R46" s="16">
        <f t="shared" si="49"/>
        <v>2286378.5010000002</v>
      </c>
      <c r="S46" s="16">
        <f t="shared" si="49"/>
        <v>2286378.5010000002</v>
      </c>
      <c r="T46" s="16">
        <f t="shared" si="49"/>
        <v>2286378.5010000002</v>
      </c>
      <c r="U46" s="16">
        <f t="shared" si="49"/>
        <v>2286378.5010000002</v>
      </c>
      <c r="V46" s="16">
        <f t="shared" si="49"/>
        <v>2286378.5010000002</v>
      </c>
      <c r="W46" s="16">
        <f t="shared" si="49"/>
        <v>2286378.5010000002</v>
      </c>
      <c r="X46" s="16">
        <f t="shared" si="49"/>
        <v>2286378.5010000002</v>
      </c>
      <c r="Y46" s="16">
        <f t="shared" si="49"/>
        <v>2286378.5010000002</v>
      </c>
    </row>
    <row r="47" spans="1:26" x14ac:dyDescent="0.2">
      <c r="B47" s="12" t="s">
        <v>31</v>
      </c>
      <c r="C47" s="12"/>
      <c r="D47" s="12"/>
      <c r="E47" s="12"/>
      <c r="F47" s="17">
        <f>SUM(F45:F46)</f>
        <v>-3216276.44</v>
      </c>
      <c r="G47" s="17">
        <f t="shared" ref="G47:Y47" si="50">SUM(G45:G46)</f>
        <v>-32162.7644</v>
      </c>
      <c r="H47" s="17">
        <f t="shared" si="50"/>
        <v>2254215.7365999999</v>
      </c>
      <c r="I47" s="17">
        <f t="shared" si="50"/>
        <v>2254215.7365999999</v>
      </c>
      <c r="J47" s="17">
        <f t="shared" si="50"/>
        <v>2254215.7365999999</v>
      </c>
      <c r="K47" s="17">
        <f t="shared" si="50"/>
        <v>2254215.7365999999</v>
      </c>
      <c r="L47" s="17">
        <f t="shared" si="50"/>
        <v>2254215.7365999999</v>
      </c>
      <c r="M47" s="17">
        <f t="shared" si="50"/>
        <v>2254215.7365999999</v>
      </c>
      <c r="N47" s="17">
        <f t="shared" si="50"/>
        <v>2254215.7365999999</v>
      </c>
      <c r="O47" s="17">
        <f t="shared" si="50"/>
        <v>2254215.7365999999</v>
      </c>
      <c r="P47" s="17">
        <f t="shared" si="50"/>
        <v>2254215.7365999999</v>
      </c>
      <c r="Q47" s="17">
        <f t="shared" si="50"/>
        <v>2254215.7365999999</v>
      </c>
      <c r="R47" s="17">
        <f t="shared" si="50"/>
        <v>2254215.7365999999</v>
      </c>
      <c r="S47" s="17">
        <f t="shared" si="50"/>
        <v>2254215.7365999999</v>
      </c>
      <c r="T47" s="17">
        <f t="shared" si="50"/>
        <v>2254215.7365999999</v>
      </c>
      <c r="U47" s="17">
        <f t="shared" si="50"/>
        <v>2254215.7365999999</v>
      </c>
      <c r="V47" s="17">
        <f t="shared" si="50"/>
        <v>2254215.7365999999</v>
      </c>
      <c r="W47" s="17">
        <f t="shared" si="50"/>
        <v>2254215.7365999999</v>
      </c>
      <c r="X47" s="17">
        <f t="shared" si="50"/>
        <v>2254215.7365999999</v>
      </c>
      <c r="Y47" s="17">
        <f t="shared" si="50"/>
        <v>2254215.7365999999</v>
      </c>
    </row>
    <row r="48" spans="1:26" x14ac:dyDescent="0.2"/>
    <row r="49" spans="2:25" x14ac:dyDescent="0.2">
      <c r="B49" s="5" t="s">
        <v>32</v>
      </c>
      <c r="C49" s="19">
        <f>NPV($C$12,F45:Y45)</f>
        <v>-3588644.6110132034</v>
      </c>
    </row>
    <row r="50" spans="2:25" x14ac:dyDescent="0.2">
      <c r="B50" s="10" t="s">
        <v>14</v>
      </c>
      <c r="C50" s="19">
        <f>NPV($C$12,F46:Y46)</f>
        <v>30424444.98334695</v>
      </c>
    </row>
    <row r="51" spans="2:25" x14ac:dyDescent="0.2">
      <c r="B51" s="20" t="s">
        <v>33</v>
      </c>
      <c r="C51" s="21">
        <f>NPV($C$12,F47:Y47)</f>
        <v>26835800.372333739</v>
      </c>
    </row>
    <row r="52" spans="2:25" x14ac:dyDescent="0.2"/>
    <row r="53" spans="2:25" x14ac:dyDescent="0.2">
      <c r="B53" s="18" t="str">
        <f>$G$7</f>
        <v>Strathdownie</v>
      </c>
    </row>
    <row r="54" spans="2:25" x14ac:dyDescent="0.2">
      <c r="B54" s="5" t="s">
        <v>21</v>
      </c>
      <c r="F54" s="13">
        <f>-SUMPRODUCT($C$8:$C$9,$G$8:$G$9)</f>
        <v>-2405897.42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</row>
    <row r="55" spans="2:25" x14ac:dyDescent="0.2">
      <c r="B55" s="10" t="s">
        <v>27</v>
      </c>
      <c r="C55" s="10"/>
      <c r="D55" s="10"/>
      <c r="E55" s="10"/>
      <c r="F55" s="15">
        <v>0</v>
      </c>
      <c r="G55" s="16">
        <f>$F54*$C$13</f>
        <v>-24058.974200000001</v>
      </c>
      <c r="H55" s="16">
        <f t="shared" ref="H55" si="51">$F54*$C$13</f>
        <v>-24058.974200000001</v>
      </c>
      <c r="I55" s="16">
        <f t="shared" ref="I55" si="52">$F54*$C$13</f>
        <v>-24058.974200000001</v>
      </c>
      <c r="J55" s="16">
        <f t="shared" ref="J55" si="53">$F54*$C$13</f>
        <v>-24058.974200000001</v>
      </c>
      <c r="K55" s="16">
        <f t="shared" ref="K55" si="54">$F54*$C$13</f>
        <v>-24058.974200000001</v>
      </c>
      <c r="L55" s="16">
        <f t="shared" ref="L55" si="55">$F54*$C$13</f>
        <v>-24058.974200000001</v>
      </c>
      <c r="M55" s="16">
        <f t="shared" ref="M55" si="56">$F54*$C$13</f>
        <v>-24058.974200000001</v>
      </c>
      <c r="N55" s="16">
        <f t="shared" ref="N55" si="57">$F54*$C$13</f>
        <v>-24058.974200000001</v>
      </c>
      <c r="O55" s="16">
        <f t="shared" ref="O55" si="58">$F54*$C$13</f>
        <v>-24058.974200000001</v>
      </c>
      <c r="P55" s="16">
        <f t="shared" ref="P55" si="59">$F54*$C$13</f>
        <v>-24058.974200000001</v>
      </c>
      <c r="Q55" s="16">
        <f t="shared" ref="Q55" si="60">$F54*$C$13</f>
        <v>-24058.974200000001</v>
      </c>
      <c r="R55" s="16">
        <f t="shared" ref="R55" si="61">$F54*$C$13</f>
        <v>-24058.974200000001</v>
      </c>
      <c r="S55" s="16">
        <f t="shared" ref="S55" si="62">$F54*$C$13</f>
        <v>-24058.974200000001</v>
      </c>
      <c r="T55" s="16">
        <f t="shared" ref="T55" si="63">$F54*$C$13</f>
        <v>-24058.974200000001</v>
      </c>
      <c r="U55" s="16">
        <f t="shared" ref="U55" si="64">$F54*$C$13</f>
        <v>-24058.974200000001</v>
      </c>
      <c r="V55" s="16">
        <f t="shared" ref="V55" si="65">$F54*$C$13</f>
        <v>-24058.974200000001</v>
      </c>
      <c r="W55" s="16">
        <f t="shared" ref="W55" si="66">$F54*$C$13</f>
        <v>-24058.974200000001</v>
      </c>
      <c r="X55" s="16">
        <f t="shared" ref="X55" si="67">$F54*$C$13</f>
        <v>-24058.974200000001</v>
      </c>
      <c r="Y55" s="16">
        <f t="shared" ref="Y55" si="68">$F54*$C$13</f>
        <v>-24058.974200000001</v>
      </c>
    </row>
    <row r="56" spans="2:25" x14ac:dyDescent="0.2">
      <c r="B56" s="12" t="s">
        <v>30</v>
      </c>
      <c r="C56" s="12"/>
      <c r="D56" s="12"/>
      <c r="E56" s="12"/>
      <c r="F56" s="17">
        <f>SUM(F54:F55)</f>
        <v>-2405897.42</v>
      </c>
      <c r="G56" s="17">
        <f t="shared" ref="G56" si="69">SUM(G54:G55)</f>
        <v>-24058.974200000001</v>
      </c>
      <c r="H56" s="17">
        <f t="shared" ref="H56" si="70">SUM(H54:H55)</f>
        <v>-24058.974200000001</v>
      </c>
      <c r="I56" s="17">
        <f t="shared" ref="I56" si="71">SUM(I54:I55)</f>
        <v>-24058.974200000001</v>
      </c>
      <c r="J56" s="17">
        <f t="shared" ref="J56" si="72">SUM(J54:J55)</f>
        <v>-24058.974200000001</v>
      </c>
      <c r="K56" s="17">
        <f t="shared" ref="K56" si="73">SUM(K54:K55)</f>
        <v>-24058.974200000001</v>
      </c>
      <c r="L56" s="17">
        <f t="shared" ref="L56" si="74">SUM(L54:L55)</f>
        <v>-24058.974200000001</v>
      </c>
      <c r="M56" s="17">
        <f t="shared" ref="M56" si="75">SUM(M54:M55)</f>
        <v>-24058.974200000001</v>
      </c>
      <c r="N56" s="17">
        <f t="shared" ref="N56" si="76">SUM(N54:N55)</f>
        <v>-24058.974200000001</v>
      </c>
      <c r="O56" s="17">
        <f t="shared" ref="O56" si="77">SUM(O54:O55)</f>
        <v>-24058.974200000001</v>
      </c>
      <c r="P56" s="17">
        <f t="shared" ref="P56" si="78">SUM(P54:P55)</f>
        <v>-24058.974200000001</v>
      </c>
      <c r="Q56" s="17">
        <f t="shared" ref="Q56" si="79">SUM(Q54:Q55)</f>
        <v>-24058.974200000001</v>
      </c>
      <c r="R56" s="17">
        <f t="shared" ref="R56" si="80">SUM(R54:R55)</f>
        <v>-24058.974200000001</v>
      </c>
      <c r="S56" s="17">
        <f t="shared" ref="S56" si="81">SUM(S54:S55)</f>
        <v>-24058.974200000001</v>
      </c>
      <c r="T56" s="17">
        <f t="shared" ref="T56" si="82">SUM(T54:T55)</f>
        <v>-24058.974200000001</v>
      </c>
      <c r="U56" s="17">
        <f t="shared" ref="U56" si="83">SUM(U54:U55)</f>
        <v>-24058.974200000001</v>
      </c>
      <c r="V56" s="17">
        <f t="shared" ref="V56" si="84">SUM(V54:V55)</f>
        <v>-24058.974200000001</v>
      </c>
      <c r="W56" s="17">
        <f t="shared" ref="W56" si="85">SUM(W54:W55)</f>
        <v>-24058.974200000001</v>
      </c>
      <c r="X56" s="17">
        <f t="shared" ref="X56" si="86">SUM(X54:X55)</f>
        <v>-24058.974200000001</v>
      </c>
      <c r="Y56" s="17">
        <f t="shared" ref="Y56" si="87">SUM(Y54:Y55)</f>
        <v>-24058.974200000001</v>
      </c>
    </row>
    <row r="57" spans="2:25" x14ac:dyDescent="0.2">
      <c r="B57" s="10" t="s">
        <v>41</v>
      </c>
      <c r="C57" s="10"/>
      <c r="D57" s="10"/>
      <c r="E57" s="10"/>
      <c r="F57" s="15">
        <v>0</v>
      </c>
      <c r="G57" s="15">
        <v>0</v>
      </c>
      <c r="H57" s="16">
        <f t="shared" ref="H57:Y57" si="88">PRODUCT($C$15:$C$18)</f>
        <v>2286378.5010000002</v>
      </c>
      <c r="I57" s="16">
        <f t="shared" si="88"/>
        <v>2286378.5010000002</v>
      </c>
      <c r="J57" s="16">
        <f t="shared" si="88"/>
        <v>2286378.5010000002</v>
      </c>
      <c r="K57" s="16">
        <f t="shared" si="88"/>
        <v>2286378.5010000002</v>
      </c>
      <c r="L57" s="16">
        <f t="shared" si="88"/>
        <v>2286378.5010000002</v>
      </c>
      <c r="M57" s="16">
        <f t="shared" si="88"/>
        <v>2286378.5010000002</v>
      </c>
      <c r="N57" s="16">
        <f t="shared" si="88"/>
        <v>2286378.5010000002</v>
      </c>
      <c r="O57" s="16">
        <f t="shared" si="88"/>
        <v>2286378.5010000002</v>
      </c>
      <c r="P57" s="16">
        <f t="shared" si="88"/>
        <v>2286378.5010000002</v>
      </c>
      <c r="Q57" s="16">
        <f t="shared" si="88"/>
        <v>2286378.5010000002</v>
      </c>
      <c r="R57" s="16">
        <f t="shared" si="88"/>
        <v>2286378.5010000002</v>
      </c>
      <c r="S57" s="16">
        <f t="shared" si="88"/>
        <v>2286378.5010000002</v>
      </c>
      <c r="T57" s="16">
        <f t="shared" si="88"/>
        <v>2286378.5010000002</v>
      </c>
      <c r="U57" s="16">
        <f t="shared" si="88"/>
        <v>2286378.5010000002</v>
      </c>
      <c r="V57" s="16">
        <f t="shared" si="88"/>
        <v>2286378.5010000002</v>
      </c>
      <c r="W57" s="16">
        <f t="shared" si="88"/>
        <v>2286378.5010000002</v>
      </c>
      <c r="X57" s="16">
        <f t="shared" si="88"/>
        <v>2286378.5010000002</v>
      </c>
      <c r="Y57" s="16">
        <f t="shared" si="88"/>
        <v>2286378.5010000002</v>
      </c>
    </row>
    <row r="58" spans="2:25" x14ac:dyDescent="0.2">
      <c r="B58" s="12" t="s">
        <v>31</v>
      </c>
      <c r="C58" s="12"/>
      <c r="D58" s="12"/>
      <c r="E58" s="12"/>
      <c r="F58" s="17">
        <f>SUM(F56:F57)</f>
        <v>-2405897.42</v>
      </c>
      <c r="G58" s="17">
        <f t="shared" ref="G58" si="89">SUM(G56:G57)</f>
        <v>-24058.974200000001</v>
      </c>
      <c r="H58" s="17">
        <f t="shared" ref="H58" si="90">SUM(H56:H57)</f>
        <v>2262319.5268000001</v>
      </c>
      <c r="I58" s="17">
        <f t="shared" ref="I58" si="91">SUM(I56:I57)</f>
        <v>2262319.5268000001</v>
      </c>
      <c r="J58" s="17">
        <f t="shared" ref="J58" si="92">SUM(J56:J57)</f>
        <v>2262319.5268000001</v>
      </c>
      <c r="K58" s="17">
        <f t="shared" ref="K58" si="93">SUM(K56:K57)</f>
        <v>2262319.5268000001</v>
      </c>
      <c r="L58" s="17">
        <f t="shared" ref="L58" si="94">SUM(L56:L57)</f>
        <v>2262319.5268000001</v>
      </c>
      <c r="M58" s="17">
        <f t="shared" ref="M58" si="95">SUM(M56:M57)</f>
        <v>2262319.5268000001</v>
      </c>
      <c r="N58" s="17">
        <f t="shared" ref="N58" si="96">SUM(N56:N57)</f>
        <v>2262319.5268000001</v>
      </c>
      <c r="O58" s="17">
        <f t="shared" ref="O58" si="97">SUM(O56:O57)</f>
        <v>2262319.5268000001</v>
      </c>
      <c r="P58" s="17">
        <f t="shared" ref="P58" si="98">SUM(P56:P57)</f>
        <v>2262319.5268000001</v>
      </c>
      <c r="Q58" s="17">
        <f t="shared" ref="Q58" si="99">SUM(Q56:Q57)</f>
        <v>2262319.5268000001</v>
      </c>
      <c r="R58" s="17">
        <f t="shared" ref="R58" si="100">SUM(R56:R57)</f>
        <v>2262319.5268000001</v>
      </c>
      <c r="S58" s="17">
        <f t="shared" ref="S58" si="101">SUM(S56:S57)</f>
        <v>2262319.5268000001</v>
      </c>
      <c r="T58" s="17">
        <f t="shared" ref="T58" si="102">SUM(T56:T57)</f>
        <v>2262319.5268000001</v>
      </c>
      <c r="U58" s="17">
        <f t="shared" ref="U58" si="103">SUM(U56:U57)</f>
        <v>2262319.5268000001</v>
      </c>
      <c r="V58" s="17">
        <f t="shared" ref="V58" si="104">SUM(V56:V57)</f>
        <v>2262319.5268000001</v>
      </c>
      <c r="W58" s="17">
        <f t="shared" ref="W58" si="105">SUM(W56:W57)</f>
        <v>2262319.5268000001</v>
      </c>
      <c r="X58" s="17">
        <f t="shared" ref="X58" si="106">SUM(X56:X57)</f>
        <v>2262319.5268000001</v>
      </c>
      <c r="Y58" s="17">
        <f t="shared" ref="Y58" si="107">SUM(Y56:Y57)</f>
        <v>2262319.5268000001</v>
      </c>
    </row>
    <row r="59" spans="2:25" x14ac:dyDescent="0.2"/>
    <row r="60" spans="2:25" x14ac:dyDescent="0.2">
      <c r="B60" s="5" t="s">
        <v>32</v>
      </c>
      <c r="C60" s="19">
        <f>NPV($C$12,F56:Y56)</f>
        <v>-2684443.0110409199</v>
      </c>
    </row>
    <row r="61" spans="2:25" x14ac:dyDescent="0.2">
      <c r="B61" s="10" t="s">
        <v>14</v>
      </c>
      <c r="C61" s="19">
        <f>NPV($C$12,F57:Y57)</f>
        <v>30424444.98334695</v>
      </c>
    </row>
    <row r="62" spans="2:25" x14ac:dyDescent="0.2">
      <c r="B62" s="20" t="s">
        <v>33</v>
      </c>
      <c r="C62" s="21">
        <f>NPV($C$12,F58:Y58)</f>
        <v>27740001.972306028</v>
      </c>
    </row>
    <row r="63" spans="2:25" x14ac:dyDescent="0.2"/>
    <row r="64" spans="2:25" x14ac:dyDescent="0.2">
      <c r="B64" s="18" t="str">
        <f>$H$7</f>
        <v>Bridgewater</v>
      </c>
    </row>
    <row r="65" spans="2:25" x14ac:dyDescent="0.2">
      <c r="B65" s="5" t="s">
        <v>21</v>
      </c>
      <c r="F65" s="13">
        <f>-SUMPRODUCT($C$8:$C$9,$H$8:$H$9)</f>
        <v>-1713963.42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</row>
    <row r="66" spans="2:25" x14ac:dyDescent="0.2">
      <c r="B66" s="10" t="s">
        <v>27</v>
      </c>
      <c r="C66" s="10"/>
      <c r="D66" s="10"/>
      <c r="E66" s="10"/>
      <c r="F66" s="15">
        <v>0</v>
      </c>
      <c r="G66" s="16">
        <f>$F65*$C$13</f>
        <v>-17139.6342</v>
      </c>
      <c r="H66" s="16">
        <f t="shared" ref="H66" si="108">$F65*$C$13</f>
        <v>-17139.6342</v>
      </c>
      <c r="I66" s="16">
        <f t="shared" ref="I66" si="109">$F65*$C$13</f>
        <v>-17139.6342</v>
      </c>
      <c r="J66" s="16">
        <f t="shared" ref="J66" si="110">$F65*$C$13</f>
        <v>-17139.6342</v>
      </c>
      <c r="K66" s="16">
        <f t="shared" ref="K66" si="111">$F65*$C$13</f>
        <v>-17139.6342</v>
      </c>
      <c r="L66" s="16">
        <f t="shared" ref="L66" si="112">$F65*$C$13</f>
        <v>-17139.6342</v>
      </c>
      <c r="M66" s="16">
        <f t="shared" ref="M66" si="113">$F65*$C$13</f>
        <v>-17139.6342</v>
      </c>
      <c r="N66" s="16">
        <f t="shared" ref="N66" si="114">$F65*$C$13</f>
        <v>-17139.6342</v>
      </c>
      <c r="O66" s="16">
        <f t="shared" ref="O66" si="115">$F65*$C$13</f>
        <v>-17139.6342</v>
      </c>
      <c r="P66" s="16">
        <f t="shared" ref="P66" si="116">$F65*$C$13</f>
        <v>-17139.6342</v>
      </c>
      <c r="Q66" s="16">
        <f t="shared" ref="Q66" si="117">$F65*$C$13</f>
        <v>-17139.6342</v>
      </c>
      <c r="R66" s="16">
        <f t="shared" ref="R66" si="118">$F65*$C$13</f>
        <v>-17139.6342</v>
      </c>
      <c r="S66" s="16">
        <f t="shared" ref="S66" si="119">$F65*$C$13</f>
        <v>-17139.6342</v>
      </c>
      <c r="T66" s="16">
        <f t="shared" ref="T66" si="120">$F65*$C$13</f>
        <v>-17139.6342</v>
      </c>
      <c r="U66" s="16">
        <f t="shared" ref="U66" si="121">$F65*$C$13</f>
        <v>-17139.6342</v>
      </c>
      <c r="V66" s="16">
        <f t="shared" ref="V66" si="122">$F65*$C$13</f>
        <v>-17139.6342</v>
      </c>
      <c r="W66" s="16">
        <f t="shared" ref="W66" si="123">$F65*$C$13</f>
        <v>-17139.6342</v>
      </c>
      <c r="X66" s="16">
        <f t="shared" ref="X66" si="124">$F65*$C$13</f>
        <v>-17139.6342</v>
      </c>
      <c r="Y66" s="16">
        <f t="shared" ref="Y66" si="125">$F65*$C$13</f>
        <v>-17139.6342</v>
      </c>
    </row>
    <row r="67" spans="2:25" x14ac:dyDescent="0.2">
      <c r="B67" s="12" t="s">
        <v>30</v>
      </c>
      <c r="C67" s="12"/>
      <c r="D67" s="12"/>
      <c r="E67" s="12"/>
      <c r="F67" s="17">
        <f>SUM(F65:F66)</f>
        <v>-1713963.42</v>
      </c>
      <c r="G67" s="17">
        <f t="shared" ref="G67" si="126">SUM(G65:G66)</f>
        <v>-17139.6342</v>
      </c>
      <c r="H67" s="17">
        <f t="shared" ref="H67" si="127">SUM(H65:H66)</f>
        <v>-17139.6342</v>
      </c>
      <c r="I67" s="17">
        <f t="shared" ref="I67" si="128">SUM(I65:I66)</f>
        <v>-17139.6342</v>
      </c>
      <c r="J67" s="17">
        <f t="shared" ref="J67" si="129">SUM(J65:J66)</f>
        <v>-17139.6342</v>
      </c>
      <c r="K67" s="17">
        <f t="shared" ref="K67" si="130">SUM(K65:K66)</f>
        <v>-17139.6342</v>
      </c>
      <c r="L67" s="17">
        <f t="shared" ref="L67" si="131">SUM(L65:L66)</f>
        <v>-17139.6342</v>
      </c>
      <c r="M67" s="17">
        <f t="shared" ref="M67" si="132">SUM(M65:M66)</f>
        <v>-17139.6342</v>
      </c>
      <c r="N67" s="17">
        <f t="shared" ref="N67" si="133">SUM(N65:N66)</f>
        <v>-17139.6342</v>
      </c>
      <c r="O67" s="17">
        <f t="shared" ref="O67" si="134">SUM(O65:O66)</f>
        <v>-17139.6342</v>
      </c>
      <c r="P67" s="17">
        <f t="shared" ref="P67" si="135">SUM(P65:P66)</f>
        <v>-17139.6342</v>
      </c>
      <c r="Q67" s="17">
        <f t="shared" ref="Q67" si="136">SUM(Q65:Q66)</f>
        <v>-17139.6342</v>
      </c>
      <c r="R67" s="17">
        <f t="shared" ref="R67" si="137">SUM(R65:R66)</f>
        <v>-17139.6342</v>
      </c>
      <c r="S67" s="17">
        <f t="shared" ref="S67" si="138">SUM(S65:S66)</f>
        <v>-17139.6342</v>
      </c>
      <c r="T67" s="17">
        <f t="shared" ref="T67" si="139">SUM(T65:T66)</f>
        <v>-17139.6342</v>
      </c>
      <c r="U67" s="17">
        <f t="shared" ref="U67" si="140">SUM(U65:U66)</f>
        <v>-17139.6342</v>
      </c>
      <c r="V67" s="17">
        <f t="shared" ref="V67" si="141">SUM(V65:V66)</f>
        <v>-17139.6342</v>
      </c>
      <c r="W67" s="17">
        <f t="shared" ref="W67" si="142">SUM(W65:W66)</f>
        <v>-17139.6342</v>
      </c>
      <c r="X67" s="17">
        <f t="shared" ref="X67" si="143">SUM(X65:X66)</f>
        <v>-17139.6342</v>
      </c>
      <c r="Y67" s="17">
        <f t="shared" ref="Y67" si="144">SUM(Y65:Y66)</f>
        <v>-17139.6342</v>
      </c>
    </row>
    <row r="68" spans="2:25" x14ac:dyDescent="0.2">
      <c r="B68" s="10" t="s">
        <v>41</v>
      </c>
      <c r="C68" s="10"/>
      <c r="D68" s="10"/>
      <c r="E68" s="10"/>
      <c r="F68" s="15">
        <v>0</v>
      </c>
      <c r="G68" s="15">
        <v>0</v>
      </c>
      <c r="H68" s="16">
        <f t="shared" ref="H68:Y68" si="145">PRODUCT($C$15:$C$18)</f>
        <v>2286378.5010000002</v>
      </c>
      <c r="I68" s="16">
        <f t="shared" si="145"/>
        <v>2286378.5010000002</v>
      </c>
      <c r="J68" s="16">
        <f t="shared" si="145"/>
        <v>2286378.5010000002</v>
      </c>
      <c r="K68" s="16">
        <f t="shared" si="145"/>
        <v>2286378.5010000002</v>
      </c>
      <c r="L68" s="16">
        <f t="shared" si="145"/>
        <v>2286378.5010000002</v>
      </c>
      <c r="M68" s="16">
        <f t="shared" si="145"/>
        <v>2286378.5010000002</v>
      </c>
      <c r="N68" s="16">
        <f t="shared" si="145"/>
        <v>2286378.5010000002</v>
      </c>
      <c r="O68" s="16">
        <f t="shared" si="145"/>
        <v>2286378.5010000002</v>
      </c>
      <c r="P68" s="16">
        <f t="shared" si="145"/>
        <v>2286378.5010000002</v>
      </c>
      <c r="Q68" s="16">
        <f t="shared" si="145"/>
        <v>2286378.5010000002</v>
      </c>
      <c r="R68" s="16">
        <f t="shared" si="145"/>
        <v>2286378.5010000002</v>
      </c>
      <c r="S68" s="16">
        <f t="shared" si="145"/>
        <v>2286378.5010000002</v>
      </c>
      <c r="T68" s="16">
        <f t="shared" si="145"/>
        <v>2286378.5010000002</v>
      </c>
      <c r="U68" s="16">
        <f t="shared" si="145"/>
        <v>2286378.5010000002</v>
      </c>
      <c r="V68" s="16">
        <f t="shared" si="145"/>
        <v>2286378.5010000002</v>
      </c>
      <c r="W68" s="16">
        <f t="shared" si="145"/>
        <v>2286378.5010000002</v>
      </c>
      <c r="X68" s="16">
        <f t="shared" si="145"/>
        <v>2286378.5010000002</v>
      </c>
      <c r="Y68" s="16">
        <f t="shared" si="145"/>
        <v>2286378.5010000002</v>
      </c>
    </row>
    <row r="69" spans="2:25" x14ac:dyDescent="0.2">
      <c r="B69" s="12" t="s">
        <v>31</v>
      </c>
      <c r="C69" s="12"/>
      <c r="D69" s="12"/>
      <c r="E69" s="12"/>
      <c r="F69" s="17">
        <f>SUM(F67:F68)</f>
        <v>-1713963.42</v>
      </c>
      <c r="G69" s="17">
        <f t="shared" ref="G69" si="146">SUM(G67:G68)</f>
        <v>-17139.6342</v>
      </c>
      <c r="H69" s="17">
        <f t="shared" ref="H69" si="147">SUM(H67:H68)</f>
        <v>2269238.8668</v>
      </c>
      <c r="I69" s="17">
        <f t="shared" ref="I69" si="148">SUM(I67:I68)</f>
        <v>2269238.8668</v>
      </c>
      <c r="J69" s="17">
        <f t="shared" ref="J69" si="149">SUM(J67:J68)</f>
        <v>2269238.8668</v>
      </c>
      <c r="K69" s="17">
        <f t="shared" ref="K69" si="150">SUM(K67:K68)</f>
        <v>2269238.8668</v>
      </c>
      <c r="L69" s="17">
        <f t="shared" ref="L69" si="151">SUM(L67:L68)</f>
        <v>2269238.8668</v>
      </c>
      <c r="M69" s="17">
        <f t="shared" ref="M69" si="152">SUM(M67:M68)</f>
        <v>2269238.8668</v>
      </c>
      <c r="N69" s="17">
        <f t="shared" ref="N69" si="153">SUM(N67:N68)</f>
        <v>2269238.8668</v>
      </c>
      <c r="O69" s="17">
        <f t="shared" ref="O69" si="154">SUM(O67:O68)</f>
        <v>2269238.8668</v>
      </c>
      <c r="P69" s="17">
        <f t="shared" ref="P69" si="155">SUM(P67:P68)</f>
        <v>2269238.8668</v>
      </c>
      <c r="Q69" s="17">
        <f t="shared" ref="Q69" si="156">SUM(Q67:Q68)</f>
        <v>2269238.8668</v>
      </c>
      <c r="R69" s="17">
        <f t="shared" ref="R69" si="157">SUM(R67:R68)</f>
        <v>2269238.8668</v>
      </c>
      <c r="S69" s="17">
        <f t="shared" ref="S69" si="158">SUM(S67:S68)</f>
        <v>2269238.8668</v>
      </c>
      <c r="T69" s="17">
        <f t="shared" ref="T69" si="159">SUM(T67:T68)</f>
        <v>2269238.8668</v>
      </c>
      <c r="U69" s="17">
        <f t="shared" ref="U69" si="160">SUM(U67:U68)</f>
        <v>2269238.8668</v>
      </c>
      <c r="V69" s="17">
        <f t="shared" ref="V69" si="161">SUM(V67:V68)</f>
        <v>2269238.8668</v>
      </c>
      <c r="W69" s="17">
        <f t="shared" ref="W69" si="162">SUM(W67:W68)</f>
        <v>2269238.8668</v>
      </c>
      <c r="X69" s="17">
        <f t="shared" ref="X69" si="163">SUM(X67:X68)</f>
        <v>2269238.8668</v>
      </c>
      <c r="Y69" s="17">
        <f t="shared" ref="Y69" si="164">SUM(Y67:Y68)</f>
        <v>2269238.8668</v>
      </c>
    </row>
    <row r="70" spans="2:25" x14ac:dyDescent="0.2"/>
    <row r="71" spans="2:25" x14ac:dyDescent="0.2">
      <c r="B71" s="5" t="s">
        <v>32</v>
      </c>
      <c r="C71" s="19">
        <f>NPV($C$12,F67:Y67)</f>
        <v>-1912399.5419550319</v>
      </c>
    </row>
    <row r="72" spans="2:25" x14ac:dyDescent="0.2">
      <c r="B72" s="10" t="s">
        <v>14</v>
      </c>
      <c r="C72" s="19">
        <f>NPV($C$12,F68:Y68)</f>
        <v>30424444.98334695</v>
      </c>
    </row>
    <row r="73" spans="2:25" x14ac:dyDescent="0.2">
      <c r="B73" s="20" t="s">
        <v>33</v>
      </c>
      <c r="C73" s="21">
        <f>NPV($C$12,F69:Y69)</f>
        <v>28512045.441391915</v>
      </c>
    </row>
    <row r="74" spans="2:25" x14ac:dyDescent="0.2"/>
    <row r="75" spans="2:25" x14ac:dyDescent="0.2">
      <c r="B75" s="18" t="str">
        <f>$I$7</f>
        <v>Gorae West</v>
      </c>
    </row>
    <row r="76" spans="2:25" x14ac:dyDescent="0.2">
      <c r="B76" s="5" t="s">
        <v>21</v>
      </c>
      <c r="F76" s="13">
        <f>-SUMPRODUCT($C$8:$C$9,$I$8:$I$9)</f>
        <v>-1363926.22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</row>
    <row r="77" spans="2:25" x14ac:dyDescent="0.2">
      <c r="B77" s="10" t="s">
        <v>27</v>
      </c>
      <c r="C77" s="10"/>
      <c r="D77" s="10"/>
      <c r="E77" s="10"/>
      <c r="F77" s="15">
        <v>0</v>
      </c>
      <c r="G77" s="16">
        <f>$F76*$C$13</f>
        <v>-13639.262199999999</v>
      </c>
      <c r="H77" s="16">
        <f t="shared" ref="H77" si="165">$F76*$C$13</f>
        <v>-13639.262199999999</v>
      </c>
      <c r="I77" s="16">
        <f t="shared" ref="I77" si="166">$F76*$C$13</f>
        <v>-13639.262199999999</v>
      </c>
      <c r="J77" s="16">
        <f t="shared" ref="J77" si="167">$F76*$C$13</f>
        <v>-13639.262199999999</v>
      </c>
      <c r="K77" s="16">
        <f t="shared" ref="K77" si="168">$F76*$C$13</f>
        <v>-13639.262199999999</v>
      </c>
      <c r="L77" s="16">
        <f t="shared" ref="L77" si="169">$F76*$C$13</f>
        <v>-13639.262199999999</v>
      </c>
      <c r="M77" s="16">
        <f t="shared" ref="M77" si="170">$F76*$C$13</f>
        <v>-13639.262199999999</v>
      </c>
      <c r="N77" s="16">
        <f t="shared" ref="N77" si="171">$F76*$C$13</f>
        <v>-13639.262199999999</v>
      </c>
      <c r="O77" s="16">
        <f t="shared" ref="O77" si="172">$F76*$C$13</f>
        <v>-13639.262199999999</v>
      </c>
      <c r="P77" s="16">
        <f t="shared" ref="P77" si="173">$F76*$C$13</f>
        <v>-13639.262199999999</v>
      </c>
      <c r="Q77" s="16">
        <f t="shared" ref="Q77" si="174">$F76*$C$13</f>
        <v>-13639.262199999999</v>
      </c>
      <c r="R77" s="16">
        <f t="shared" ref="R77" si="175">$F76*$C$13</f>
        <v>-13639.262199999999</v>
      </c>
      <c r="S77" s="16">
        <f t="shared" ref="S77" si="176">$F76*$C$13</f>
        <v>-13639.262199999999</v>
      </c>
      <c r="T77" s="16">
        <f t="shared" ref="T77" si="177">$F76*$C$13</f>
        <v>-13639.262199999999</v>
      </c>
      <c r="U77" s="16">
        <f t="shared" ref="U77" si="178">$F76*$C$13</f>
        <v>-13639.262199999999</v>
      </c>
      <c r="V77" s="16">
        <f t="shared" ref="V77" si="179">$F76*$C$13</f>
        <v>-13639.262199999999</v>
      </c>
      <c r="W77" s="16">
        <f t="shared" ref="W77" si="180">$F76*$C$13</f>
        <v>-13639.262199999999</v>
      </c>
      <c r="X77" s="16">
        <f t="shared" ref="X77" si="181">$F76*$C$13</f>
        <v>-13639.262199999999</v>
      </c>
      <c r="Y77" s="16">
        <f t="shared" ref="Y77" si="182">$F76*$C$13</f>
        <v>-13639.262199999999</v>
      </c>
    </row>
    <row r="78" spans="2:25" x14ac:dyDescent="0.2">
      <c r="B78" s="12" t="s">
        <v>30</v>
      </c>
      <c r="C78" s="12"/>
      <c r="D78" s="12"/>
      <c r="E78" s="12"/>
      <c r="F78" s="17">
        <f>SUM(F76:F77)</f>
        <v>-1363926.22</v>
      </c>
      <c r="G78" s="17">
        <f t="shared" ref="G78" si="183">SUM(G76:G77)</f>
        <v>-13639.262199999999</v>
      </c>
      <c r="H78" s="17">
        <f t="shared" ref="H78" si="184">SUM(H76:H77)</f>
        <v>-13639.262199999999</v>
      </c>
      <c r="I78" s="17">
        <f t="shared" ref="I78" si="185">SUM(I76:I77)</f>
        <v>-13639.262199999999</v>
      </c>
      <c r="J78" s="17">
        <f t="shared" ref="J78" si="186">SUM(J76:J77)</f>
        <v>-13639.262199999999</v>
      </c>
      <c r="K78" s="17">
        <f t="shared" ref="K78" si="187">SUM(K76:K77)</f>
        <v>-13639.262199999999</v>
      </c>
      <c r="L78" s="17">
        <f t="shared" ref="L78" si="188">SUM(L76:L77)</f>
        <v>-13639.262199999999</v>
      </c>
      <c r="M78" s="17">
        <f t="shared" ref="M78" si="189">SUM(M76:M77)</f>
        <v>-13639.262199999999</v>
      </c>
      <c r="N78" s="17">
        <f t="shared" ref="N78" si="190">SUM(N76:N77)</f>
        <v>-13639.262199999999</v>
      </c>
      <c r="O78" s="17">
        <f t="shared" ref="O78" si="191">SUM(O76:O77)</f>
        <v>-13639.262199999999</v>
      </c>
      <c r="P78" s="17">
        <f t="shared" ref="P78" si="192">SUM(P76:P77)</f>
        <v>-13639.262199999999</v>
      </c>
      <c r="Q78" s="17">
        <f t="shared" ref="Q78" si="193">SUM(Q76:Q77)</f>
        <v>-13639.262199999999</v>
      </c>
      <c r="R78" s="17">
        <f t="shared" ref="R78" si="194">SUM(R76:R77)</f>
        <v>-13639.262199999999</v>
      </c>
      <c r="S78" s="17">
        <f t="shared" ref="S78" si="195">SUM(S76:S77)</f>
        <v>-13639.262199999999</v>
      </c>
      <c r="T78" s="17">
        <f t="shared" ref="T78" si="196">SUM(T76:T77)</f>
        <v>-13639.262199999999</v>
      </c>
      <c r="U78" s="17">
        <f t="shared" ref="U78" si="197">SUM(U76:U77)</f>
        <v>-13639.262199999999</v>
      </c>
      <c r="V78" s="17">
        <f t="shared" ref="V78" si="198">SUM(V76:V77)</f>
        <v>-13639.262199999999</v>
      </c>
      <c r="W78" s="17">
        <f t="shared" ref="W78" si="199">SUM(W76:W77)</f>
        <v>-13639.262199999999</v>
      </c>
      <c r="X78" s="17">
        <f t="shared" ref="X78" si="200">SUM(X76:X77)</f>
        <v>-13639.262199999999</v>
      </c>
      <c r="Y78" s="17">
        <f t="shared" ref="Y78" si="201">SUM(Y76:Y77)</f>
        <v>-13639.262199999999</v>
      </c>
    </row>
    <row r="79" spans="2:25" x14ac:dyDescent="0.2">
      <c r="B79" s="10" t="s">
        <v>41</v>
      </c>
      <c r="C79" s="10"/>
      <c r="D79" s="10"/>
      <c r="E79" s="10"/>
      <c r="F79" s="15">
        <v>0</v>
      </c>
      <c r="G79" s="15">
        <v>0</v>
      </c>
      <c r="H79" s="16">
        <f t="shared" ref="H79:Y79" si="202">PRODUCT($C$15:$C$18)</f>
        <v>2286378.5010000002</v>
      </c>
      <c r="I79" s="16">
        <f t="shared" si="202"/>
        <v>2286378.5010000002</v>
      </c>
      <c r="J79" s="16">
        <f t="shared" si="202"/>
        <v>2286378.5010000002</v>
      </c>
      <c r="K79" s="16">
        <f t="shared" si="202"/>
        <v>2286378.5010000002</v>
      </c>
      <c r="L79" s="16">
        <f t="shared" si="202"/>
        <v>2286378.5010000002</v>
      </c>
      <c r="M79" s="16">
        <f t="shared" si="202"/>
        <v>2286378.5010000002</v>
      </c>
      <c r="N79" s="16">
        <f t="shared" si="202"/>
        <v>2286378.5010000002</v>
      </c>
      <c r="O79" s="16">
        <f t="shared" si="202"/>
        <v>2286378.5010000002</v>
      </c>
      <c r="P79" s="16">
        <f t="shared" si="202"/>
        <v>2286378.5010000002</v>
      </c>
      <c r="Q79" s="16">
        <f t="shared" si="202"/>
        <v>2286378.5010000002</v>
      </c>
      <c r="R79" s="16">
        <f t="shared" si="202"/>
        <v>2286378.5010000002</v>
      </c>
      <c r="S79" s="16">
        <f t="shared" si="202"/>
        <v>2286378.5010000002</v>
      </c>
      <c r="T79" s="16">
        <f t="shared" si="202"/>
        <v>2286378.5010000002</v>
      </c>
      <c r="U79" s="16">
        <f t="shared" si="202"/>
        <v>2286378.5010000002</v>
      </c>
      <c r="V79" s="16">
        <f t="shared" si="202"/>
        <v>2286378.5010000002</v>
      </c>
      <c r="W79" s="16">
        <f t="shared" si="202"/>
        <v>2286378.5010000002</v>
      </c>
      <c r="X79" s="16">
        <f t="shared" si="202"/>
        <v>2286378.5010000002</v>
      </c>
      <c r="Y79" s="16">
        <f t="shared" si="202"/>
        <v>2286378.5010000002</v>
      </c>
    </row>
    <row r="80" spans="2:25" x14ac:dyDescent="0.2">
      <c r="B80" s="12" t="s">
        <v>31</v>
      </c>
      <c r="C80" s="12"/>
      <c r="D80" s="12"/>
      <c r="E80" s="12"/>
      <c r="F80" s="17">
        <f>SUM(F78:F79)</f>
        <v>-1363926.22</v>
      </c>
      <c r="G80" s="17">
        <f t="shared" ref="G80" si="203">SUM(G78:G79)</f>
        <v>-13639.262199999999</v>
      </c>
      <c r="H80" s="17">
        <f t="shared" ref="H80" si="204">SUM(H78:H79)</f>
        <v>2272739.2387999999</v>
      </c>
      <c r="I80" s="17">
        <f t="shared" ref="I80" si="205">SUM(I78:I79)</f>
        <v>2272739.2387999999</v>
      </c>
      <c r="J80" s="17">
        <f t="shared" ref="J80" si="206">SUM(J78:J79)</f>
        <v>2272739.2387999999</v>
      </c>
      <c r="K80" s="17">
        <f t="shared" ref="K80" si="207">SUM(K78:K79)</f>
        <v>2272739.2387999999</v>
      </c>
      <c r="L80" s="17">
        <f t="shared" ref="L80" si="208">SUM(L78:L79)</f>
        <v>2272739.2387999999</v>
      </c>
      <c r="M80" s="17">
        <f t="shared" ref="M80" si="209">SUM(M78:M79)</f>
        <v>2272739.2387999999</v>
      </c>
      <c r="N80" s="17">
        <f t="shared" ref="N80" si="210">SUM(N78:N79)</f>
        <v>2272739.2387999999</v>
      </c>
      <c r="O80" s="17">
        <f t="shared" ref="O80" si="211">SUM(O78:O79)</f>
        <v>2272739.2387999999</v>
      </c>
      <c r="P80" s="17">
        <f t="shared" ref="P80" si="212">SUM(P78:P79)</f>
        <v>2272739.2387999999</v>
      </c>
      <c r="Q80" s="17">
        <f t="shared" ref="Q80" si="213">SUM(Q78:Q79)</f>
        <v>2272739.2387999999</v>
      </c>
      <c r="R80" s="17">
        <f t="shared" ref="R80" si="214">SUM(R78:R79)</f>
        <v>2272739.2387999999</v>
      </c>
      <c r="S80" s="17">
        <f t="shared" ref="S80" si="215">SUM(S78:S79)</f>
        <v>2272739.2387999999</v>
      </c>
      <c r="T80" s="17">
        <f t="shared" ref="T80" si="216">SUM(T78:T79)</f>
        <v>2272739.2387999999</v>
      </c>
      <c r="U80" s="17">
        <f t="shared" ref="U80" si="217">SUM(U78:U79)</f>
        <v>2272739.2387999999</v>
      </c>
      <c r="V80" s="17">
        <f t="shared" ref="V80" si="218">SUM(V78:V79)</f>
        <v>2272739.2387999999</v>
      </c>
      <c r="W80" s="17">
        <f t="shared" ref="W80" si="219">SUM(W78:W79)</f>
        <v>2272739.2387999999</v>
      </c>
      <c r="X80" s="17">
        <f t="shared" ref="X80" si="220">SUM(X78:X79)</f>
        <v>2272739.2387999999</v>
      </c>
      <c r="Y80" s="17">
        <f t="shared" ref="Y80" si="221">SUM(Y78:Y79)</f>
        <v>2272739.2387999999</v>
      </c>
    </row>
    <row r="81" spans="1:26" x14ac:dyDescent="0.2"/>
    <row r="82" spans="1:26" x14ac:dyDescent="0.2">
      <c r="B82" s="5" t="s">
        <v>32</v>
      </c>
      <c r="C82" s="19">
        <f>NPV($C$12,F78:Y78)</f>
        <v>-1521836.3752409944</v>
      </c>
    </row>
    <row r="83" spans="1:26" x14ac:dyDescent="0.2">
      <c r="B83" s="10" t="s">
        <v>14</v>
      </c>
      <c r="C83" s="19">
        <f>NPV($C$12,F79:Y79)</f>
        <v>30424444.98334695</v>
      </c>
    </row>
    <row r="84" spans="1:26" x14ac:dyDescent="0.2">
      <c r="B84" s="20" t="s">
        <v>33</v>
      </c>
      <c r="C84" s="21">
        <f>NPV($C$12,F80:Y80)</f>
        <v>28902608.608105958</v>
      </c>
    </row>
    <row r="85" spans="1:26" x14ac:dyDescent="0.2"/>
    <row r="86" spans="1:26" x14ac:dyDescent="0.2">
      <c r="A86" s="2" t="s">
        <v>37</v>
      </c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4"/>
    </row>
    <row r="87" spans="1:26" x14ac:dyDescent="0.2"/>
    <row r="88" spans="1:26" x14ac:dyDescent="0.2">
      <c r="B88" s="5" t="s">
        <v>7</v>
      </c>
      <c r="C88" s="9">
        <v>10900</v>
      </c>
    </row>
    <row r="89" spans="1:26" x14ac:dyDescent="0.2">
      <c r="B89" s="5" t="s">
        <v>5</v>
      </c>
      <c r="C89" s="9">
        <v>5</v>
      </c>
    </row>
    <row r="90" spans="1:26" x14ac:dyDescent="0.2">
      <c r="B90" s="5" t="s">
        <v>6</v>
      </c>
      <c r="C90" s="9">
        <v>1.55</v>
      </c>
    </row>
    <row r="91" spans="1:26" x14ac:dyDescent="0.2">
      <c r="B91" s="5" t="s">
        <v>9</v>
      </c>
      <c r="C91" s="9">
        <v>6</v>
      </c>
    </row>
    <row r="92" spans="1:26" x14ac:dyDescent="0.2">
      <c r="B92" s="5" t="s">
        <v>8</v>
      </c>
      <c r="C92" s="9">
        <v>7</v>
      </c>
    </row>
    <row r="93" spans="1:26" x14ac:dyDescent="0.2">
      <c r="B93" s="5" t="s">
        <v>10</v>
      </c>
      <c r="C93" s="9">
        <v>48</v>
      </c>
    </row>
    <row r="94" spans="1:26" x14ac:dyDescent="0.2"/>
    <row r="95" spans="1:26" x14ac:dyDescent="0.2">
      <c r="B95" s="18" t="s">
        <v>24</v>
      </c>
    </row>
    <row r="96" spans="1:26" x14ac:dyDescent="0.2">
      <c r="B96" s="5" t="s">
        <v>21</v>
      </c>
      <c r="F96" s="13">
        <f>-C88</f>
        <v>-10900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</row>
    <row r="97" spans="1:26" x14ac:dyDescent="0.2">
      <c r="B97" s="10" t="s">
        <v>27</v>
      </c>
      <c r="C97" s="10"/>
      <c r="D97" s="10"/>
      <c r="E97" s="10"/>
      <c r="F97" s="15">
        <v>0</v>
      </c>
      <c r="G97" s="16">
        <f>-PRODUCT($C$89:$C$93)</f>
        <v>-15624</v>
      </c>
      <c r="H97" s="16">
        <f t="shared" ref="H97:Y97" si="222">-PRODUCT($C$89:$C$93)</f>
        <v>-15624</v>
      </c>
      <c r="I97" s="16">
        <f t="shared" si="222"/>
        <v>-15624</v>
      </c>
      <c r="J97" s="16">
        <f t="shared" si="222"/>
        <v>-15624</v>
      </c>
      <c r="K97" s="16">
        <f t="shared" si="222"/>
        <v>-15624</v>
      </c>
      <c r="L97" s="16">
        <f t="shared" si="222"/>
        <v>-15624</v>
      </c>
      <c r="M97" s="16">
        <f t="shared" si="222"/>
        <v>-15624</v>
      </c>
      <c r="N97" s="16">
        <f t="shared" si="222"/>
        <v>-15624</v>
      </c>
      <c r="O97" s="16">
        <f t="shared" si="222"/>
        <v>-15624</v>
      </c>
      <c r="P97" s="16">
        <f t="shared" si="222"/>
        <v>-15624</v>
      </c>
      <c r="Q97" s="16">
        <f t="shared" si="222"/>
        <v>-15624</v>
      </c>
      <c r="R97" s="16">
        <f t="shared" si="222"/>
        <v>-15624</v>
      </c>
      <c r="S97" s="16">
        <f t="shared" si="222"/>
        <v>-15624</v>
      </c>
      <c r="T97" s="16">
        <f t="shared" si="222"/>
        <v>-15624</v>
      </c>
      <c r="U97" s="16">
        <f t="shared" si="222"/>
        <v>-15624</v>
      </c>
      <c r="V97" s="16">
        <f t="shared" si="222"/>
        <v>-15624</v>
      </c>
      <c r="W97" s="16">
        <f t="shared" si="222"/>
        <v>-15624</v>
      </c>
      <c r="X97" s="16">
        <f t="shared" si="222"/>
        <v>-15624</v>
      </c>
      <c r="Y97" s="16">
        <f t="shared" si="222"/>
        <v>-15624</v>
      </c>
    </row>
    <row r="98" spans="1:26" x14ac:dyDescent="0.2">
      <c r="B98" s="12" t="s">
        <v>30</v>
      </c>
      <c r="C98" s="12"/>
      <c r="D98" s="12"/>
      <c r="E98" s="12"/>
      <c r="F98" s="17">
        <f>SUM(F96:F97)</f>
        <v>-10900</v>
      </c>
      <c r="G98" s="17">
        <f t="shared" ref="G98" si="223">SUM(G96:G97)</f>
        <v>-15624</v>
      </c>
      <c r="H98" s="17">
        <f t="shared" ref="H98" si="224">SUM(H96:H97)</f>
        <v>-15624</v>
      </c>
      <c r="I98" s="17">
        <f t="shared" ref="I98" si="225">SUM(I96:I97)</f>
        <v>-15624</v>
      </c>
      <c r="J98" s="17">
        <f t="shared" ref="J98" si="226">SUM(J96:J97)</f>
        <v>-15624</v>
      </c>
      <c r="K98" s="17">
        <f t="shared" ref="K98" si="227">SUM(K96:K97)</f>
        <v>-15624</v>
      </c>
      <c r="L98" s="17">
        <f t="shared" ref="L98" si="228">SUM(L96:L97)</f>
        <v>-15624</v>
      </c>
      <c r="M98" s="17">
        <f t="shared" ref="M98" si="229">SUM(M96:M97)</f>
        <v>-15624</v>
      </c>
      <c r="N98" s="17">
        <f t="shared" ref="N98" si="230">SUM(N96:N97)</f>
        <v>-15624</v>
      </c>
      <c r="O98" s="17">
        <f t="shared" ref="O98" si="231">SUM(O96:O97)</f>
        <v>-15624</v>
      </c>
      <c r="P98" s="17">
        <f t="shared" ref="P98" si="232">SUM(P96:P97)</f>
        <v>-15624</v>
      </c>
      <c r="Q98" s="17">
        <f t="shared" ref="Q98" si="233">SUM(Q96:Q97)</f>
        <v>-15624</v>
      </c>
      <c r="R98" s="17">
        <f t="shared" ref="R98" si="234">SUM(R96:R97)</f>
        <v>-15624</v>
      </c>
      <c r="S98" s="17">
        <f t="shared" ref="S98" si="235">SUM(S96:S97)</f>
        <v>-15624</v>
      </c>
      <c r="T98" s="17">
        <f t="shared" ref="T98" si="236">SUM(T96:T97)</f>
        <v>-15624</v>
      </c>
      <c r="U98" s="17">
        <f t="shared" ref="U98" si="237">SUM(U96:U97)</f>
        <v>-15624</v>
      </c>
      <c r="V98" s="17">
        <f t="shared" ref="V98" si="238">SUM(V96:V97)</f>
        <v>-15624</v>
      </c>
      <c r="W98" s="17">
        <f t="shared" ref="W98" si="239">SUM(W96:W97)</f>
        <v>-15624</v>
      </c>
      <c r="X98" s="17">
        <f t="shared" ref="X98" si="240">SUM(X96:X97)</f>
        <v>-15624</v>
      </c>
      <c r="Y98" s="17">
        <f t="shared" ref="Y98" si="241">SUM(Y96:Y97)</f>
        <v>-15624</v>
      </c>
    </row>
    <row r="99" spans="1:26" x14ac:dyDescent="0.2"/>
    <row r="100" spans="1:26" x14ac:dyDescent="0.2">
      <c r="B100" s="5" t="s">
        <v>32</v>
      </c>
      <c r="C100" s="19">
        <f>NPV($C$12,F98:Y98)</f>
        <v>-233313.02042813416</v>
      </c>
    </row>
    <row r="101" spans="1:26" x14ac:dyDescent="0.2">
      <c r="B101" s="10" t="s">
        <v>14</v>
      </c>
      <c r="C101" s="19">
        <v>0</v>
      </c>
    </row>
    <row r="102" spans="1:26" x14ac:dyDescent="0.2">
      <c r="B102" s="20" t="s">
        <v>33</v>
      </c>
      <c r="C102" s="21">
        <f>SUM(C100:C101)</f>
        <v>-233313.02042813416</v>
      </c>
    </row>
    <row r="103" spans="1:26" x14ac:dyDescent="0.2"/>
    <row r="104" spans="1:26" x14ac:dyDescent="0.2">
      <c r="A104" s="2" t="s">
        <v>38</v>
      </c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4"/>
    </row>
    <row r="105" spans="1:26" x14ac:dyDescent="0.2"/>
    <row r="106" spans="1:26" hidden="1" x14ac:dyDescent="0.2"/>
    <row r="107" spans="1:26" hidden="1" x14ac:dyDescent="0.2"/>
    <row r="108" spans="1:26" hidden="1" x14ac:dyDescent="0.2"/>
    <row r="109" spans="1:26" hidden="1" x14ac:dyDescent="0.2"/>
    <row r="110" spans="1:26" hidden="1" x14ac:dyDescent="0.2"/>
    <row r="111" spans="1:26" hidden="1" x14ac:dyDescent="0.2"/>
    <row r="112" spans="1:26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</sheetData>
  <pageMargins left="0.7" right="0.7" top="0.75" bottom="0.75" header="0.3" footer="0.3"/>
  <pageSetup paperSize="9" orientation="portrait" r:id="rId1"/>
  <ignoredErrors>
    <ignoredError sqref="F25:Y25 F26:Y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2019-11-04T05:00:56Z</dcterms:created>
  <dcterms:modified xsi:type="dcterms:W3CDTF">2020-01-28T07:00:55Z</dcterms:modified>
</cp:coreProperties>
</file>