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Q44" i="11" l="1"/>
  <c r="Q44" i="10"/>
  <c r="Q44" i="9"/>
  <c r="Q44" i="8"/>
  <c r="Q44" i="2"/>
  <c r="L175" i="1"/>
  <c r="L174" i="1"/>
  <c r="L173" i="1"/>
  <c r="T46" i="11" l="1"/>
  <c r="T45" i="11"/>
  <c r="T43" i="11"/>
  <c r="T42" i="11"/>
  <c r="T41" i="11"/>
  <c r="T40" i="11"/>
  <c r="T39" i="11"/>
  <c r="T38" i="11"/>
  <c r="T36" i="11"/>
  <c r="T35" i="11"/>
  <c r="T34" i="11"/>
  <c r="T33" i="11"/>
  <c r="T32" i="11"/>
  <c r="T31" i="11"/>
  <c r="T30" i="11"/>
  <c r="T29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4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4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T44" i="2"/>
  <c r="T44" i="10" s="1"/>
  <c r="T28" i="2"/>
  <c r="T28" i="10" s="1"/>
  <c r="T27" i="2"/>
  <c r="T27" i="10" s="1"/>
  <c r="S196" i="1"/>
  <c r="S194" i="1"/>
  <c r="S193" i="1"/>
  <c r="S192" i="1"/>
  <c r="O196" i="1"/>
  <c r="O195" i="1"/>
  <c r="O194" i="1"/>
  <c r="O192" i="1"/>
  <c r="U187" i="1"/>
  <c r="U195" i="1" s="1"/>
  <c r="T187" i="1"/>
  <c r="T194" i="1" s="1"/>
  <c r="S187" i="1"/>
  <c r="S195" i="1" s="1"/>
  <c r="R187" i="1"/>
  <c r="R196" i="1" s="1"/>
  <c r="Q187" i="1"/>
  <c r="Q195" i="1" s="1"/>
  <c r="P187" i="1"/>
  <c r="P194" i="1" s="1"/>
  <c r="O187" i="1"/>
  <c r="O193" i="1" s="1"/>
  <c r="T27" i="9" l="1"/>
  <c r="T27" i="11"/>
  <c r="T28" i="9"/>
  <c r="T44" i="9"/>
  <c r="T28" i="11"/>
  <c r="T44" i="11"/>
  <c r="T27" i="8"/>
  <c r="T37" i="2"/>
  <c r="T28" i="8"/>
  <c r="T44" i="8"/>
  <c r="P193" i="1"/>
  <c r="T193" i="1"/>
  <c r="Q194" i="1"/>
  <c r="U194" i="1"/>
  <c r="R195" i="1"/>
  <c r="P192" i="1"/>
  <c r="T192" i="1"/>
  <c r="Q193" i="1"/>
  <c r="U193" i="1"/>
  <c r="R194" i="1"/>
  <c r="P196" i="1"/>
  <c r="T196" i="1"/>
  <c r="Q192" i="1"/>
  <c r="U192" i="1"/>
  <c r="R193" i="1"/>
  <c r="P195" i="1"/>
  <c r="T195" i="1"/>
  <c r="Q196" i="1"/>
  <c r="U196" i="1"/>
  <c r="R192" i="1"/>
  <c r="T37" i="11" l="1"/>
  <c r="T37" i="9"/>
  <c r="T37" i="10"/>
  <c r="T37" i="8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V187" i="1"/>
  <c r="D185" i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L168" i="1"/>
  <c r="P16" i="1"/>
  <c r="O2" i="1"/>
  <c r="A2" i="1"/>
  <c r="A1" i="1"/>
  <c r="I12" i="2" l="1"/>
  <c r="I13" i="2"/>
  <c r="V71" i="2"/>
  <c r="R71" i="2"/>
  <c r="U71" i="2"/>
  <c r="Q71" i="2"/>
  <c r="T71" i="2"/>
  <c r="P71" i="2"/>
  <c r="S71" i="2"/>
  <c r="O71" i="2"/>
  <c r="P2" i="1"/>
  <c r="O2" i="9"/>
  <c r="O146" i="9" s="1"/>
  <c r="O2" i="8"/>
  <c r="O146" i="8" s="1"/>
  <c r="O2" i="10"/>
  <c r="O146" i="10" s="1"/>
  <c r="O2" i="11"/>
  <c r="O146" i="11" s="1"/>
  <c r="D10" i="10"/>
  <c r="D10" i="11"/>
  <c r="D10" i="9"/>
  <c r="D10" i="8"/>
  <c r="D14" i="11"/>
  <c r="D14" i="10"/>
  <c r="D14" i="9"/>
  <c r="D14" i="8"/>
  <c r="K75" i="1"/>
  <c r="M75" i="1"/>
  <c r="D69" i="11"/>
  <c r="D69" i="10"/>
  <c r="D69" i="9"/>
  <c r="D69" i="8"/>
  <c r="O2" i="2"/>
  <c r="O146" i="2" s="1"/>
  <c r="D11" i="11"/>
  <c r="D11" i="8"/>
  <c r="D11" i="9"/>
  <c r="D11" i="10"/>
  <c r="V196" i="1"/>
  <c r="V192" i="1"/>
  <c r="V193" i="1"/>
  <c r="V194" i="1"/>
  <c r="V195" i="1"/>
  <c r="D69" i="2"/>
  <c r="D70" i="9"/>
  <c r="D70" i="8"/>
  <c r="D70" i="11"/>
  <c r="D70" i="10"/>
  <c r="D10" i="2"/>
  <c r="I10" i="2" s="1"/>
  <c r="D14" i="2"/>
  <c r="I14" i="2" s="1"/>
  <c r="D12" i="9"/>
  <c r="D12" i="8"/>
  <c r="D12" i="10"/>
  <c r="D12" i="11"/>
  <c r="D9" i="9"/>
  <c r="D9" i="8"/>
  <c r="D9" i="10"/>
  <c r="D9" i="11"/>
  <c r="D13" i="9"/>
  <c r="D13" i="10"/>
  <c r="D13" i="8"/>
  <c r="D13" i="11"/>
  <c r="D11" i="2"/>
  <c r="I11" i="2" s="1"/>
  <c r="D70" i="2"/>
  <c r="O2" i="7"/>
  <c r="O8" i="7" s="1"/>
  <c r="A1" i="2"/>
  <c r="A1" i="9"/>
  <c r="A1" i="10"/>
  <c r="A1" i="11"/>
  <c r="A1" i="8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J177" i="1" l="1"/>
  <c r="J178" i="1" s="1"/>
  <c r="I12" i="10"/>
  <c r="U71" i="10" s="1"/>
  <c r="V70" i="10"/>
  <c r="R71" i="10"/>
  <c r="X71" i="10"/>
  <c r="T71" i="10"/>
  <c r="S71" i="10"/>
  <c r="O71" i="10"/>
  <c r="O79" i="2"/>
  <c r="O78" i="2"/>
  <c r="O77" i="2"/>
  <c r="O80" i="2"/>
  <c r="O76" i="2"/>
  <c r="T78" i="2"/>
  <c r="T79" i="2"/>
  <c r="T80" i="2"/>
  <c r="T76" i="2"/>
  <c r="T77" i="2"/>
  <c r="S77" i="2"/>
  <c r="S78" i="2"/>
  <c r="S91" i="2" s="1"/>
  <c r="S79" i="2"/>
  <c r="S80" i="2"/>
  <c r="S76" i="2"/>
  <c r="X78" i="2"/>
  <c r="X79" i="2"/>
  <c r="X80" i="2"/>
  <c r="X77" i="2"/>
  <c r="R80" i="2"/>
  <c r="R76" i="2"/>
  <c r="R77" i="2"/>
  <c r="R78" i="2"/>
  <c r="R79" i="2"/>
  <c r="W77" i="2"/>
  <c r="W76" i="2"/>
  <c r="Q79" i="2"/>
  <c r="Q80" i="2"/>
  <c r="Q76" i="2"/>
  <c r="Q77" i="2"/>
  <c r="Q78" i="2"/>
  <c r="V80" i="2"/>
  <c r="V76" i="2"/>
  <c r="V77" i="2"/>
  <c r="V78" i="2"/>
  <c r="V79" i="2"/>
  <c r="P78" i="2"/>
  <c r="P79" i="2"/>
  <c r="P80" i="2"/>
  <c r="P76" i="2"/>
  <c r="P77" i="2"/>
  <c r="U79" i="2"/>
  <c r="U80" i="2"/>
  <c r="U76" i="2"/>
  <c r="U77" i="2"/>
  <c r="U78" i="2"/>
  <c r="I13" i="11"/>
  <c r="I9" i="11"/>
  <c r="I12" i="11"/>
  <c r="X69" i="11" s="1"/>
  <c r="I11" i="10"/>
  <c r="I14" i="9"/>
  <c r="I10" i="9"/>
  <c r="I13" i="8"/>
  <c r="I9" i="10"/>
  <c r="T69" i="10"/>
  <c r="T70" i="10"/>
  <c r="P69" i="10"/>
  <c r="Q69" i="10"/>
  <c r="S70" i="10"/>
  <c r="P70" i="10"/>
  <c r="I11" i="9"/>
  <c r="I14" i="10"/>
  <c r="I10" i="11"/>
  <c r="I13" i="10"/>
  <c r="I9" i="8"/>
  <c r="I12" i="8"/>
  <c r="I11" i="8"/>
  <c r="I14" i="11"/>
  <c r="I10" i="10"/>
  <c r="I13" i="9"/>
  <c r="I9" i="9"/>
  <c r="I12" i="9"/>
  <c r="W70" i="9" s="1"/>
  <c r="I11" i="11"/>
  <c r="I14" i="8"/>
  <c r="I10" i="8"/>
  <c r="Q2" i="1"/>
  <c r="P2" i="9"/>
  <c r="P146" i="9" s="1"/>
  <c r="P2" i="10"/>
  <c r="P146" i="10" s="1"/>
  <c r="P2" i="8"/>
  <c r="P146" i="8" s="1"/>
  <c r="P2" i="11"/>
  <c r="P146" i="11" s="1"/>
  <c r="P2" i="2"/>
  <c r="P146" i="2" s="1"/>
  <c r="P2" i="7"/>
  <c r="P8" i="7" s="1"/>
  <c r="W187" i="1"/>
  <c r="W71" i="2" s="1"/>
  <c r="W78" i="2" s="1"/>
  <c r="L177" i="1"/>
  <c r="L178" i="1" s="1"/>
  <c r="X187" i="1"/>
  <c r="X71" i="2" s="1"/>
  <c r="X76" i="2" s="1"/>
  <c r="W70" i="8"/>
  <c r="W70" i="10"/>
  <c r="W70" i="11"/>
  <c r="X69" i="8"/>
  <c r="X69" i="10"/>
  <c r="W69" i="11"/>
  <c r="W69" i="8"/>
  <c r="W70" i="2"/>
  <c r="X69" i="2"/>
  <c r="L75" i="1"/>
  <c r="K177" i="1"/>
  <c r="K178" i="1" s="1"/>
  <c r="R16" i="1"/>
  <c r="P28" i="10" l="1"/>
  <c r="P50" i="10" s="1"/>
  <c r="P28" i="2"/>
  <c r="P28" i="8"/>
  <c r="P50" i="8" s="1"/>
  <c r="P28" i="11"/>
  <c r="P50" i="11" s="1"/>
  <c r="P28" i="9"/>
  <c r="P50" i="9" s="1"/>
  <c r="P18" i="9"/>
  <c r="P51" i="9" s="1"/>
  <c r="P18" i="11"/>
  <c r="P51" i="11" s="1"/>
  <c r="P18" i="8"/>
  <c r="P51" i="8" s="1"/>
  <c r="P18" i="10"/>
  <c r="P51" i="10" s="1"/>
  <c r="P18" i="2"/>
  <c r="P51" i="2" s="1"/>
  <c r="W80" i="2"/>
  <c r="U69" i="10"/>
  <c r="R70" i="10"/>
  <c r="S69" i="10"/>
  <c r="Q70" i="10"/>
  <c r="W79" i="2"/>
  <c r="W94" i="2" s="1"/>
  <c r="W71" i="10"/>
  <c r="W77" i="10" s="1"/>
  <c r="Q71" i="10"/>
  <c r="V71" i="10"/>
  <c r="V79" i="10" s="1"/>
  <c r="V94" i="10" s="1"/>
  <c r="V95" i="10" s="1"/>
  <c r="V96" i="10" s="1"/>
  <c r="P38" i="11"/>
  <c r="P49" i="11" s="1"/>
  <c r="P38" i="10"/>
  <c r="P49" i="10" s="1"/>
  <c r="P38" i="8"/>
  <c r="P49" i="8" s="1"/>
  <c r="P38" i="9"/>
  <c r="P49" i="9" s="1"/>
  <c r="P38" i="2"/>
  <c r="P49" i="2" s="1"/>
  <c r="W69" i="10"/>
  <c r="O69" i="10"/>
  <c r="U70" i="10"/>
  <c r="R69" i="10"/>
  <c r="O70" i="10"/>
  <c r="V69" i="10"/>
  <c r="P71" i="10"/>
  <c r="P80" i="10" s="1"/>
  <c r="V71" i="11"/>
  <c r="R71" i="11"/>
  <c r="Y71" i="11"/>
  <c r="U71" i="11"/>
  <c r="Q71" i="11"/>
  <c r="X71" i="11"/>
  <c r="T71" i="11"/>
  <c r="P71" i="11"/>
  <c r="W71" i="11"/>
  <c r="O71" i="11"/>
  <c r="S71" i="11"/>
  <c r="S80" i="10"/>
  <c r="S79" i="10"/>
  <c r="S78" i="10"/>
  <c r="S91" i="10" s="1"/>
  <c r="S92" i="10" s="1"/>
  <c r="S93" i="10" s="1"/>
  <c r="S105" i="10" s="1"/>
  <c r="S77" i="10"/>
  <c r="S76" i="10"/>
  <c r="S85" i="10" s="1"/>
  <c r="S86" i="10" s="1"/>
  <c r="S87" i="10" s="1"/>
  <c r="X80" i="10"/>
  <c r="X79" i="10"/>
  <c r="X78" i="10"/>
  <c r="X77" i="10"/>
  <c r="X76" i="10"/>
  <c r="R80" i="10"/>
  <c r="R79" i="10"/>
  <c r="R78" i="10"/>
  <c r="R91" i="10" s="1"/>
  <c r="R92" i="10" s="1"/>
  <c r="R93" i="10" s="1"/>
  <c r="R77" i="10"/>
  <c r="R76" i="10"/>
  <c r="R85" i="10" s="1"/>
  <c r="R86" i="10" s="1"/>
  <c r="R87" i="10" s="1"/>
  <c r="W78" i="10"/>
  <c r="Q80" i="10"/>
  <c r="Q79" i="10"/>
  <c r="Q94" i="10" s="1"/>
  <c r="Q95" i="10" s="1"/>
  <c r="Q96" i="10" s="1"/>
  <c r="Q78" i="10"/>
  <c r="Q77" i="10"/>
  <c r="Q76" i="10"/>
  <c r="V80" i="10"/>
  <c r="V97" i="10" s="1"/>
  <c r="V98" i="10" s="1"/>
  <c r="V99" i="10" s="1"/>
  <c r="V78" i="10"/>
  <c r="V77" i="10"/>
  <c r="V76" i="10"/>
  <c r="V85" i="10" s="1"/>
  <c r="V86" i="10" s="1"/>
  <c r="V87" i="10" s="1"/>
  <c r="P78" i="10"/>
  <c r="P77" i="10"/>
  <c r="U80" i="10"/>
  <c r="U79" i="10"/>
  <c r="U106" i="10" s="1"/>
  <c r="U78" i="10"/>
  <c r="U77" i="10"/>
  <c r="U76" i="10"/>
  <c r="O80" i="10"/>
  <c r="O79" i="10"/>
  <c r="O78" i="10"/>
  <c r="O77" i="10"/>
  <c r="O76" i="10"/>
  <c r="T80" i="10"/>
  <c r="T79" i="10"/>
  <c r="T78" i="10"/>
  <c r="T77" i="10"/>
  <c r="T76" i="10"/>
  <c r="W69" i="9"/>
  <c r="X69" i="9"/>
  <c r="V71" i="9"/>
  <c r="R71" i="9"/>
  <c r="W71" i="9"/>
  <c r="Y71" i="9"/>
  <c r="U71" i="9"/>
  <c r="Q71" i="9"/>
  <c r="O71" i="9"/>
  <c r="X71" i="9"/>
  <c r="T71" i="9"/>
  <c r="P71" i="9"/>
  <c r="S71" i="9"/>
  <c r="V71" i="8"/>
  <c r="R71" i="8"/>
  <c r="U71" i="8"/>
  <c r="Y71" i="8"/>
  <c r="Q71" i="8"/>
  <c r="X71" i="8"/>
  <c r="T71" i="8"/>
  <c r="P71" i="8"/>
  <c r="W71" i="8"/>
  <c r="O71" i="8"/>
  <c r="S71" i="8"/>
  <c r="W193" i="1"/>
  <c r="W194" i="1"/>
  <c r="W195" i="1"/>
  <c r="W196" i="1"/>
  <c r="W192" i="1"/>
  <c r="R116" i="9"/>
  <c r="X114" i="9"/>
  <c r="X115" i="9"/>
  <c r="U114" i="9"/>
  <c r="V115" i="9"/>
  <c r="U115" i="9"/>
  <c r="Z115" i="9"/>
  <c r="Y116" i="9"/>
  <c r="V114" i="9"/>
  <c r="W115" i="9"/>
  <c r="W116" i="9"/>
  <c r="T115" i="9"/>
  <c r="Q114" i="9"/>
  <c r="T114" i="9"/>
  <c r="Z114" i="9"/>
  <c r="R115" i="9"/>
  <c r="Q116" i="9"/>
  <c r="P114" i="9"/>
  <c r="S115" i="9"/>
  <c r="V116" i="9"/>
  <c r="O115" i="9"/>
  <c r="O116" i="9"/>
  <c r="Y114" i="9"/>
  <c r="P116" i="9"/>
  <c r="U116" i="9"/>
  <c r="T116" i="9"/>
  <c r="R114" i="9"/>
  <c r="Q115" i="9"/>
  <c r="Z116" i="9"/>
  <c r="S116" i="9"/>
  <c r="P115" i="9"/>
  <c r="X116" i="9"/>
  <c r="O114" i="9"/>
  <c r="S114" i="9"/>
  <c r="W114" i="9"/>
  <c r="Y115" i="9"/>
  <c r="O70" i="11"/>
  <c r="P70" i="11"/>
  <c r="Q70" i="11"/>
  <c r="R70" i="11"/>
  <c r="S70" i="11"/>
  <c r="T70" i="11"/>
  <c r="U70" i="11"/>
  <c r="O69" i="11"/>
  <c r="U69" i="11"/>
  <c r="R69" i="11"/>
  <c r="S69" i="11"/>
  <c r="T69" i="11"/>
  <c r="Q69" i="11"/>
  <c r="P69" i="11"/>
  <c r="V69" i="11"/>
  <c r="V70" i="11"/>
  <c r="U94" i="10"/>
  <c r="U95" i="10" s="1"/>
  <c r="U96" i="10" s="1"/>
  <c r="U91" i="10"/>
  <c r="U92" i="10" s="1"/>
  <c r="U93" i="10" s="1"/>
  <c r="U88" i="10"/>
  <c r="U89" i="10" s="1"/>
  <c r="U90" i="10" s="1"/>
  <c r="S88" i="10"/>
  <c r="S89" i="10" s="1"/>
  <c r="S90" i="10" s="1"/>
  <c r="R116" i="11"/>
  <c r="X114" i="11"/>
  <c r="X116" i="11"/>
  <c r="O116" i="11"/>
  <c r="Y114" i="11"/>
  <c r="Z114" i="11"/>
  <c r="R115" i="11"/>
  <c r="Y115" i="11"/>
  <c r="V115" i="11"/>
  <c r="P114" i="11"/>
  <c r="O114" i="11"/>
  <c r="W115" i="11"/>
  <c r="T114" i="11"/>
  <c r="T116" i="11"/>
  <c r="X115" i="11"/>
  <c r="U114" i="11"/>
  <c r="R114" i="11"/>
  <c r="W114" i="11"/>
  <c r="Q115" i="11"/>
  <c r="S114" i="11"/>
  <c r="S115" i="11"/>
  <c r="T115" i="11"/>
  <c r="U116" i="11"/>
  <c r="V114" i="11"/>
  <c r="V116" i="11"/>
  <c r="O115" i="11"/>
  <c r="Y116" i="11"/>
  <c r="S116" i="11"/>
  <c r="P115" i="11"/>
  <c r="U115" i="11"/>
  <c r="Z115" i="11"/>
  <c r="Q116" i="11"/>
  <c r="P116" i="11"/>
  <c r="Z116" i="11"/>
  <c r="W116" i="11"/>
  <c r="Q114" i="11"/>
  <c r="V103" i="10"/>
  <c r="X194" i="1"/>
  <c r="X195" i="1"/>
  <c r="X196" i="1"/>
  <c r="X192" i="1"/>
  <c r="X193" i="1"/>
  <c r="Q69" i="8"/>
  <c r="U70" i="8"/>
  <c r="T70" i="8"/>
  <c r="T69" i="8"/>
  <c r="S70" i="8"/>
  <c r="Q70" i="8"/>
  <c r="P69" i="8"/>
  <c r="S69" i="8"/>
  <c r="P70" i="8"/>
  <c r="U69" i="8"/>
  <c r="R69" i="8"/>
  <c r="O69" i="8"/>
  <c r="R70" i="8"/>
  <c r="O70" i="8"/>
  <c r="V70" i="8"/>
  <c r="V69" i="8"/>
  <c r="O91" i="10"/>
  <c r="O92" i="10" s="1"/>
  <c r="O93" i="10" s="1"/>
  <c r="O88" i="10"/>
  <c r="O89" i="10" s="1"/>
  <c r="O90" i="10" s="1"/>
  <c r="R88" i="10"/>
  <c r="R89" i="10" s="1"/>
  <c r="R90" i="10" s="1"/>
  <c r="R2" i="1"/>
  <c r="Q2" i="10"/>
  <c r="Q146" i="10" s="1"/>
  <c r="Q2" i="11"/>
  <c r="Q146" i="11" s="1"/>
  <c r="Q2" i="9"/>
  <c r="Q146" i="9" s="1"/>
  <c r="Q2" i="8"/>
  <c r="Q146" i="8" s="1"/>
  <c r="Q2" i="2"/>
  <c r="Q146" i="2" s="1"/>
  <c r="Q2" i="7"/>
  <c r="Q8" i="7" s="1"/>
  <c r="R70" i="9"/>
  <c r="U70" i="9"/>
  <c r="T70" i="9"/>
  <c r="S70" i="9"/>
  <c r="T69" i="9"/>
  <c r="P70" i="9"/>
  <c r="O70" i="9"/>
  <c r="R69" i="9"/>
  <c r="Q69" i="9"/>
  <c r="P69" i="9"/>
  <c r="O69" i="9"/>
  <c r="Q70" i="9"/>
  <c r="U69" i="9"/>
  <c r="S69" i="9"/>
  <c r="V70" i="9"/>
  <c r="V69" i="9"/>
  <c r="W115" i="8"/>
  <c r="T114" i="8"/>
  <c r="O116" i="8"/>
  <c r="Y114" i="8"/>
  <c r="U115" i="8"/>
  <c r="Z115" i="8"/>
  <c r="Y116" i="8"/>
  <c r="V114" i="8"/>
  <c r="S114" i="8"/>
  <c r="S115" i="8"/>
  <c r="X115" i="8"/>
  <c r="Z114" i="8"/>
  <c r="Q116" i="8"/>
  <c r="V116" i="8"/>
  <c r="W116" i="8"/>
  <c r="R114" i="8"/>
  <c r="Y115" i="8"/>
  <c r="Z116" i="8"/>
  <c r="P114" i="8"/>
  <c r="R115" i="8"/>
  <c r="O115" i="8"/>
  <c r="Q114" i="8"/>
  <c r="W114" i="8"/>
  <c r="P116" i="8"/>
  <c r="T115" i="8"/>
  <c r="R116" i="8"/>
  <c r="X114" i="8"/>
  <c r="S116" i="8"/>
  <c r="P115" i="8"/>
  <c r="U116" i="8"/>
  <c r="T116" i="8"/>
  <c r="O114" i="8"/>
  <c r="Q115" i="8"/>
  <c r="V115" i="8"/>
  <c r="U114" i="8"/>
  <c r="X116" i="8"/>
  <c r="Q91" i="10"/>
  <c r="Q92" i="10" s="1"/>
  <c r="Q93" i="10" s="1"/>
  <c r="Q88" i="10"/>
  <c r="Q89" i="10" s="1"/>
  <c r="Q90" i="10" s="1"/>
  <c r="V116" i="10"/>
  <c r="O115" i="10"/>
  <c r="Y116" i="10"/>
  <c r="V115" i="10"/>
  <c r="O114" i="10"/>
  <c r="Y115" i="10"/>
  <c r="V114" i="10"/>
  <c r="O116" i="10"/>
  <c r="Y114" i="10"/>
  <c r="R116" i="10"/>
  <c r="X114" i="10"/>
  <c r="U116" i="10"/>
  <c r="R115" i="10"/>
  <c r="X116" i="10"/>
  <c r="U115" i="10"/>
  <c r="R114" i="10"/>
  <c r="X115" i="10"/>
  <c r="U114" i="10"/>
  <c r="Z116" i="10"/>
  <c r="S115" i="10"/>
  <c r="P114" i="10"/>
  <c r="Z115" i="10"/>
  <c r="S114" i="10"/>
  <c r="P116" i="10"/>
  <c r="Z114" i="10"/>
  <c r="S116" i="10"/>
  <c r="P115" i="10"/>
  <c r="W115" i="10"/>
  <c r="T114" i="10"/>
  <c r="Q116" i="10"/>
  <c r="W114" i="10"/>
  <c r="T116" i="10"/>
  <c r="Q115" i="10"/>
  <c r="W116" i="10"/>
  <c r="T115" i="10"/>
  <c r="Q114" i="10"/>
  <c r="V104" i="10"/>
  <c r="S92" i="2"/>
  <c r="S93" i="2" s="1"/>
  <c r="S104" i="2"/>
  <c r="S103" i="2"/>
  <c r="S119" i="2" s="1"/>
  <c r="S97" i="2"/>
  <c r="W91" i="2"/>
  <c r="S88" i="2"/>
  <c r="V18" i="10"/>
  <c r="U38" i="8"/>
  <c r="V38" i="9"/>
  <c r="V91" i="10"/>
  <c r="V92" i="10" s="1"/>
  <c r="V93" i="10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Y69" i="9"/>
  <c r="Y69" i="8"/>
  <c r="Y69" i="11"/>
  <c r="Y69" i="10"/>
  <c r="S102" i="10"/>
  <c r="V88" i="2"/>
  <c r="P88" i="2"/>
  <c r="V85" i="2"/>
  <c r="V86" i="2" s="1"/>
  <c r="V87" i="2" s="1"/>
  <c r="V94" i="2"/>
  <c r="W85" i="2"/>
  <c r="Y69" i="2"/>
  <c r="R85" i="2"/>
  <c r="P94" i="2"/>
  <c r="U94" i="2"/>
  <c r="O85" i="2"/>
  <c r="O86" i="2" s="1"/>
  <c r="O87" i="2" s="1"/>
  <c r="T94" i="2"/>
  <c r="U85" i="2"/>
  <c r="T85" i="2"/>
  <c r="W88" i="2"/>
  <c r="V91" i="2"/>
  <c r="T88" i="2"/>
  <c r="R88" i="2"/>
  <c r="U88" i="2"/>
  <c r="U89" i="2" s="1"/>
  <c r="U90" i="2" s="1"/>
  <c r="O88" i="2"/>
  <c r="T91" i="2"/>
  <c r="T92" i="2" s="1"/>
  <c r="T93" i="2" s="1"/>
  <c r="R94" i="2"/>
  <c r="P91" i="2"/>
  <c r="U91" i="2"/>
  <c r="Q91" i="2"/>
  <c r="O94" i="2"/>
  <c r="Q94" i="2"/>
  <c r="R91" i="2"/>
  <c r="P85" i="2"/>
  <c r="Q85" i="2"/>
  <c r="Q88" i="2"/>
  <c r="S16" i="1"/>
  <c r="U38" i="2" l="1"/>
  <c r="V38" i="11"/>
  <c r="V38" i="2"/>
  <c r="V38" i="8"/>
  <c r="W79" i="10"/>
  <c r="U18" i="2"/>
  <c r="Y71" i="2"/>
  <c r="Y71" i="10"/>
  <c r="U38" i="11"/>
  <c r="V38" i="10"/>
  <c r="P79" i="10"/>
  <c r="P106" i="10" s="1"/>
  <c r="W76" i="10"/>
  <c r="W85" i="10" s="1"/>
  <c r="W86" i="10" s="1"/>
  <c r="W87" i="10" s="1"/>
  <c r="W80" i="10"/>
  <c r="V18" i="2"/>
  <c r="U38" i="9"/>
  <c r="U38" i="10"/>
  <c r="P76" i="10"/>
  <c r="S77" i="11"/>
  <c r="S76" i="11"/>
  <c r="S80" i="11"/>
  <c r="S79" i="11"/>
  <c r="S78" i="11"/>
  <c r="T80" i="11"/>
  <c r="T79" i="11"/>
  <c r="T78" i="11"/>
  <c r="T77" i="11"/>
  <c r="T76" i="11"/>
  <c r="Y80" i="11"/>
  <c r="Y79" i="11"/>
  <c r="Y78" i="11"/>
  <c r="Y77" i="11"/>
  <c r="Y76" i="11"/>
  <c r="O80" i="11"/>
  <c r="O78" i="11"/>
  <c r="O77" i="11"/>
  <c r="O79" i="11"/>
  <c r="O76" i="11"/>
  <c r="X80" i="11"/>
  <c r="X79" i="11"/>
  <c r="X78" i="11"/>
  <c r="X91" i="11" s="1"/>
  <c r="X92" i="11" s="1"/>
  <c r="X93" i="11" s="1"/>
  <c r="X77" i="11"/>
  <c r="X76" i="11"/>
  <c r="R80" i="11"/>
  <c r="R79" i="11"/>
  <c r="R78" i="11"/>
  <c r="R77" i="11"/>
  <c r="R88" i="11" s="1"/>
  <c r="R89" i="11" s="1"/>
  <c r="R90" i="11" s="1"/>
  <c r="R76" i="11"/>
  <c r="W80" i="11"/>
  <c r="W97" i="11" s="1"/>
  <c r="W98" i="11" s="1"/>
  <c r="W99" i="11" s="1"/>
  <c r="W107" i="11" s="1"/>
  <c r="W121" i="11" s="1"/>
  <c r="W79" i="11"/>
  <c r="W78" i="11"/>
  <c r="W77" i="11"/>
  <c r="W88" i="11" s="1"/>
  <c r="W89" i="11" s="1"/>
  <c r="W90" i="11" s="1"/>
  <c r="W76" i="11"/>
  <c r="Q80" i="11"/>
  <c r="Q79" i="11"/>
  <c r="Q78" i="11"/>
  <c r="Q77" i="11"/>
  <c r="Q76" i="11"/>
  <c r="V80" i="11"/>
  <c r="V104" i="11" s="1"/>
  <c r="V120" i="11" s="1"/>
  <c r="V79" i="11"/>
  <c r="V94" i="11" s="1"/>
  <c r="V95" i="11" s="1"/>
  <c r="V96" i="11" s="1"/>
  <c r="V106" i="11" s="1"/>
  <c r="V78" i="11"/>
  <c r="V77" i="11"/>
  <c r="V76" i="11"/>
  <c r="V102" i="11" s="1"/>
  <c r="P80" i="11"/>
  <c r="P79" i="11"/>
  <c r="P78" i="11"/>
  <c r="P77" i="11"/>
  <c r="P76" i="11"/>
  <c r="U80" i="11"/>
  <c r="U79" i="11"/>
  <c r="U78" i="11"/>
  <c r="U77" i="11"/>
  <c r="U76" i="11"/>
  <c r="U85" i="11" s="1"/>
  <c r="U86" i="11" s="1"/>
  <c r="U87" i="11" s="1"/>
  <c r="V119" i="10"/>
  <c r="T80" i="9"/>
  <c r="T79" i="9"/>
  <c r="T78" i="9"/>
  <c r="T77" i="9"/>
  <c r="T76" i="9"/>
  <c r="U80" i="9"/>
  <c r="U79" i="9"/>
  <c r="U78" i="9"/>
  <c r="U77" i="9"/>
  <c r="U88" i="9" s="1"/>
  <c r="U89" i="9" s="1"/>
  <c r="U90" i="9" s="1"/>
  <c r="U76" i="9"/>
  <c r="V80" i="9"/>
  <c r="V79" i="9"/>
  <c r="V78" i="9"/>
  <c r="V91" i="9" s="1"/>
  <c r="V92" i="9" s="1"/>
  <c r="V93" i="9" s="1"/>
  <c r="V105" i="9" s="1"/>
  <c r="V123" i="9" s="1"/>
  <c r="V77" i="9"/>
  <c r="V76" i="9"/>
  <c r="X80" i="9"/>
  <c r="X79" i="9"/>
  <c r="X78" i="9"/>
  <c r="X77" i="9"/>
  <c r="X76" i="9"/>
  <c r="Y80" i="9"/>
  <c r="Y79" i="9"/>
  <c r="Y78" i="9"/>
  <c r="Y77" i="9"/>
  <c r="Y76" i="9"/>
  <c r="S78" i="9"/>
  <c r="S77" i="9"/>
  <c r="S80" i="9"/>
  <c r="S79" i="9"/>
  <c r="S76" i="9"/>
  <c r="O80" i="9"/>
  <c r="O79" i="9"/>
  <c r="O76" i="9"/>
  <c r="O78" i="9"/>
  <c r="O77" i="9"/>
  <c r="W77" i="9"/>
  <c r="W88" i="9" s="1"/>
  <c r="W89" i="9" s="1"/>
  <c r="W90" i="9" s="1"/>
  <c r="W76" i="9"/>
  <c r="W85" i="9" s="1"/>
  <c r="W86" i="9" s="1"/>
  <c r="W87" i="9" s="1"/>
  <c r="W80" i="9"/>
  <c r="W79" i="9"/>
  <c r="W78" i="9"/>
  <c r="W91" i="9" s="1"/>
  <c r="W92" i="9" s="1"/>
  <c r="W93" i="9" s="1"/>
  <c r="P80" i="9"/>
  <c r="P79" i="9"/>
  <c r="P78" i="9"/>
  <c r="P77" i="9"/>
  <c r="P76" i="9"/>
  <c r="Q80" i="9"/>
  <c r="Q79" i="9"/>
  <c r="Q78" i="9"/>
  <c r="Q77" i="9"/>
  <c r="Q76" i="9"/>
  <c r="R80" i="9"/>
  <c r="R79" i="9"/>
  <c r="R94" i="9" s="1"/>
  <c r="R95" i="9" s="1"/>
  <c r="R96" i="9" s="1"/>
  <c r="R106" i="9" s="1"/>
  <c r="R78" i="9"/>
  <c r="R105" i="9" s="1"/>
  <c r="R122" i="9" s="1"/>
  <c r="R77" i="9"/>
  <c r="R76" i="9"/>
  <c r="S80" i="8"/>
  <c r="S79" i="8"/>
  <c r="S78" i="8"/>
  <c r="S77" i="8"/>
  <c r="S76" i="8"/>
  <c r="T80" i="8"/>
  <c r="T79" i="8"/>
  <c r="T78" i="8"/>
  <c r="T77" i="8"/>
  <c r="T88" i="8" s="1"/>
  <c r="T76" i="8"/>
  <c r="U80" i="8"/>
  <c r="U79" i="8"/>
  <c r="U78" i="8"/>
  <c r="U77" i="8"/>
  <c r="U88" i="8" s="1"/>
  <c r="U89" i="8" s="1"/>
  <c r="U90" i="8" s="1"/>
  <c r="U76" i="8"/>
  <c r="O77" i="8"/>
  <c r="O80" i="8"/>
  <c r="O79" i="8"/>
  <c r="O78" i="8"/>
  <c r="O76" i="8"/>
  <c r="X80" i="8"/>
  <c r="X79" i="8"/>
  <c r="X94" i="8" s="1"/>
  <c r="X95" i="8" s="1"/>
  <c r="X96" i="8" s="1"/>
  <c r="X78" i="8"/>
  <c r="X77" i="8"/>
  <c r="X76" i="8"/>
  <c r="R80" i="8"/>
  <c r="R79" i="8"/>
  <c r="R78" i="8"/>
  <c r="R77" i="8"/>
  <c r="R88" i="8" s="1"/>
  <c r="R89" i="8" s="1"/>
  <c r="R90" i="8" s="1"/>
  <c r="R76" i="8"/>
  <c r="W80" i="8"/>
  <c r="W97" i="8" s="1"/>
  <c r="W98" i="8" s="1"/>
  <c r="W99" i="8" s="1"/>
  <c r="W107" i="8" s="1"/>
  <c r="W121" i="8" s="1"/>
  <c r="W79" i="8"/>
  <c r="W78" i="8"/>
  <c r="W77" i="8"/>
  <c r="W76" i="8"/>
  <c r="Q80" i="8"/>
  <c r="Q79" i="8"/>
  <c r="Q78" i="8"/>
  <c r="Q77" i="8"/>
  <c r="Q76" i="8"/>
  <c r="V80" i="8"/>
  <c r="V79" i="8"/>
  <c r="V78" i="8"/>
  <c r="V77" i="8"/>
  <c r="V76" i="8"/>
  <c r="V102" i="8" s="1"/>
  <c r="P80" i="8"/>
  <c r="P79" i="8"/>
  <c r="P94" i="8" s="1"/>
  <c r="P95" i="8" s="1"/>
  <c r="P96" i="8" s="1"/>
  <c r="P106" i="8" s="1"/>
  <c r="P78" i="8"/>
  <c r="P77" i="8"/>
  <c r="P76" i="8"/>
  <c r="Y80" i="8"/>
  <c r="Y79" i="8"/>
  <c r="Y78" i="8"/>
  <c r="Y77" i="8"/>
  <c r="Y76" i="8"/>
  <c r="Y195" i="1"/>
  <c r="Y196" i="1"/>
  <c r="Y192" i="1"/>
  <c r="Y193" i="1"/>
  <c r="Y194" i="1"/>
  <c r="O85" i="10"/>
  <c r="O86" i="10" s="1"/>
  <c r="O87" i="10" s="1"/>
  <c r="T88" i="10"/>
  <c r="T89" i="10" s="1"/>
  <c r="T90" i="10" s="1"/>
  <c r="S2" i="1"/>
  <c r="R2" i="11"/>
  <c r="R146" i="11" s="1"/>
  <c r="R2" i="9"/>
  <c r="R146" i="9" s="1"/>
  <c r="R2" i="8"/>
  <c r="R146" i="8" s="1"/>
  <c r="R2" i="10"/>
  <c r="R146" i="10" s="1"/>
  <c r="R2" i="7"/>
  <c r="R8" i="7" s="1"/>
  <c r="R2" i="2"/>
  <c r="R146" i="2" s="1"/>
  <c r="V88" i="11"/>
  <c r="V89" i="11" s="1"/>
  <c r="V90" i="11" s="1"/>
  <c r="P88" i="10"/>
  <c r="P89" i="10" s="1"/>
  <c r="P90" i="10" s="1"/>
  <c r="P94" i="10"/>
  <c r="P95" i="10" s="1"/>
  <c r="P96" i="10" s="1"/>
  <c r="Q85" i="10"/>
  <c r="Q86" i="10" s="1"/>
  <c r="Q87" i="10" s="1"/>
  <c r="U91" i="9"/>
  <c r="U92" i="9" s="1"/>
  <c r="U93" i="9" s="1"/>
  <c r="T88" i="9"/>
  <c r="T89" i="9" s="1"/>
  <c r="T90" i="9" s="1"/>
  <c r="R97" i="10"/>
  <c r="R98" i="10" s="1"/>
  <c r="R99" i="10" s="1"/>
  <c r="R107" i="10" s="1"/>
  <c r="R121" i="10" s="1"/>
  <c r="R104" i="10"/>
  <c r="R103" i="10"/>
  <c r="R119" i="10" s="1"/>
  <c r="O94" i="10"/>
  <c r="O95" i="10" s="1"/>
  <c r="O96" i="10" s="1"/>
  <c r="O88" i="8"/>
  <c r="O89" i="8" s="1"/>
  <c r="O90" i="8" s="1"/>
  <c r="S88" i="8"/>
  <c r="S89" i="8" s="1"/>
  <c r="S90" i="8" s="1"/>
  <c r="S91" i="8"/>
  <c r="S92" i="8" s="1"/>
  <c r="S93" i="8" s="1"/>
  <c r="S104" i="10"/>
  <c r="S120" i="10" s="1"/>
  <c r="S103" i="10"/>
  <c r="S119" i="10" s="1"/>
  <c r="S97" i="10"/>
  <c r="S98" i="10" s="1"/>
  <c r="S99" i="10" s="1"/>
  <c r="S107" i="10" s="1"/>
  <c r="S121" i="10" s="1"/>
  <c r="P88" i="11"/>
  <c r="P89" i="11" s="1"/>
  <c r="P90" i="11" s="1"/>
  <c r="R91" i="11"/>
  <c r="R92" i="11" s="1"/>
  <c r="R93" i="11" s="1"/>
  <c r="R105" i="11" s="1"/>
  <c r="Q103" i="10"/>
  <c r="Q119" i="10" s="1"/>
  <c r="Q97" i="10"/>
  <c r="Q98" i="10" s="1"/>
  <c r="Q99" i="10" s="1"/>
  <c r="Q107" i="10" s="1"/>
  <c r="Q121" i="10" s="1"/>
  <c r="Q104" i="10"/>
  <c r="V85" i="9"/>
  <c r="V86" i="9" s="1"/>
  <c r="V87" i="9" s="1"/>
  <c r="V88" i="9"/>
  <c r="V89" i="9" s="1"/>
  <c r="V90" i="9" s="1"/>
  <c r="V94" i="9"/>
  <c r="V95" i="9" s="1"/>
  <c r="V96" i="9" s="1"/>
  <c r="V104" i="9"/>
  <c r="R88" i="9"/>
  <c r="R89" i="9" s="1"/>
  <c r="R90" i="9" s="1"/>
  <c r="R91" i="9"/>
  <c r="R92" i="9" s="1"/>
  <c r="R93" i="9" s="1"/>
  <c r="R94" i="8"/>
  <c r="R95" i="8" s="1"/>
  <c r="R96" i="8" s="1"/>
  <c r="R106" i="8" s="1"/>
  <c r="P91" i="8"/>
  <c r="P92" i="8" s="1"/>
  <c r="P93" i="8" s="1"/>
  <c r="P105" i="8" s="1"/>
  <c r="P88" i="8"/>
  <c r="P89" i="8" s="1"/>
  <c r="P90" i="8" s="1"/>
  <c r="Q94" i="11"/>
  <c r="Q95" i="11" s="1"/>
  <c r="Q96" i="11" s="1"/>
  <c r="Q85" i="11"/>
  <c r="Q86" i="11" s="1"/>
  <c r="Q87" i="11" s="1"/>
  <c r="U91" i="11"/>
  <c r="U92" i="11" s="1"/>
  <c r="U93" i="11" s="1"/>
  <c r="U105" i="11" s="1"/>
  <c r="U123" i="11" s="1"/>
  <c r="P85" i="10"/>
  <c r="P86" i="10" s="1"/>
  <c r="P87" i="10" s="1"/>
  <c r="Q103" i="2"/>
  <c r="Q119" i="2" s="1"/>
  <c r="Q104" i="2"/>
  <c r="Q97" i="2"/>
  <c r="T104" i="2"/>
  <c r="T103" i="2"/>
  <c r="T119" i="2" s="1"/>
  <c r="T97" i="2"/>
  <c r="U92" i="2"/>
  <c r="U93" i="2" s="1"/>
  <c r="P104" i="2"/>
  <c r="P103" i="2"/>
  <c r="P119" i="2" s="1"/>
  <c r="P97" i="2"/>
  <c r="P92" i="2"/>
  <c r="P93" i="2" s="1"/>
  <c r="V92" i="2"/>
  <c r="V93" i="2" s="1"/>
  <c r="V105" i="2" s="1"/>
  <c r="U95" i="2"/>
  <c r="U96" i="2" s="1"/>
  <c r="W104" i="2"/>
  <c r="W103" i="2"/>
  <c r="W119" i="2" s="1"/>
  <c r="W97" i="2"/>
  <c r="R92" i="2"/>
  <c r="R93" i="2" s="1"/>
  <c r="R95" i="2"/>
  <c r="R96" i="2" s="1"/>
  <c r="P95" i="2"/>
  <c r="P96" i="2" s="1"/>
  <c r="O97" i="2"/>
  <c r="O98" i="2" s="1"/>
  <c r="O99" i="2" s="1"/>
  <c r="O107" i="2" s="1"/>
  <c r="O121" i="2" s="1"/>
  <c r="O104" i="2"/>
  <c r="O103" i="2"/>
  <c r="O119" i="2" s="1"/>
  <c r="V104" i="2"/>
  <c r="V103" i="2"/>
  <c r="V119" i="2" s="1"/>
  <c r="V97" i="2"/>
  <c r="V98" i="2" s="1"/>
  <c r="V99" i="2" s="1"/>
  <c r="W104" i="8"/>
  <c r="W103" i="8"/>
  <c r="W119" i="8" s="1"/>
  <c r="S98" i="2"/>
  <c r="S99" i="2" s="1"/>
  <c r="W92" i="2"/>
  <c r="W93" i="2" s="1"/>
  <c r="U104" i="2"/>
  <c r="U103" i="2"/>
  <c r="U119" i="2" s="1"/>
  <c r="U97" i="2"/>
  <c r="T95" i="2"/>
  <c r="T96" i="2" s="1"/>
  <c r="W104" i="9"/>
  <c r="W120" i="9" s="1"/>
  <c r="W103" i="9"/>
  <c r="W119" i="9" s="1"/>
  <c r="W97" i="9"/>
  <c r="W98" i="9" s="1"/>
  <c r="W99" i="9" s="1"/>
  <c r="W107" i="9" s="1"/>
  <c r="W121" i="9" s="1"/>
  <c r="Q92" i="2"/>
  <c r="Q93" i="2" s="1"/>
  <c r="W95" i="2"/>
  <c r="W96" i="2"/>
  <c r="Q95" i="2"/>
  <c r="Q96" i="2" s="1"/>
  <c r="R104" i="2"/>
  <c r="R103" i="2"/>
  <c r="R119" i="2" s="1"/>
  <c r="R97" i="2"/>
  <c r="R98" i="2" s="1"/>
  <c r="R99" i="2" s="1"/>
  <c r="V95" i="2"/>
  <c r="V96" i="2" s="1"/>
  <c r="V106" i="2" s="1"/>
  <c r="V103" i="11"/>
  <c r="V119" i="11" s="1"/>
  <c r="V97" i="11"/>
  <c r="V98" i="11" s="1"/>
  <c r="V99" i="11" s="1"/>
  <c r="V107" i="11" s="1"/>
  <c r="V121" i="11" s="1"/>
  <c r="V103" i="9"/>
  <c r="V119" i="9" s="1"/>
  <c r="W89" i="2"/>
  <c r="W90" i="2" s="1"/>
  <c r="T89" i="2"/>
  <c r="T90" i="2" s="1"/>
  <c r="R89" i="2"/>
  <c r="R90" i="2" s="1"/>
  <c r="P89" i="2"/>
  <c r="P90" i="2" s="1"/>
  <c r="S89" i="2"/>
  <c r="S90" i="2" s="1"/>
  <c r="Q89" i="2"/>
  <c r="Q90" i="2" s="1"/>
  <c r="V89" i="2"/>
  <c r="V90" i="2" s="1"/>
  <c r="W86" i="2"/>
  <c r="W87" i="2" s="1"/>
  <c r="T86" i="2"/>
  <c r="T87" i="2" s="1"/>
  <c r="U86" i="2"/>
  <c r="U87" i="2" s="1"/>
  <c r="S86" i="2"/>
  <c r="S87" i="2" s="1"/>
  <c r="Q86" i="2"/>
  <c r="Q87" i="2" s="1"/>
  <c r="R86" i="2"/>
  <c r="R87" i="2" s="1"/>
  <c r="P86" i="2"/>
  <c r="P87" i="2" s="1"/>
  <c r="V85" i="11"/>
  <c r="V86" i="11" s="1"/>
  <c r="V87" i="11" s="1"/>
  <c r="U28" i="11"/>
  <c r="V28" i="11"/>
  <c r="U18" i="8"/>
  <c r="V18" i="8"/>
  <c r="V28" i="8"/>
  <c r="U28" i="8"/>
  <c r="V28" i="10"/>
  <c r="U28" i="10"/>
  <c r="V18" i="11"/>
  <c r="U18" i="11"/>
  <c r="U18" i="10"/>
  <c r="V28" i="9"/>
  <c r="U28" i="9"/>
  <c r="V18" i="9"/>
  <c r="U18" i="9"/>
  <c r="W91" i="11"/>
  <c r="W92" i="11" s="1"/>
  <c r="W93" i="11" s="1"/>
  <c r="W105" i="11" s="1"/>
  <c r="W102" i="9"/>
  <c r="W94" i="11"/>
  <c r="W95" i="11" s="1"/>
  <c r="W96" i="11" s="1"/>
  <c r="W94" i="10"/>
  <c r="W95" i="10" s="1"/>
  <c r="W96" i="10" s="1"/>
  <c r="V102" i="9"/>
  <c r="W94" i="8"/>
  <c r="W95" i="8" s="1"/>
  <c r="W96" i="8" s="1"/>
  <c r="S102" i="2"/>
  <c r="X88" i="8"/>
  <c r="X89" i="8" s="1"/>
  <c r="X90" i="8" s="1"/>
  <c r="X91" i="8"/>
  <c r="X85" i="8"/>
  <c r="X86" i="8" s="1"/>
  <c r="X87" i="8" s="1"/>
  <c r="Y70" i="2"/>
  <c r="Y70" i="10"/>
  <c r="Y70" i="11"/>
  <c r="Y70" i="8"/>
  <c r="Y70" i="9"/>
  <c r="Z187" i="1"/>
  <c r="X88" i="2"/>
  <c r="X85" i="2"/>
  <c r="X94" i="2"/>
  <c r="X91" i="2"/>
  <c r="X92" i="2" s="1"/>
  <c r="X93" i="2" s="1"/>
  <c r="X91" i="9"/>
  <c r="X92" i="9" s="1"/>
  <c r="X93" i="9" s="1"/>
  <c r="X88" i="9"/>
  <c r="X89" i="9" s="1"/>
  <c r="X90" i="9" s="1"/>
  <c r="X85" i="9"/>
  <c r="X86" i="9" s="1"/>
  <c r="X87" i="9" s="1"/>
  <c r="X94" i="9"/>
  <c r="X95" i="9" s="1"/>
  <c r="X96" i="9" s="1"/>
  <c r="W94" i="9"/>
  <c r="W95" i="9" s="1"/>
  <c r="W96" i="9" s="1"/>
  <c r="W85" i="8"/>
  <c r="W86" i="8" s="1"/>
  <c r="W87" i="8" s="1"/>
  <c r="W91" i="10"/>
  <c r="W92" i="10" s="1"/>
  <c r="W93" i="10" s="1"/>
  <c r="X94" i="11"/>
  <c r="X95" i="11" s="1"/>
  <c r="X96" i="11" s="1"/>
  <c r="X88" i="11"/>
  <c r="X89" i="11" s="1"/>
  <c r="X90" i="11" s="1"/>
  <c r="X85" i="11"/>
  <c r="X86" i="11" s="1"/>
  <c r="X87" i="11" s="1"/>
  <c r="W88" i="10"/>
  <c r="W89" i="10" s="1"/>
  <c r="W90" i="10" s="1"/>
  <c r="X94" i="10"/>
  <c r="X95" i="10" s="1"/>
  <c r="X96" i="10" s="1"/>
  <c r="X85" i="10"/>
  <c r="X86" i="10" s="1"/>
  <c r="X87" i="10" s="1"/>
  <c r="X88" i="10"/>
  <c r="X89" i="10" s="1"/>
  <c r="X90" i="10" s="1"/>
  <c r="X91" i="10"/>
  <c r="X92" i="10" s="1"/>
  <c r="X93" i="10" s="1"/>
  <c r="R102" i="2"/>
  <c r="O91" i="2"/>
  <c r="Z69" i="9"/>
  <c r="Z69" i="10"/>
  <c r="Z69" i="8"/>
  <c r="Z69" i="11"/>
  <c r="O95" i="2"/>
  <c r="O96" i="2" s="1"/>
  <c r="O89" i="2"/>
  <c r="O90" i="2" s="1"/>
  <c r="V102" i="2"/>
  <c r="O106" i="10"/>
  <c r="U120" i="2"/>
  <c r="Q106" i="10"/>
  <c r="S105" i="8"/>
  <c r="S122" i="8" s="1"/>
  <c r="Q102" i="11"/>
  <c r="Q106" i="11"/>
  <c r="W106" i="11"/>
  <c r="U102" i="11"/>
  <c r="Q102" i="10"/>
  <c r="V107" i="10"/>
  <c r="V121" i="10" s="1"/>
  <c r="U105" i="10"/>
  <c r="W102" i="10"/>
  <c r="V106" i="10"/>
  <c r="R102" i="10"/>
  <c r="O102" i="10"/>
  <c r="P102" i="10"/>
  <c r="Q105" i="10"/>
  <c r="S122" i="10"/>
  <c r="S123" i="10"/>
  <c r="V120" i="10"/>
  <c r="V105" i="10"/>
  <c r="V102" i="10"/>
  <c r="R105" i="10"/>
  <c r="O105" i="10"/>
  <c r="V106" i="9"/>
  <c r="U105" i="9"/>
  <c r="P50" i="2"/>
  <c r="Z69" i="2"/>
  <c r="U28" i="2"/>
  <c r="V28" i="2"/>
  <c r="S106" i="2"/>
  <c r="O102" i="2"/>
  <c r="T16" i="1"/>
  <c r="Y80" i="10" l="1"/>
  <c r="Y76" i="10"/>
  <c r="Y79" i="10"/>
  <c r="Y77" i="10"/>
  <c r="Y78" i="10"/>
  <c r="Y80" i="2"/>
  <c r="Y76" i="2"/>
  <c r="Y77" i="2"/>
  <c r="Y88" i="2" s="1"/>
  <c r="Y89" i="2" s="1"/>
  <c r="Y90" i="2" s="1"/>
  <c r="Y79" i="2"/>
  <c r="Y78" i="2"/>
  <c r="V85" i="8"/>
  <c r="V86" i="8" s="1"/>
  <c r="V87" i="8" s="1"/>
  <c r="Z71" i="2"/>
  <c r="Z71" i="10"/>
  <c r="Z71" i="11"/>
  <c r="Z71" i="9"/>
  <c r="Z71" i="8"/>
  <c r="Z196" i="1"/>
  <c r="Z192" i="1"/>
  <c r="Z193" i="1"/>
  <c r="Z194" i="1"/>
  <c r="L129" i="1" s="1"/>
  <c r="Z195" i="1"/>
  <c r="W103" i="11"/>
  <c r="W119" i="11" s="1"/>
  <c r="T97" i="10"/>
  <c r="T98" i="10" s="1"/>
  <c r="T99" i="10" s="1"/>
  <c r="T107" i="10" s="1"/>
  <c r="T121" i="10" s="1"/>
  <c r="T104" i="10"/>
  <c r="T120" i="10" s="1"/>
  <c r="T103" i="10"/>
  <c r="T119" i="10" s="1"/>
  <c r="U103" i="11"/>
  <c r="U119" i="11" s="1"/>
  <c r="U97" i="11"/>
  <c r="U98" i="11" s="1"/>
  <c r="U99" i="11" s="1"/>
  <c r="U107" i="11" s="1"/>
  <c r="U121" i="11" s="1"/>
  <c r="U104" i="11"/>
  <c r="U120" i="11" s="1"/>
  <c r="Q91" i="11"/>
  <c r="Q92" i="11" s="1"/>
  <c r="Q93" i="11" s="1"/>
  <c r="Q105" i="11" s="1"/>
  <c r="R103" i="11"/>
  <c r="R119" i="11" s="1"/>
  <c r="R97" i="11"/>
  <c r="R98" i="11" s="1"/>
  <c r="R99" i="11" s="1"/>
  <c r="R107" i="11" s="1"/>
  <c r="R121" i="11" s="1"/>
  <c r="R104" i="11"/>
  <c r="R120" i="11" s="1"/>
  <c r="O91" i="8"/>
  <c r="O92" i="8" s="1"/>
  <c r="O93" i="8" s="1"/>
  <c r="O105" i="8" s="1"/>
  <c r="V88" i="8"/>
  <c r="V89" i="8" s="1"/>
  <c r="V90" i="8" s="1"/>
  <c r="T85" i="9"/>
  <c r="T86" i="9" s="1"/>
  <c r="T87" i="9" s="1"/>
  <c r="T102" i="9"/>
  <c r="S88" i="11"/>
  <c r="S89" i="11" s="1"/>
  <c r="S90" i="11" s="1"/>
  <c r="P88" i="9"/>
  <c r="P89" i="9" s="1"/>
  <c r="P90" i="9" s="1"/>
  <c r="T88" i="11"/>
  <c r="T89" i="11" s="1"/>
  <c r="T90" i="11" s="1"/>
  <c r="Q88" i="8"/>
  <c r="Q89" i="8" s="1"/>
  <c r="Q90" i="8" s="1"/>
  <c r="U103" i="8"/>
  <c r="U119" i="8" s="1"/>
  <c r="U97" i="8"/>
  <c r="U98" i="8" s="1"/>
  <c r="U99" i="8" s="1"/>
  <c r="U107" i="8" s="1"/>
  <c r="U121" i="8" s="1"/>
  <c r="U104" i="8"/>
  <c r="O88" i="9"/>
  <c r="O89" i="9" s="1"/>
  <c r="O90" i="9" s="1"/>
  <c r="O97" i="9"/>
  <c r="O98" i="9" s="1"/>
  <c r="O99" i="9" s="1"/>
  <c r="O107" i="9" s="1"/>
  <c r="O104" i="9"/>
  <c r="O103" i="9"/>
  <c r="V97" i="9"/>
  <c r="V98" i="9" s="1"/>
  <c r="V99" i="9" s="1"/>
  <c r="V107" i="9" s="1"/>
  <c r="V121" i="9" s="1"/>
  <c r="W104" i="11"/>
  <c r="W120" i="11" s="1"/>
  <c r="U85" i="10"/>
  <c r="U86" i="10" s="1"/>
  <c r="U87" i="10" s="1"/>
  <c r="U102" i="10"/>
  <c r="S94" i="8"/>
  <c r="S95" i="8" s="1"/>
  <c r="S96" i="8" s="1"/>
  <c r="S106" i="8" s="1"/>
  <c r="O85" i="8"/>
  <c r="O86" i="8" s="1"/>
  <c r="O87" i="8" s="1"/>
  <c r="O102" i="8"/>
  <c r="O94" i="8"/>
  <c r="O95" i="8" s="1"/>
  <c r="O96" i="8" s="1"/>
  <c r="O106" i="8" s="1"/>
  <c r="T104" i="9"/>
  <c r="T120" i="9" s="1"/>
  <c r="T103" i="9"/>
  <c r="T119" i="9" s="1"/>
  <c r="T97" i="9"/>
  <c r="T98" i="9" s="1"/>
  <c r="T99" i="9" s="1"/>
  <c r="T107" i="9" s="1"/>
  <c r="T121" i="9" s="1"/>
  <c r="Q88" i="9"/>
  <c r="Q89" i="9" s="1"/>
  <c r="Q90" i="9" s="1"/>
  <c r="U94" i="9"/>
  <c r="U95" i="9" s="1"/>
  <c r="U96" i="9" s="1"/>
  <c r="U106" i="9" s="1"/>
  <c r="T91" i="10"/>
  <c r="T92" i="10" s="1"/>
  <c r="T93" i="10" s="1"/>
  <c r="T105" i="10" s="1"/>
  <c r="O88" i="11"/>
  <c r="O89" i="11" s="1"/>
  <c r="O90" i="11" s="1"/>
  <c r="R94" i="10"/>
  <c r="R95" i="10" s="1"/>
  <c r="R96" i="10" s="1"/>
  <c r="R106" i="10" s="1"/>
  <c r="U94" i="11"/>
  <c r="U95" i="11" s="1"/>
  <c r="U96" i="11" s="1"/>
  <c r="U106" i="11" s="1"/>
  <c r="Q104" i="11"/>
  <c r="Q120" i="11" s="1"/>
  <c r="Q103" i="11"/>
  <c r="Q119" i="11" s="1"/>
  <c r="Q97" i="11"/>
  <c r="Q98" i="11" s="1"/>
  <c r="Q99" i="11" s="1"/>
  <c r="Q107" i="11" s="1"/>
  <c r="Q121" i="11" s="1"/>
  <c r="P85" i="8"/>
  <c r="P86" i="8" s="1"/>
  <c r="P87" i="8" s="1"/>
  <c r="P102" i="8"/>
  <c r="R104" i="8"/>
  <c r="R120" i="8" s="1"/>
  <c r="R103" i="8"/>
  <c r="R119" i="8" s="1"/>
  <c r="R97" i="8"/>
  <c r="R98" i="8" s="1"/>
  <c r="R99" i="8" s="1"/>
  <c r="R107" i="8" s="1"/>
  <c r="R121" i="8" s="1"/>
  <c r="O104" i="10"/>
  <c r="O120" i="10" s="1"/>
  <c r="O103" i="10"/>
  <c r="O119" i="10" s="1"/>
  <c r="O97" i="10"/>
  <c r="O98" i="10" s="1"/>
  <c r="O99" i="10" s="1"/>
  <c r="O107" i="10" s="1"/>
  <c r="O17" i="10" s="1"/>
  <c r="R85" i="9"/>
  <c r="R86" i="9" s="1"/>
  <c r="R87" i="9" s="1"/>
  <c r="R102" i="9"/>
  <c r="P104" i="10"/>
  <c r="P103" i="10"/>
  <c r="P119" i="10" s="1"/>
  <c r="P97" i="10"/>
  <c r="P98" i="10" s="1"/>
  <c r="P99" i="10" s="1"/>
  <c r="P107" i="10" s="1"/>
  <c r="P121" i="10" s="1"/>
  <c r="R94" i="11"/>
  <c r="R95" i="11" s="1"/>
  <c r="R96" i="11" s="1"/>
  <c r="R106" i="11" s="1"/>
  <c r="T89" i="8"/>
  <c r="T90" i="8" s="1"/>
  <c r="S97" i="8"/>
  <c r="S98" i="8" s="1"/>
  <c r="S99" i="8" s="1"/>
  <c r="S107" i="8" s="1"/>
  <c r="S121" i="8" s="1"/>
  <c r="S104" i="8"/>
  <c r="S120" i="8" s="1"/>
  <c r="S103" i="8"/>
  <c r="S119" i="8" s="1"/>
  <c r="O104" i="8"/>
  <c r="O120" i="8" s="1"/>
  <c r="O103" i="8"/>
  <c r="O119" i="8" s="1"/>
  <c r="O97" i="8"/>
  <c r="O98" i="8" s="1"/>
  <c r="O99" i="8" s="1"/>
  <c r="O107" i="8" s="1"/>
  <c r="O121" i="8" s="1"/>
  <c r="Q103" i="9"/>
  <c r="Q119" i="9" s="1"/>
  <c r="Q97" i="9"/>
  <c r="Q98" i="9" s="1"/>
  <c r="Q99" i="9" s="1"/>
  <c r="Q107" i="9" s="1"/>
  <c r="Q121" i="9" s="1"/>
  <c r="Q104" i="9"/>
  <c r="Q120" i="9" s="1"/>
  <c r="U103" i="9"/>
  <c r="U119" i="9" s="1"/>
  <c r="U97" i="9"/>
  <c r="U98" i="9" s="1"/>
  <c r="U99" i="9" s="1"/>
  <c r="U107" i="9" s="1"/>
  <c r="U121" i="9" s="1"/>
  <c r="U104" i="9"/>
  <c r="U85" i="9"/>
  <c r="U86" i="9" s="1"/>
  <c r="U87" i="9" s="1"/>
  <c r="U102" i="9"/>
  <c r="S85" i="11"/>
  <c r="S86" i="11" s="1"/>
  <c r="S87" i="11" s="1"/>
  <c r="S102" i="11"/>
  <c r="T2" i="1"/>
  <c r="S2" i="9"/>
  <c r="S146" i="9" s="1"/>
  <c r="S2" i="8"/>
  <c r="S146" i="8" s="1"/>
  <c r="S2" i="10"/>
  <c r="S146" i="10" s="1"/>
  <c r="S2" i="11"/>
  <c r="S146" i="11" s="1"/>
  <c r="S2" i="7"/>
  <c r="S8" i="7" s="1"/>
  <c r="S2" i="2"/>
  <c r="S146" i="2" s="1"/>
  <c r="P97" i="9"/>
  <c r="P98" i="9" s="1"/>
  <c r="P99" i="9" s="1"/>
  <c r="P107" i="9" s="1"/>
  <c r="P121" i="9" s="1"/>
  <c r="P104" i="9"/>
  <c r="P120" i="9" s="1"/>
  <c r="P103" i="9"/>
  <c r="P119" i="9" s="1"/>
  <c r="S104" i="9"/>
  <c r="S103" i="9"/>
  <c r="S119" i="9" s="1"/>
  <c r="S97" i="9"/>
  <c r="S98" i="9" s="1"/>
  <c r="S99" i="9" s="1"/>
  <c r="S107" i="9" s="1"/>
  <c r="S121" i="9" s="1"/>
  <c r="U97" i="10"/>
  <c r="U98" i="10" s="1"/>
  <c r="U99" i="10" s="1"/>
  <c r="U107" i="10" s="1"/>
  <c r="U121" i="10" s="1"/>
  <c r="U104" i="10"/>
  <c r="U120" i="10" s="1"/>
  <c r="U103" i="10"/>
  <c r="U119" i="10" s="1"/>
  <c r="Q97" i="8"/>
  <c r="Q98" i="8" s="1"/>
  <c r="Q99" i="8" s="1"/>
  <c r="Q107" i="8" s="1"/>
  <c r="Q121" i="8" s="1"/>
  <c r="Q104" i="8"/>
  <c r="Q120" i="8" s="1"/>
  <c r="Q103" i="8"/>
  <c r="Q119" i="8" s="1"/>
  <c r="O91" i="9"/>
  <c r="O92" i="9" s="1"/>
  <c r="O93" i="9" s="1"/>
  <c r="O105" i="9" s="1"/>
  <c r="U88" i="11"/>
  <c r="U89" i="11" s="1"/>
  <c r="U90" i="11" s="1"/>
  <c r="Q88" i="11"/>
  <c r="Q89" i="11" s="1"/>
  <c r="Q90" i="11" s="1"/>
  <c r="R85" i="8"/>
  <c r="R86" i="8" s="1"/>
  <c r="R87" i="8" s="1"/>
  <c r="R102" i="8"/>
  <c r="R97" i="9"/>
  <c r="R98" i="9" s="1"/>
  <c r="R99" i="9" s="1"/>
  <c r="R107" i="9" s="1"/>
  <c r="R121" i="9" s="1"/>
  <c r="R104" i="9"/>
  <c r="R120" i="9" s="1"/>
  <c r="R103" i="9"/>
  <c r="R119" i="9" s="1"/>
  <c r="T85" i="10"/>
  <c r="T86" i="10" s="1"/>
  <c r="T87" i="10" s="1"/>
  <c r="T102" i="10"/>
  <c r="R85" i="11"/>
  <c r="R86" i="11" s="1"/>
  <c r="R87" i="11" s="1"/>
  <c r="R102" i="11"/>
  <c r="T94" i="9"/>
  <c r="T95" i="9" s="1"/>
  <c r="T96" i="9" s="1"/>
  <c r="T106" i="9" s="1"/>
  <c r="T94" i="10"/>
  <c r="T95" i="10" s="1"/>
  <c r="T96" i="10" s="1"/>
  <c r="T106" i="10" s="1"/>
  <c r="S88" i="9"/>
  <c r="S89" i="9" s="1"/>
  <c r="S90" i="9" s="1"/>
  <c r="P91" i="10"/>
  <c r="P92" i="10" s="1"/>
  <c r="P93" i="10" s="1"/>
  <c r="P105" i="10" s="1"/>
  <c r="S94" i="10"/>
  <c r="S95" i="10" s="1"/>
  <c r="S96" i="10" s="1"/>
  <c r="S106" i="10" s="1"/>
  <c r="X104" i="10"/>
  <c r="X103" i="10"/>
  <c r="X119" i="10" s="1"/>
  <c r="X97" i="10"/>
  <c r="X98" i="10" s="1"/>
  <c r="X99" i="10" s="1"/>
  <c r="X107" i="10" s="1"/>
  <c r="X121" i="10" s="1"/>
  <c r="W104" i="10"/>
  <c r="W103" i="10"/>
  <c r="W119" i="10" s="1"/>
  <c r="W97" i="10"/>
  <c r="W98" i="10" s="1"/>
  <c r="W99" i="10" s="1"/>
  <c r="X104" i="11"/>
  <c r="X103" i="11"/>
  <c r="X119" i="11" s="1"/>
  <c r="X97" i="11"/>
  <c r="X98" i="11" s="1"/>
  <c r="X99" i="11" s="1"/>
  <c r="X104" i="8"/>
  <c r="X103" i="8"/>
  <c r="X119" i="8" s="1"/>
  <c r="X97" i="8"/>
  <c r="X98" i="8" s="1"/>
  <c r="X99" i="8" s="1"/>
  <c r="X104" i="2"/>
  <c r="X103" i="2"/>
  <c r="X119" i="2" s="1"/>
  <c r="X97" i="2"/>
  <c r="W91" i="8"/>
  <c r="W92" i="8" s="1"/>
  <c r="W93" i="8" s="1"/>
  <c r="W105" i="8" s="1"/>
  <c r="X92" i="8"/>
  <c r="X93" i="8" s="1"/>
  <c r="X104" i="9"/>
  <c r="X103" i="9"/>
  <c r="X119" i="9" s="1"/>
  <c r="X97" i="9"/>
  <c r="X98" i="9" s="1"/>
  <c r="X99" i="9" s="1"/>
  <c r="X95" i="2"/>
  <c r="X96" i="2" s="1"/>
  <c r="W98" i="2"/>
  <c r="W99" i="2" s="1"/>
  <c r="Q98" i="2"/>
  <c r="Q99" i="2" s="1"/>
  <c r="U98" i="2"/>
  <c r="U99" i="2" s="1"/>
  <c r="U107" i="2" s="1"/>
  <c r="U121" i="2" s="1"/>
  <c r="P98" i="2"/>
  <c r="P99" i="2" s="1"/>
  <c r="T98" i="2"/>
  <c r="T99" i="2" s="1"/>
  <c r="X89" i="2"/>
  <c r="X90" i="2" s="1"/>
  <c r="W120" i="8"/>
  <c r="W88" i="8"/>
  <c r="X86" i="2"/>
  <c r="X87" i="2" s="1"/>
  <c r="W102" i="11"/>
  <c r="W85" i="11"/>
  <c r="W86" i="11" s="1"/>
  <c r="W87" i="11" s="1"/>
  <c r="W105" i="9"/>
  <c r="V122" i="9"/>
  <c r="W106" i="10"/>
  <c r="X106" i="11"/>
  <c r="W105" i="10"/>
  <c r="X106" i="9"/>
  <c r="X105" i="10"/>
  <c r="W102" i="8"/>
  <c r="X107" i="8"/>
  <c r="X121" i="8" s="1"/>
  <c r="W106" i="8"/>
  <c r="S123" i="8"/>
  <c r="X105" i="2"/>
  <c r="U122" i="11"/>
  <c r="X105" i="11"/>
  <c r="X122" i="11" s="1"/>
  <c r="X102" i="8"/>
  <c r="X102" i="10"/>
  <c r="Y88" i="9"/>
  <c r="Y89" i="9" s="1"/>
  <c r="Y90" i="9" s="1"/>
  <c r="Y94" i="9"/>
  <c r="Y95" i="9" s="1"/>
  <c r="Y96" i="9" s="1"/>
  <c r="Y91" i="9"/>
  <c r="Y92" i="9" s="1"/>
  <c r="Y93" i="9" s="1"/>
  <c r="Y85" i="9"/>
  <c r="Y86" i="9" s="1"/>
  <c r="Y87" i="9" s="1"/>
  <c r="Y85" i="2"/>
  <c r="Y94" i="2"/>
  <c r="Y94" i="8"/>
  <c r="Y95" i="8" s="1"/>
  <c r="Y96" i="8" s="1"/>
  <c r="Y91" i="8"/>
  <c r="Y92" i="8" s="1"/>
  <c r="Y93" i="8" s="1"/>
  <c r="Y85" i="8"/>
  <c r="Y86" i="8" s="1"/>
  <c r="Y87" i="8" s="1"/>
  <c r="Y88" i="8"/>
  <c r="Y94" i="11"/>
  <c r="Y95" i="11" s="1"/>
  <c r="Y96" i="11" s="1"/>
  <c r="Y85" i="11"/>
  <c r="Y86" i="11" s="1"/>
  <c r="Y87" i="11" s="1"/>
  <c r="Y88" i="11"/>
  <c r="Y89" i="11" s="1"/>
  <c r="Y90" i="11" s="1"/>
  <c r="Y91" i="11"/>
  <c r="Y92" i="11" s="1"/>
  <c r="Y93" i="11" s="1"/>
  <c r="R123" i="9"/>
  <c r="X107" i="11"/>
  <c r="X121" i="11" s="1"/>
  <c r="Z70" i="11"/>
  <c r="Z70" i="10"/>
  <c r="Z70" i="9"/>
  <c r="Z70" i="8"/>
  <c r="Z70" i="2"/>
  <c r="K129" i="1"/>
  <c r="Y88" i="10"/>
  <c r="Y89" i="10" s="1"/>
  <c r="Y90" i="10" s="1"/>
  <c r="Y85" i="10"/>
  <c r="Y86" i="10" s="1"/>
  <c r="Y87" i="10" s="1"/>
  <c r="Y91" i="10"/>
  <c r="Y92" i="10" s="1"/>
  <c r="Y93" i="10" s="1"/>
  <c r="Y94" i="10"/>
  <c r="Y95" i="10" s="1"/>
  <c r="Y96" i="10" s="1"/>
  <c r="O92" i="2"/>
  <c r="W122" i="11"/>
  <c r="W123" i="11"/>
  <c r="R122" i="11"/>
  <c r="R123" i="11"/>
  <c r="O122" i="10"/>
  <c r="O123" i="10"/>
  <c r="O34" i="10"/>
  <c r="O44" i="10"/>
  <c r="Q120" i="10"/>
  <c r="V122" i="10"/>
  <c r="V123" i="10"/>
  <c r="P120" i="10"/>
  <c r="U123" i="10"/>
  <c r="U122" i="10"/>
  <c r="R122" i="10"/>
  <c r="R123" i="10"/>
  <c r="Q123" i="10"/>
  <c r="Q122" i="10"/>
  <c r="R120" i="10"/>
  <c r="S120" i="9"/>
  <c r="V120" i="9"/>
  <c r="U123" i="9"/>
  <c r="U122" i="9"/>
  <c r="U120" i="9"/>
  <c r="P123" i="8"/>
  <c r="P122" i="8"/>
  <c r="O27" i="8"/>
  <c r="U120" i="8"/>
  <c r="V122" i="2"/>
  <c r="V123" i="2"/>
  <c r="W102" i="2"/>
  <c r="S107" i="2"/>
  <c r="S121" i="2" s="1"/>
  <c r="V107" i="2"/>
  <c r="V121" i="2" s="1"/>
  <c r="V120" i="2"/>
  <c r="P120" i="2"/>
  <c r="T120" i="2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Z77" i="2" l="1"/>
  <c r="Z78" i="2"/>
  <c r="Z80" i="2"/>
  <c r="Z79" i="2"/>
  <c r="Z94" i="2" s="1"/>
  <c r="Z76" i="2"/>
  <c r="Z79" i="9"/>
  <c r="Z77" i="9"/>
  <c r="Z80" i="9"/>
  <c r="Z78" i="9"/>
  <c r="Z76" i="9"/>
  <c r="Z77" i="8"/>
  <c r="Z79" i="8"/>
  <c r="Z80" i="8"/>
  <c r="Z76" i="8"/>
  <c r="Z78" i="8"/>
  <c r="Z80" i="11"/>
  <c r="Z76" i="11"/>
  <c r="Z78" i="11"/>
  <c r="Z79" i="11"/>
  <c r="Z77" i="11"/>
  <c r="Z88" i="11" s="1"/>
  <c r="Z89" i="11" s="1"/>
  <c r="Z90" i="11" s="1"/>
  <c r="Z78" i="10"/>
  <c r="Z77" i="10"/>
  <c r="Z80" i="10"/>
  <c r="Z76" i="10"/>
  <c r="Z85" i="10" s="1"/>
  <c r="Z86" i="10" s="1"/>
  <c r="Z87" i="10" s="1"/>
  <c r="Z79" i="10"/>
  <c r="O37" i="8"/>
  <c r="O51" i="10"/>
  <c r="U17" i="10"/>
  <c r="O121" i="10"/>
  <c r="O17" i="8"/>
  <c r="P122" i="10"/>
  <c r="P123" i="10"/>
  <c r="Q123" i="11"/>
  <c r="Q122" i="11"/>
  <c r="O44" i="9"/>
  <c r="O123" i="9"/>
  <c r="O122" i="9"/>
  <c r="O34" i="9"/>
  <c r="T123" i="10"/>
  <c r="T122" i="10"/>
  <c r="O123" i="8"/>
  <c r="O34" i="8"/>
  <c r="O44" i="8"/>
  <c r="O122" i="8"/>
  <c r="O104" i="11"/>
  <c r="O120" i="11" s="1"/>
  <c r="O103" i="11"/>
  <c r="O119" i="11" s="1"/>
  <c r="O97" i="11"/>
  <c r="O98" i="11" s="1"/>
  <c r="O99" i="11" s="1"/>
  <c r="O107" i="11" s="1"/>
  <c r="P91" i="9"/>
  <c r="P92" i="9" s="1"/>
  <c r="P93" i="9" s="1"/>
  <c r="P105" i="9" s="1"/>
  <c r="Q91" i="9"/>
  <c r="Q92" i="9" s="1"/>
  <c r="Q93" i="9" s="1"/>
  <c r="Q105" i="9" s="1"/>
  <c r="S85" i="8"/>
  <c r="S102" i="8"/>
  <c r="P91" i="11"/>
  <c r="P92" i="11" s="1"/>
  <c r="P93" i="11" s="1"/>
  <c r="P105" i="11" s="1"/>
  <c r="T97" i="11"/>
  <c r="T98" i="11" s="1"/>
  <c r="T99" i="11" s="1"/>
  <c r="T107" i="11" s="1"/>
  <c r="T121" i="11" s="1"/>
  <c r="T104" i="11"/>
  <c r="T120" i="11" s="1"/>
  <c r="T103" i="11"/>
  <c r="T119" i="11" s="1"/>
  <c r="O94" i="9"/>
  <c r="O95" i="9" s="1"/>
  <c r="O96" i="9" s="1"/>
  <c r="O106" i="9" s="1"/>
  <c r="Q91" i="8"/>
  <c r="Q92" i="8" s="1"/>
  <c r="Q93" i="8" s="1"/>
  <c r="Q105" i="8" s="1"/>
  <c r="P85" i="9"/>
  <c r="P86" i="9" s="1"/>
  <c r="P87" i="9" s="1"/>
  <c r="P102" i="9"/>
  <c r="O121" i="9"/>
  <c r="O17" i="9"/>
  <c r="S91" i="9"/>
  <c r="S92" i="9" s="1"/>
  <c r="S93" i="9" s="1"/>
  <c r="S105" i="9" s="1"/>
  <c r="T91" i="9"/>
  <c r="T92" i="9" s="1"/>
  <c r="T93" i="9" s="1"/>
  <c r="T105" i="9"/>
  <c r="O85" i="9"/>
  <c r="O86" i="9" s="1"/>
  <c r="O87" i="9" s="1"/>
  <c r="O102" i="9"/>
  <c r="S104" i="11"/>
  <c r="S120" i="11" s="1"/>
  <c r="S103" i="11"/>
  <c r="S119" i="11" s="1"/>
  <c r="S97" i="11"/>
  <c r="S98" i="11" s="1"/>
  <c r="S99" i="11" s="1"/>
  <c r="S107" i="11" s="1"/>
  <c r="S121" i="11" s="1"/>
  <c r="T91" i="8"/>
  <c r="T92" i="8" s="1"/>
  <c r="T93" i="8" s="1"/>
  <c r="T105" i="8" s="1"/>
  <c r="O94" i="11"/>
  <c r="O95" i="11" s="1"/>
  <c r="O96" i="11" s="1"/>
  <c r="O106" i="11" s="1"/>
  <c r="U2" i="1"/>
  <c r="T2" i="9"/>
  <c r="T146" i="9" s="1"/>
  <c r="T2" i="8"/>
  <c r="T146" i="8" s="1"/>
  <c r="T2" i="10"/>
  <c r="T146" i="10" s="1"/>
  <c r="T2" i="11"/>
  <c r="T146" i="11" s="1"/>
  <c r="T2" i="2"/>
  <c r="T146" i="2" s="1"/>
  <c r="T2" i="7"/>
  <c r="T8" i="7" s="1"/>
  <c r="Q85" i="8"/>
  <c r="Q86" i="8" s="1"/>
  <c r="Q87" i="8" s="1"/>
  <c r="Q102" i="8"/>
  <c r="V91" i="11"/>
  <c r="V92" i="11" s="1"/>
  <c r="V93" i="11" s="1"/>
  <c r="V105" i="11" s="1"/>
  <c r="Q85" i="9"/>
  <c r="Q86" i="9" s="1"/>
  <c r="Q87" i="9" s="1"/>
  <c r="Q102" i="9"/>
  <c r="T104" i="8"/>
  <c r="T120" i="8" s="1"/>
  <c r="T103" i="8"/>
  <c r="T119" i="8" s="1"/>
  <c r="T97" i="8"/>
  <c r="T98" i="8" s="1"/>
  <c r="T99" i="8" s="1"/>
  <c r="T107" i="8" s="1"/>
  <c r="T121" i="8" s="1"/>
  <c r="O119" i="9"/>
  <c r="O37" i="9"/>
  <c r="U91" i="8"/>
  <c r="U92" i="8" s="1"/>
  <c r="U93" i="8" s="1"/>
  <c r="U105" i="8" s="1"/>
  <c r="T91" i="11"/>
  <c r="T92" i="11" s="1"/>
  <c r="T93" i="11" s="1"/>
  <c r="T105" i="11" s="1"/>
  <c r="T94" i="8"/>
  <c r="T95" i="8" s="1"/>
  <c r="T96" i="8" s="1"/>
  <c r="T106" i="8" s="1"/>
  <c r="P97" i="8"/>
  <c r="P98" i="8" s="1"/>
  <c r="P99" i="8" s="1"/>
  <c r="P107" i="8" s="1"/>
  <c r="P121" i="8" s="1"/>
  <c r="P104" i="8"/>
  <c r="P120" i="8" s="1"/>
  <c r="P103" i="8"/>
  <c r="P119" i="8" s="1"/>
  <c r="S94" i="9"/>
  <c r="S95" i="9" s="1"/>
  <c r="S96" i="9" s="1"/>
  <c r="S106" i="9" s="1"/>
  <c r="S91" i="11"/>
  <c r="S92" i="11" s="1"/>
  <c r="S93" i="11" s="1"/>
  <c r="S105" i="11" s="1"/>
  <c r="V103" i="8"/>
  <c r="V119" i="8" s="1"/>
  <c r="V97" i="8"/>
  <c r="V98" i="8" s="1"/>
  <c r="V99" i="8" s="1"/>
  <c r="V107" i="8" s="1"/>
  <c r="V121" i="8" s="1"/>
  <c r="V104" i="8"/>
  <c r="V120" i="8" s="1"/>
  <c r="T85" i="11"/>
  <c r="T86" i="11" s="1"/>
  <c r="T87" i="11" s="1"/>
  <c r="T102" i="11"/>
  <c r="S85" i="9"/>
  <c r="S86" i="9" s="1"/>
  <c r="S87" i="9" s="1"/>
  <c r="S102" i="9"/>
  <c r="S94" i="11"/>
  <c r="S95" i="11" s="1"/>
  <c r="S96" i="11" s="1"/>
  <c r="S106" i="11" s="1"/>
  <c r="V94" i="8"/>
  <c r="V95" i="8" s="1"/>
  <c r="V96" i="8" s="1"/>
  <c r="V106" i="8" s="1"/>
  <c r="P85" i="11"/>
  <c r="P86" i="11" s="1"/>
  <c r="P87" i="11" s="1"/>
  <c r="P102" i="11"/>
  <c r="O120" i="9"/>
  <c r="O27" i="9"/>
  <c r="T94" i="11"/>
  <c r="T95" i="11" s="1"/>
  <c r="T96" i="11" s="1"/>
  <c r="T106" i="11" s="1"/>
  <c r="T85" i="8"/>
  <c r="T86" i="8" s="1"/>
  <c r="T87" i="8" s="1"/>
  <c r="T102" i="8"/>
  <c r="Q94" i="8"/>
  <c r="O85" i="11"/>
  <c r="O86" i="11" s="1"/>
  <c r="O87" i="11" s="1"/>
  <c r="O102" i="11"/>
  <c r="V91" i="8"/>
  <c r="V92" i="8" s="1"/>
  <c r="V93" i="8" s="1"/>
  <c r="V105" i="8"/>
  <c r="P104" i="11"/>
  <c r="P120" i="11" s="1"/>
  <c r="P103" i="11"/>
  <c r="P119" i="11" s="1"/>
  <c r="P97" i="11"/>
  <c r="P98" i="11" s="1"/>
  <c r="P99" i="11" s="1"/>
  <c r="P107" i="11"/>
  <c r="P121" i="11" s="1"/>
  <c r="U94" i="8"/>
  <c r="U95" i="8" s="1"/>
  <c r="U96" i="8" s="1"/>
  <c r="U106" i="8" s="1"/>
  <c r="U85" i="8"/>
  <c r="U86" i="8" s="1"/>
  <c r="U87" i="8" s="1"/>
  <c r="U102" i="8"/>
  <c r="P94" i="9"/>
  <c r="P95" i="9" s="1"/>
  <c r="P96" i="9" s="1"/>
  <c r="P106" i="9" s="1"/>
  <c r="R91" i="8"/>
  <c r="R92" i="8" s="1"/>
  <c r="R93" i="8" s="1"/>
  <c r="R105" i="8" s="1"/>
  <c r="O91" i="11"/>
  <c r="O92" i="11" s="1"/>
  <c r="O93" i="11" s="1"/>
  <c r="O105" i="11" s="1"/>
  <c r="Q94" i="9"/>
  <c r="Q95" i="9" s="1"/>
  <c r="Q96" i="9" s="1"/>
  <c r="Q106" i="9" s="1"/>
  <c r="P94" i="11"/>
  <c r="P95" i="11" s="1"/>
  <c r="P96" i="11" s="1"/>
  <c r="P106" i="11" s="1"/>
  <c r="W123" i="8"/>
  <c r="W122" i="8"/>
  <c r="Y104" i="9"/>
  <c r="Y103" i="9"/>
  <c r="Y119" i="9" s="1"/>
  <c r="Y97" i="9"/>
  <c r="Y98" i="9" s="1"/>
  <c r="Y99" i="9" s="1"/>
  <c r="Y107" i="9" s="1"/>
  <c r="Y121" i="9" s="1"/>
  <c r="Y104" i="10"/>
  <c r="Y103" i="10"/>
  <c r="Y119" i="10" s="1"/>
  <c r="Y97" i="10"/>
  <c r="Y98" i="10" s="1"/>
  <c r="Y99" i="10" s="1"/>
  <c r="Y107" i="10" s="1"/>
  <c r="Y121" i="10" s="1"/>
  <c r="Y104" i="2"/>
  <c r="Y103" i="2"/>
  <c r="Y119" i="2" s="1"/>
  <c r="Y97" i="2"/>
  <c r="X98" i="2"/>
  <c r="X99" i="2"/>
  <c r="Y104" i="8"/>
  <c r="Y103" i="8"/>
  <c r="Y119" i="8" s="1"/>
  <c r="Y97" i="8"/>
  <c r="M129" i="1"/>
  <c r="M130" i="1" s="1"/>
  <c r="M131" i="1" s="1"/>
  <c r="Y91" i="2"/>
  <c r="Y104" i="11"/>
  <c r="Y103" i="11"/>
  <c r="Y119" i="11" s="1"/>
  <c r="Y97" i="11"/>
  <c r="Y98" i="11" s="1"/>
  <c r="Y99" i="11" s="1"/>
  <c r="Y107" i="11" s="1"/>
  <c r="Y121" i="11" s="1"/>
  <c r="Y95" i="2"/>
  <c r="Y96" i="2" s="1"/>
  <c r="J129" i="1"/>
  <c r="W89" i="8"/>
  <c r="W90" i="8" s="1"/>
  <c r="Y89" i="8"/>
  <c r="Y90" i="8" s="1"/>
  <c r="Y86" i="2"/>
  <c r="Y87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L130" i="1"/>
  <c r="L131" i="1" s="1"/>
  <c r="Z94" i="10"/>
  <c r="Z95" i="10" s="1"/>
  <c r="Z96" i="10" s="1"/>
  <c r="Z88" i="10"/>
  <c r="Z89" i="10" s="1"/>
  <c r="Z90" i="10" s="1"/>
  <c r="Z91" i="10"/>
  <c r="Z92" i="10" s="1"/>
  <c r="Z93" i="10" s="1"/>
  <c r="X105" i="8"/>
  <c r="W106" i="9"/>
  <c r="X107" i="9"/>
  <c r="X121" i="9" s="1"/>
  <c r="Z91" i="11"/>
  <c r="Z92" i="11" s="1"/>
  <c r="Z93" i="11" s="1"/>
  <c r="Z94" i="11"/>
  <c r="Z95" i="11" s="1"/>
  <c r="Z96" i="11" s="1"/>
  <c r="Z85" i="11"/>
  <c r="Z86" i="11" s="1"/>
  <c r="Z87" i="11" s="1"/>
  <c r="X106" i="10"/>
  <c r="W107" i="10"/>
  <c r="W121" i="10" s="1"/>
  <c r="Y102" i="9"/>
  <c r="X106" i="8"/>
  <c r="X105" i="9"/>
  <c r="X102" i="11"/>
  <c r="Z88" i="2"/>
  <c r="Z88" i="8"/>
  <c r="Z89" i="8" s="1"/>
  <c r="Z90" i="8" s="1"/>
  <c r="Z91" i="8"/>
  <c r="Z92" i="8" s="1"/>
  <c r="Z93" i="8" s="1"/>
  <c r="Z94" i="8"/>
  <c r="Z95" i="8" s="1"/>
  <c r="Z96" i="8" s="1"/>
  <c r="Z85" i="8"/>
  <c r="Y102" i="8"/>
  <c r="Z94" i="9"/>
  <c r="Z95" i="9" s="1"/>
  <c r="Z96" i="9" s="1"/>
  <c r="Z88" i="9"/>
  <c r="Z89" i="9" s="1"/>
  <c r="Z90" i="9" s="1"/>
  <c r="Z91" i="9"/>
  <c r="Z92" i="9" s="1"/>
  <c r="Z93" i="9" s="1"/>
  <c r="Z85" i="9"/>
  <c r="Z86" i="9" s="1"/>
  <c r="Z87" i="9" s="1"/>
  <c r="X102" i="9"/>
  <c r="Y105" i="11"/>
  <c r="Y105" i="10"/>
  <c r="Y120" i="11"/>
  <c r="Y106" i="10"/>
  <c r="O37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37" i="2"/>
  <c r="W120" i="2"/>
  <c r="R107" i="2"/>
  <c r="R121" i="2" s="1"/>
  <c r="R120" i="2"/>
  <c r="S120" i="2"/>
  <c r="P107" i="2"/>
  <c r="P121" i="2" s="1"/>
  <c r="U17" i="2"/>
  <c r="O51" i="2"/>
  <c r="Q102" i="2"/>
  <c r="Y102" i="2"/>
  <c r="Q106" i="2"/>
  <c r="X106" i="2"/>
  <c r="R106" i="2"/>
  <c r="T105" i="2"/>
  <c r="P105" i="2"/>
  <c r="W105" i="2"/>
  <c r="J130" i="1"/>
  <c r="K131" i="1"/>
  <c r="V16" i="1"/>
  <c r="O27" i="11" l="1"/>
  <c r="O123" i="2"/>
  <c r="O122" i="2"/>
  <c r="O44" i="2"/>
  <c r="O34" i="2"/>
  <c r="S122" i="11"/>
  <c r="S123" i="11"/>
  <c r="O44" i="11"/>
  <c r="O49" i="11" s="1"/>
  <c r="O122" i="11"/>
  <c r="O123" i="11"/>
  <c r="O34" i="11"/>
  <c r="O50" i="11" s="1"/>
  <c r="T123" i="11"/>
  <c r="T122" i="11"/>
  <c r="P122" i="9"/>
  <c r="P123" i="9"/>
  <c r="U122" i="8"/>
  <c r="U123" i="8"/>
  <c r="V122" i="11"/>
  <c r="V123" i="11"/>
  <c r="S122" i="9"/>
  <c r="S123" i="9"/>
  <c r="U27" i="9"/>
  <c r="O50" i="9"/>
  <c r="U37" i="9"/>
  <c r="O49" i="9"/>
  <c r="S86" i="8"/>
  <c r="S87" i="8"/>
  <c r="R122" i="8"/>
  <c r="R123" i="8"/>
  <c r="V122" i="8"/>
  <c r="V123" i="8"/>
  <c r="T123" i="8"/>
  <c r="T122" i="8"/>
  <c r="T123" i="9"/>
  <c r="T122" i="9"/>
  <c r="U17" i="9"/>
  <c r="O51" i="9"/>
  <c r="Q122" i="8"/>
  <c r="Q123" i="8"/>
  <c r="P123" i="11"/>
  <c r="P122" i="11"/>
  <c r="Q122" i="9"/>
  <c r="Q123" i="9"/>
  <c r="O121" i="11"/>
  <c r="O17" i="11"/>
  <c r="Q95" i="8"/>
  <c r="Q96" i="8" s="1"/>
  <c r="Q106" i="8" s="1"/>
  <c r="V2" i="1"/>
  <c r="U2" i="10"/>
  <c r="U146" i="10" s="1"/>
  <c r="U2" i="11"/>
  <c r="U146" i="11" s="1"/>
  <c r="U2" i="9"/>
  <c r="U146" i="9" s="1"/>
  <c r="U2" i="8"/>
  <c r="U146" i="8" s="1"/>
  <c r="U2" i="2"/>
  <c r="U146" i="2" s="1"/>
  <c r="U2" i="7"/>
  <c r="U8" i="7" s="1"/>
  <c r="Z95" i="2"/>
  <c r="Z96" i="2" s="1"/>
  <c r="Z106" i="2" s="1"/>
  <c r="Y92" i="2"/>
  <c r="Y93" i="2" s="1"/>
  <c r="Y105" i="2" s="1"/>
  <c r="Y98" i="8"/>
  <c r="Y99" i="8" s="1"/>
  <c r="Y107" i="8" s="1"/>
  <c r="Y121" i="8" s="1"/>
  <c r="Z104" i="8"/>
  <c r="Z103" i="8"/>
  <c r="Z119" i="8" s="1"/>
  <c r="Z97" i="8"/>
  <c r="Z98" i="8" s="1"/>
  <c r="Z99" i="8" s="1"/>
  <c r="Z107" i="8" s="1"/>
  <c r="Z121" i="8" s="1"/>
  <c r="Z104" i="2"/>
  <c r="Z103" i="2"/>
  <c r="Z119" i="2" s="1"/>
  <c r="Z97" i="2"/>
  <c r="Z98" i="2" s="1"/>
  <c r="Z99" i="2" s="1"/>
  <c r="Z107" i="2" s="1"/>
  <c r="Z121" i="2" s="1"/>
  <c r="Y98" i="2"/>
  <c r="Y99" i="2" s="1"/>
  <c r="Y107" i="2" s="1"/>
  <c r="Y121" i="2" s="1"/>
  <c r="Z104" i="11"/>
  <c r="Z103" i="11"/>
  <c r="Z119" i="11" s="1"/>
  <c r="Z97" i="11"/>
  <c r="Z98" i="11" s="1"/>
  <c r="Z99" i="11" s="1"/>
  <c r="Z107" i="11" s="1"/>
  <c r="Z121" i="11" s="1"/>
  <c r="Z104" i="9"/>
  <c r="Z103" i="9"/>
  <c r="Z119" i="9" s="1"/>
  <c r="Z97" i="9"/>
  <c r="Z98" i="9" s="1"/>
  <c r="Z99" i="9" s="1"/>
  <c r="Z107" i="9" s="1"/>
  <c r="Z121" i="9" s="1"/>
  <c r="Z91" i="2"/>
  <c r="Z104" i="10"/>
  <c r="Z103" i="10"/>
  <c r="Z119" i="10" s="1"/>
  <c r="Z97" i="10"/>
  <c r="Z98" i="10" s="1"/>
  <c r="Z99" i="10" s="1"/>
  <c r="Z107" i="10" s="1"/>
  <c r="Z121" i="10" s="1"/>
  <c r="O27" i="2"/>
  <c r="O120" i="2"/>
  <c r="Z89" i="2"/>
  <c r="Z90" i="2" s="1"/>
  <c r="Z86" i="8"/>
  <c r="Z87" i="8" s="1"/>
  <c r="Z102" i="2"/>
  <c r="Z85" i="2"/>
  <c r="Z106" i="11"/>
  <c r="Z106" i="10"/>
  <c r="Z102" i="10"/>
  <c r="Z105" i="8"/>
  <c r="Z122" i="8" s="1"/>
  <c r="Z102" i="11"/>
  <c r="Z105" i="9"/>
  <c r="Z122" i="9" s="1"/>
  <c r="Y120" i="9"/>
  <c r="X120" i="11"/>
  <c r="X120" i="10"/>
  <c r="X120" i="8"/>
  <c r="X123" i="9"/>
  <c r="X122" i="9"/>
  <c r="X120" i="9"/>
  <c r="W120" i="10"/>
  <c r="Y106" i="9"/>
  <c r="Y102" i="11"/>
  <c r="Y105" i="8"/>
  <c r="Y102" i="10"/>
  <c r="X123" i="8"/>
  <c r="X122" i="8"/>
  <c r="Y106" i="2"/>
  <c r="Z106" i="8"/>
  <c r="Z105" i="10"/>
  <c r="Y123" i="9"/>
  <c r="Y122" i="9"/>
  <c r="Z102" i="8"/>
  <c r="Z105" i="11"/>
  <c r="Y122" i="10"/>
  <c r="Y123" i="10"/>
  <c r="Y122" i="11"/>
  <c r="Y123" i="11"/>
  <c r="L132" i="1"/>
  <c r="U37" i="11"/>
  <c r="U27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20" i="2"/>
  <c r="Q120" i="2"/>
  <c r="W107" i="2"/>
  <c r="W121" i="2" s="1"/>
  <c r="X120" i="2"/>
  <c r="X107" i="2"/>
  <c r="X121" i="2" s="1"/>
  <c r="Q107" i="2"/>
  <c r="Q121" i="2" s="1"/>
  <c r="U37" i="2"/>
  <c r="O49" i="2"/>
  <c r="K132" i="1"/>
  <c r="W16" i="1"/>
  <c r="X16" i="1" s="1"/>
  <c r="Y16" i="1" s="1"/>
  <c r="Z16" i="1" s="1"/>
  <c r="K146" i="1" s="1"/>
  <c r="L160" i="1" s="1"/>
  <c r="K95" i="1"/>
  <c r="K94" i="1"/>
  <c r="K140" i="1"/>
  <c r="L154" i="1" s="1"/>
  <c r="K144" i="1"/>
  <c r="L158" i="1" s="1"/>
  <c r="K27" i="1"/>
  <c r="T22" i="1"/>
  <c r="X22" i="1"/>
  <c r="M132" i="1"/>
  <c r="J131" i="1"/>
  <c r="K92" i="1"/>
  <c r="K139" i="1"/>
  <c r="P22" i="1" l="1"/>
  <c r="K93" i="1"/>
  <c r="K143" i="1"/>
  <c r="L157" i="1" s="1"/>
  <c r="O50" i="2"/>
  <c r="U17" i="11"/>
  <c r="O51" i="11"/>
  <c r="U27" i="2"/>
  <c r="W2" i="1"/>
  <c r="V2" i="11"/>
  <c r="V146" i="11" s="1"/>
  <c r="V2" i="8"/>
  <c r="V146" i="8" s="1"/>
  <c r="V2" i="9"/>
  <c r="V146" i="9" s="1"/>
  <c r="V2" i="10"/>
  <c r="V146" i="10" s="1"/>
  <c r="V2" i="7"/>
  <c r="V8" i="7" s="1"/>
  <c r="V2" i="2"/>
  <c r="V146" i="2" s="1"/>
  <c r="Y123" i="2"/>
  <c r="Y122" i="2"/>
  <c r="Z92" i="2"/>
  <c r="Z93" i="2" s="1"/>
  <c r="Z105" i="2" s="1"/>
  <c r="Z86" i="2"/>
  <c r="Z87" i="2" s="1"/>
  <c r="P135" i="11"/>
  <c r="P136" i="11" s="1"/>
  <c r="P135" i="9"/>
  <c r="P136" i="9" s="1"/>
  <c r="P135" i="10"/>
  <c r="P136" i="10" s="1"/>
  <c r="P135" i="8"/>
  <c r="P136" i="8" s="1"/>
  <c r="J139" i="9"/>
  <c r="J139" i="10"/>
  <c r="J139" i="11"/>
  <c r="J139" i="8"/>
  <c r="X135" i="11"/>
  <c r="X136" i="11" s="1"/>
  <c r="X135" i="10"/>
  <c r="X136" i="10" s="1"/>
  <c r="X135" i="9"/>
  <c r="X136" i="9" s="1"/>
  <c r="X135" i="8"/>
  <c r="X136" i="8" s="1"/>
  <c r="T135" i="8"/>
  <c r="T136" i="8" s="1"/>
  <c r="T135" i="11"/>
  <c r="T136" i="11" s="1"/>
  <c r="T135" i="10"/>
  <c r="T136" i="10" s="1"/>
  <c r="T135" i="9"/>
  <c r="T136" i="9" s="1"/>
  <c r="Z123" i="9"/>
  <c r="Z123" i="8"/>
  <c r="Y120" i="10"/>
  <c r="Z120" i="2"/>
  <c r="Z102" i="9"/>
  <c r="Z120" i="10"/>
  <c r="Y123" i="8"/>
  <c r="Y122" i="8"/>
  <c r="Z106" i="9"/>
  <c r="Z122" i="11"/>
  <c r="Z123" i="11"/>
  <c r="Z122" i="10"/>
  <c r="Z123" i="10"/>
  <c r="Y120" i="8"/>
  <c r="L153" i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J157" i="1" l="1"/>
  <c r="R40" i="2"/>
  <c r="R40" i="11"/>
  <c r="R40" i="10"/>
  <c r="R40" i="8"/>
  <c r="R40" i="9"/>
  <c r="X2" i="1"/>
  <c r="W2" i="9"/>
  <c r="W146" i="9" s="1"/>
  <c r="W2" i="8"/>
  <c r="W146" i="8" s="1"/>
  <c r="W2" i="10"/>
  <c r="W146" i="10" s="1"/>
  <c r="W2" i="11"/>
  <c r="W146" i="11" s="1"/>
  <c r="W2" i="7"/>
  <c r="W8" i="7" s="1"/>
  <c r="W2" i="2"/>
  <c r="W146" i="2" s="1"/>
  <c r="Z122" i="2"/>
  <c r="Z123" i="2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8"/>
  <c r="U136" i="8" s="1"/>
  <c r="U135" i="9"/>
  <c r="U136" i="9" s="1"/>
  <c r="W135" i="8"/>
  <c r="W136" i="8" s="1"/>
  <c r="W135" i="11"/>
  <c r="W136" i="11" s="1"/>
  <c r="W135" i="10"/>
  <c r="W136" i="10" s="1"/>
  <c r="W135" i="9"/>
  <c r="W136" i="9" s="1"/>
  <c r="S135" i="11"/>
  <c r="S136" i="11" s="1"/>
  <c r="S135" i="10"/>
  <c r="S136" i="10" s="1"/>
  <c r="S135" i="9"/>
  <c r="S136" i="9" s="1"/>
  <c r="S135" i="8"/>
  <c r="S136" i="8" s="1"/>
  <c r="Q32" i="9"/>
  <c r="Q32" i="8"/>
  <c r="Q42" i="9"/>
  <c r="Q42" i="8"/>
  <c r="Q32" i="11"/>
  <c r="Q32" i="10"/>
  <c r="Q22" i="11"/>
  <c r="Q42" i="11"/>
  <c r="Q42" i="10"/>
  <c r="Q22" i="10"/>
  <c r="Q22" i="9"/>
  <c r="Q22" i="8"/>
  <c r="Y135" i="11"/>
  <c r="Y136" i="11" s="1"/>
  <c r="X137" i="11" s="1"/>
  <c r="Y135" i="10"/>
  <c r="Y136" i="10" s="1"/>
  <c r="Y135" i="9"/>
  <c r="Y136" i="9" s="1"/>
  <c r="Y135" i="8"/>
  <c r="Y136" i="8" s="1"/>
  <c r="X137" i="8" s="1"/>
  <c r="Z135" i="11"/>
  <c r="Z136" i="11" s="1"/>
  <c r="Z137" i="11" s="1"/>
  <c r="Z135" i="8"/>
  <c r="Z136" i="8" s="1"/>
  <c r="Z137" i="8" s="1"/>
  <c r="Z135" i="10"/>
  <c r="Z136" i="10" s="1"/>
  <c r="Z137" i="10" s="1"/>
  <c r="Z135" i="9"/>
  <c r="Z136" i="9" s="1"/>
  <c r="Z137" i="9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Y127" i="10"/>
  <c r="O127" i="10"/>
  <c r="U127" i="9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T127" i="10"/>
  <c r="Q127" i="8"/>
  <c r="X127" i="11"/>
  <c r="S127" i="11"/>
  <c r="V127" i="10"/>
  <c r="U127" i="10"/>
  <c r="P127" i="10"/>
  <c r="R127" i="9"/>
  <c r="Q127" i="9"/>
  <c r="W127" i="9"/>
  <c r="X127" i="8"/>
  <c r="S127" i="8"/>
  <c r="Z127" i="10"/>
  <c r="V127" i="9"/>
  <c r="P127" i="9"/>
  <c r="R127" i="8"/>
  <c r="W127" i="8"/>
  <c r="L161" i="1"/>
  <c r="Q34" i="11" s="1"/>
  <c r="O135" i="8"/>
  <c r="O135" i="11"/>
  <c r="O135" i="10"/>
  <c r="O135" i="9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V137" i="9" s="1"/>
  <c r="S41" i="11"/>
  <c r="S41" i="9"/>
  <c r="S41" i="10"/>
  <c r="S41" i="8"/>
  <c r="Z120" i="8"/>
  <c r="Z120" i="9"/>
  <c r="Z120" i="1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U40" i="10" l="1"/>
  <c r="R49" i="10"/>
  <c r="V40" i="10"/>
  <c r="U40" i="11"/>
  <c r="R49" i="11"/>
  <c r="V40" i="11"/>
  <c r="T137" i="8"/>
  <c r="U40" i="9"/>
  <c r="R49" i="9"/>
  <c r="V40" i="9"/>
  <c r="R49" i="2"/>
  <c r="U40" i="2"/>
  <c r="V40" i="2"/>
  <c r="R49" i="8"/>
  <c r="U40" i="8"/>
  <c r="V40" i="8"/>
  <c r="V137" i="11"/>
  <c r="R137" i="11"/>
  <c r="V137" i="8"/>
  <c r="T137" i="11"/>
  <c r="Y2" i="1"/>
  <c r="X2" i="9"/>
  <c r="X146" i="9" s="1"/>
  <c r="X2" i="10"/>
  <c r="X146" i="10" s="1"/>
  <c r="X2" i="11"/>
  <c r="X146" i="11" s="1"/>
  <c r="X2" i="8"/>
  <c r="X146" i="8" s="1"/>
  <c r="X2" i="2"/>
  <c r="X146" i="2" s="1"/>
  <c r="X2" i="7"/>
  <c r="X8" i="7" s="1"/>
  <c r="Q34" i="2"/>
  <c r="V34" i="2" s="1"/>
  <c r="V44" i="2"/>
  <c r="V44" i="9"/>
  <c r="Q34" i="9"/>
  <c r="V34" i="9" s="1"/>
  <c r="Q34" i="8"/>
  <c r="V34" i="8" s="1"/>
  <c r="V44" i="8"/>
  <c r="Q34" i="10"/>
  <c r="V34" i="10" s="1"/>
  <c r="U44" i="11"/>
  <c r="V44" i="10"/>
  <c r="Y137" i="9"/>
  <c r="T137" i="9"/>
  <c r="P137" i="9"/>
  <c r="R137" i="9"/>
  <c r="X137" i="9"/>
  <c r="P137" i="11"/>
  <c r="P137" i="10"/>
  <c r="S31" i="9"/>
  <c r="S31" i="8"/>
  <c r="S31" i="11"/>
  <c r="S31" i="10"/>
  <c r="S49" i="9"/>
  <c r="U41" i="9"/>
  <c r="V41" i="9"/>
  <c r="O136" i="10"/>
  <c r="O137" i="10" s="1"/>
  <c r="U22" i="9"/>
  <c r="V22" i="9"/>
  <c r="V22" i="11"/>
  <c r="U22" i="11"/>
  <c r="U42" i="9"/>
  <c r="V42" i="9"/>
  <c r="S137" i="9"/>
  <c r="W137" i="10"/>
  <c r="U137" i="9"/>
  <c r="Q137" i="9"/>
  <c r="S49" i="11"/>
  <c r="V41" i="11"/>
  <c r="U41" i="11"/>
  <c r="R137" i="8"/>
  <c r="O136" i="11"/>
  <c r="O137" i="11" s="1"/>
  <c r="T137" i="10"/>
  <c r="Y137" i="10"/>
  <c r="U22" i="10"/>
  <c r="V22" i="10"/>
  <c r="V32" i="10"/>
  <c r="U32" i="10"/>
  <c r="U32" i="8"/>
  <c r="V32" i="8"/>
  <c r="S137" i="10"/>
  <c r="W137" i="11"/>
  <c r="U137" i="8"/>
  <c r="Q137" i="10"/>
  <c r="U41" i="8"/>
  <c r="S49" i="8"/>
  <c r="V41" i="8"/>
  <c r="O136" i="8"/>
  <c r="O137" i="8" s="1"/>
  <c r="Y137" i="11"/>
  <c r="U42" i="10"/>
  <c r="V42" i="10"/>
  <c r="U32" i="11"/>
  <c r="V32" i="11"/>
  <c r="V32" i="9"/>
  <c r="U32" i="9"/>
  <c r="S137" i="11"/>
  <c r="W137" i="8"/>
  <c r="U137" i="10"/>
  <c r="Q137" i="11"/>
  <c r="R20" i="8"/>
  <c r="R30" i="10"/>
  <c r="R30" i="11"/>
  <c r="R20" i="9"/>
  <c r="R20" i="10"/>
  <c r="R20" i="11"/>
  <c r="R30" i="8"/>
  <c r="R30" i="9"/>
  <c r="V41" i="10"/>
  <c r="U41" i="10"/>
  <c r="S49" i="10"/>
  <c r="R137" i="10"/>
  <c r="O136" i="9"/>
  <c r="O137" i="9" s="1"/>
  <c r="P137" i="8"/>
  <c r="Y137" i="8"/>
  <c r="U22" i="8"/>
  <c r="V22" i="8"/>
  <c r="V42" i="11"/>
  <c r="U42" i="11"/>
  <c r="U42" i="8"/>
  <c r="V42" i="8"/>
  <c r="S137" i="8"/>
  <c r="W137" i="9"/>
  <c r="X137" i="10"/>
  <c r="U137" i="11"/>
  <c r="Q137" i="8"/>
  <c r="Y137" i="2"/>
  <c r="V34" i="11"/>
  <c r="U34" i="11"/>
  <c r="U34" i="9"/>
  <c r="S21" i="9"/>
  <c r="S21" i="8"/>
  <c r="S21" i="11"/>
  <c r="S21" i="10"/>
  <c r="X137" i="2"/>
  <c r="W137" i="2"/>
  <c r="J161" i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J138" i="9" l="1"/>
  <c r="J140" i="9" s="1"/>
  <c r="T148" i="9" s="1"/>
  <c r="T14" i="7" s="1"/>
  <c r="J138" i="11"/>
  <c r="J140" i="11" s="1"/>
  <c r="P148" i="11" s="1"/>
  <c r="P18" i="7" s="1"/>
  <c r="Z2" i="1"/>
  <c r="Y2" i="10"/>
  <c r="Y146" i="10" s="1"/>
  <c r="Y2" i="11"/>
  <c r="Y146" i="11" s="1"/>
  <c r="Y2" i="9"/>
  <c r="Y146" i="9" s="1"/>
  <c r="Y2" i="8"/>
  <c r="Y146" i="8" s="1"/>
  <c r="Y2" i="2"/>
  <c r="Y146" i="2" s="1"/>
  <c r="Y2" i="7"/>
  <c r="Y8" i="7" s="1"/>
  <c r="U44" i="9"/>
  <c r="U44" i="2"/>
  <c r="U44" i="8"/>
  <c r="U34" i="2"/>
  <c r="U34" i="10"/>
  <c r="V44" i="11"/>
  <c r="U44" i="10"/>
  <c r="U34" i="8"/>
  <c r="J138" i="8"/>
  <c r="J140" i="8" s="1"/>
  <c r="Q148" i="8" s="1"/>
  <c r="Q12" i="7" s="1"/>
  <c r="J138" i="10"/>
  <c r="J140" i="10" s="1"/>
  <c r="T148" i="10" s="1"/>
  <c r="T16" i="7" s="1"/>
  <c r="S148" i="8"/>
  <c r="S12" i="7" s="1"/>
  <c r="U148" i="11"/>
  <c r="U18" i="7" s="1"/>
  <c r="S148" i="11"/>
  <c r="S18" i="7" s="1"/>
  <c r="Q148" i="11"/>
  <c r="Q18" i="7" s="1"/>
  <c r="Y148" i="11"/>
  <c r="Y18" i="7" s="1"/>
  <c r="R50" i="10"/>
  <c r="V30" i="10"/>
  <c r="U30" i="10"/>
  <c r="U30" i="8"/>
  <c r="R50" i="8"/>
  <c r="V30" i="8"/>
  <c r="R50" i="11"/>
  <c r="U30" i="11"/>
  <c r="V30" i="11"/>
  <c r="S50" i="10"/>
  <c r="V31" i="10"/>
  <c r="U31" i="10"/>
  <c r="S50" i="11"/>
  <c r="V31" i="11"/>
  <c r="U31" i="11"/>
  <c r="U20" i="10"/>
  <c r="V20" i="10"/>
  <c r="R51" i="10"/>
  <c r="V20" i="8"/>
  <c r="U20" i="8"/>
  <c r="R51" i="8"/>
  <c r="V31" i="8"/>
  <c r="S50" i="8"/>
  <c r="U31" i="8"/>
  <c r="Z148" i="9"/>
  <c r="Z14" i="7" s="1"/>
  <c r="Q148" i="9"/>
  <c r="Q14" i="7" s="1"/>
  <c r="O148" i="9"/>
  <c r="O14" i="7" s="1"/>
  <c r="W148" i="9"/>
  <c r="W14" i="7" s="1"/>
  <c r="V148" i="9"/>
  <c r="V14" i="7" s="1"/>
  <c r="S148" i="9"/>
  <c r="S14" i="7" s="1"/>
  <c r="R51" i="11"/>
  <c r="V20" i="11"/>
  <c r="U20" i="11"/>
  <c r="R50" i="9"/>
  <c r="V30" i="9"/>
  <c r="U30" i="9"/>
  <c r="R51" i="9"/>
  <c r="V20" i="9"/>
  <c r="U20" i="9"/>
  <c r="S50" i="9"/>
  <c r="V31" i="9"/>
  <c r="U31" i="9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R148" i="11" l="1"/>
  <c r="R18" i="7" s="1"/>
  <c r="Z148" i="11"/>
  <c r="Z18" i="7" s="1"/>
  <c r="O148" i="11"/>
  <c r="O18" i="7" s="1"/>
  <c r="T148" i="11"/>
  <c r="T18" i="7" s="1"/>
  <c r="V148" i="11"/>
  <c r="V18" i="7" s="1"/>
  <c r="W148" i="11"/>
  <c r="W18" i="7" s="1"/>
  <c r="X148" i="11"/>
  <c r="X18" i="7" s="1"/>
  <c r="Y148" i="10"/>
  <c r="Y16" i="7" s="1"/>
  <c r="P148" i="9"/>
  <c r="P14" i="7" s="1"/>
  <c r="U148" i="9"/>
  <c r="U14" i="7" s="1"/>
  <c r="Y148" i="9"/>
  <c r="Y14" i="7" s="1"/>
  <c r="X148" i="9"/>
  <c r="X14" i="7" s="1"/>
  <c r="R148" i="9"/>
  <c r="R14" i="7" s="1"/>
  <c r="S148" i="10"/>
  <c r="S16" i="7" s="1"/>
  <c r="O148" i="8"/>
  <c r="O12" i="7" s="1"/>
  <c r="U148" i="10"/>
  <c r="U16" i="7" s="1"/>
  <c r="Z148" i="8"/>
  <c r="Z12" i="7" s="1"/>
  <c r="Z2" i="11"/>
  <c r="Z146" i="11" s="1"/>
  <c r="Z2" i="9"/>
  <c r="Z146" i="9" s="1"/>
  <c r="Z2" i="8"/>
  <c r="Z146" i="8" s="1"/>
  <c r="Z2" i="10"/>
  <c r="Z146" i="10" s="1"/>
  <c r="Z2" i="7"/>
  <c r="Z8" i="7" s="1"/>
  <c r="Z2" i="2"/>
  <c r="Z146" i="2" s="1"/>
  <c r="W148" i="10"/>
  <c r="W16" i="7" s="1"/>
  <c r="X148" i="10"/>
  <c r="X16" i="7" s="1"/>
  <c r="Z148" i="10"/>
  <c r="Z16" i="7" s="1"/>
  <c r="Q148" i="10"/>
  <c r="Q16" i="7" s="1"/>
  <c r="R148" i="10"/>
  <c r="R16" i="7" s="1"/>
  <c r="O148" i="10"/>
  <c r="O16" i="7" s="1"/>
  <c r="V148" i="8"/>
  <c r="V12" i="7" s="1"/>
  <c r="W148" i="8"/>
  <c r="W12" i="7" s="1"/>
  <c r="V148" i="10"/>
  <c r="V16" i="7" s="1"/>
  <c r="P148" i="10"/>
  <c r="P16" i="7" s="1"/>
  <c r="T148" i="8"/>
  <c r="T12" i="7" s="1"/>
  <c r="R148" i="8"/>
  <c r="R12" i="7" s="1"/>
  <c r="P148" i="8"/>
  <c r="P12" i="7" s="1"/>
  <c r="X148" i="8"/>
  <c r="X12" i="7" s="1"/>
  <c r="Y148" i="8"/>
  <c r="Y12" i="7" s="1"/>
  <c r="U148" i="8"/>
  <c r="U12" i="7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U128" i="11" l="1"/>
  <c r="U147" i="11" s="1"/>
  <c r="U149" i="11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<sst xmlns="http://schemas.openxmlformats.org/spreadsheetml/2006/main" count="675" uniqueCount="200">
  <si>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</si>
  <si>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</si>
  <si>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</si>
  <si>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Powercor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</si>
  <si>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</si>
  <si>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</si>
  <si>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</si>
  <si>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</si>
  <si>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</si>
  <si>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</si>
  <si>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</si>
  <si>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</si>
  <si>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</si>
  <si>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</si>
  <si>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</si>
  <si>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</si>
  <si>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</si>
  <si>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</si>
  <si>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</si>
  <si>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</si>
  <si>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</si>
  <si>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</si>
  <si>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</si>
  <si>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</si>
  <si>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</si>
  <si>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</si>
  <si>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</si>
  <si>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</si>
  <si>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</si>
  <si>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</si>
  <si>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</si>
  <si>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</si>
  <si>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</si>
  <si>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</si>
  <si>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</si>
  <si>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</si>
  <si>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</si>
  <si>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</si>
  <si>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</si>
  <si>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</si>
  <si>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</si>
  <si>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</si>
  <si>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</si>
  <si>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</si>
  <si>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</si>
  <si>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</si>
  <si>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</si>
  <si>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</si>
  <si>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</si>
  <si>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</si>
  <si>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</si>
  <si>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</si>
  <si>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</si>
  <si>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</si>
  <si>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</si>
  <si>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</si>
  <si>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</si>
  <si>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</si>
  <si>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</si>
  <si>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</si>
  <si>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</si>
  <si>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</si>
  <si>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</si>
  <si>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</si>
  <si>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</si>
  <si>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</si>
  <si>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</si>
  <si>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</si>
  <si>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</si>
  <si>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</si>
  <si>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</si>
  <si>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</si>
  <si>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</si>
  <si>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</si>
  <si>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</si>
  <si>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</si>
  <si>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</si>
  <si>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</si>
  <si>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</si>
  <si>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</si>
  <si>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</si>
  <si>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</si>
  <si>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</si>
  <si>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</si>
  <si>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</si>
  <si>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</si>
  <si>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</si>
  <si>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</si>
  <si>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</si>
  <si>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</si>
  <si>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</si>
  <si>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</si>
  <si>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</si>
  <si>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</si>
  <si>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</si>
  <si>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</si>
  <si>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</si>
  <si>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</si>
  <si>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</si>
  <si>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</si>
  <si>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</si>
  <si>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</si>
  <si>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</si>
  <si>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</si>
  <si>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</si>
  <si>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</si>
  <si>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</si>
  <si>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</si>
  <si>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</si>
  <si>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</si>
  <si>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</si>
  <si>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</si>
  <si>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</si>
  <si>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</si>
  <si>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</si>
  <si>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</si>
  <si>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</si>
  <si>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</si>
  <si>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</si>
  <si>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</si>
  <si>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</si>
  <si>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</si>
  <si>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</si>
  <si>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</si>
  <si>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</si>
  <si>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</si>
  <si>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</si>
  <si>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</si>
  <si>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</si>
  <si>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</si>
  <si>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</si>
  <si>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</si>
  <si>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</si>
  <si>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</si>
  <si>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</si>
  <si>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</si>
  <si>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</si>
  <si>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</si>
  <si>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</si>
  <si>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</si>
  <si>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</si>
  <si>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</si>
  <si>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</si>
  <si>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</si>
  <si>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</si>
  <si>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</si>
  <si>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</si>
  <si>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</si>
  <si>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</si>
  <si>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</si>
  <si>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</si>
  <si>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</si>
  <si>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</si>
  <si>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</si>
  <si>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</si>
  <si>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</si>
  <si>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</si>
  <si>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</si>
  <si>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</si>
  <si>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</si>
  <si>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</si>
  <si>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</si>
  <si>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</si>
  <si>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</si>
  <si>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</si>
  <si>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</si>
  <si>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</si>
  <si>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</si>
  <si>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</si>
  <si>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</si>
  <si>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</si>
  <si>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</si>
  <si>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</si>
  <si>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</si>
  <si>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</si>
  <si>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</si>
  <si>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</si>
  <si>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</si>
  <si>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</si>
  <si>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</si>
  <si>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</si>
  <si>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</si>
  <si>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</si>
  <si>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</si>
  <si>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</si>
  <si>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</si>
  <si>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</si>
  <si>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</si>
  <si>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</si>
  <si>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</si>
  <si>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</si>
  <si>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</si>
  <si>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</si>
  <si>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</si>
  <si>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</si>
  <si>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</si>
  <si>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Inglewood Regulator Replacement Risk Monetisation Model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</si>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</sst>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4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17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>
      <protection locked="0"/>
    </xf>
    <xf numFmtId="166" fontId="13" fillId="0" borderId="6" xfId="0" applyNumberFormat="1" applyFont="1" applyFill="1" applyBorder="1" applyProtection="1">
      <protection locked="0"/>
    </xf>
    <xf numFmtId="166" fontId="12" fillId="0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208932.57104620818</c:v>
                </c:pt>
                <c:pt idx="1">
                  <c:v>215328.00748859227</c:v>
                </c:pt>
                <c:pt idx="2">
                  <c:v>217637.70463776495</c:v>
                </c:pt>
                <c:pt idx="3">
                  <c:v>225403.64160869422</c:v>
                </c:pt>
                <c:pt idx="4">
                  <c:v>234228.27162997666</c:v>
                </c:pt>
                <c:pt idx="5">
                  <c:v>246812.28771955008</c:v>
                </c:pt>
                <c:pt idx="6">
                  <c:v>256766.20535059922</c:v>
                </c:pt>
                <c:pt idx="7">
                  <c:v>272034.14578561025</c:v>
                </c:pt>
                <c:pt idx="8">
                  <c:v>288290.08893182088</c:v>
                </c:pt>
                <c:pt idx="9">
                  <c:v>305599.81781045836</c:v>
                </c:pt>
                <c:pt idx="10">
                  <c:v>324033.57251966977</c:v>
                </c:pt>
                <c:pt idx="11">
                  <c:v>343606.67980251345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9CE-44C7-86F4-9A7F0CBADF11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48555.054229332629</c:v>
                </c:pt>
                <c:pt idx="1">
                  <c:v>48555.054229332629</c:v>
                </c:pt>
                <c:pt idx="2">
                  <c:v>48555.054229332629</c:v>
                </c:pt>
                <c:pt idx="3">
                  <c:v>48555.054229332629</c:v>
                </c:pt>
                <c:pt idx="4">
                  <c:v>48555.054229332629</c:v>
                </c:pt>
                <c:pt idx="5">
                  <c:v>48555.054229332629</c:v>
                </c:pt>
                <c:pt idx="6">
                  <c:v>48555.054229332629</c:v>
                </c:pt>
                <c:pt idx="7">
                  <c:v>48555.054229332629</c:v>
                </c:pt>
                <c:pt idx="8">
                  <c:v>48555.054229332629</c:v>
                </c:pt>
                <c:pt idx="9">
                  <c:v>48555.054229332629</c:v>
                </c:pt>
                <c:pt idx="10">
                  <c:v>48555.054229332629</c:v>
                </c:pt>
                <c:pt idx="11">
                  <c:v>48555.054229332629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CE-44C7-86F4-9A7F0CBAD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71072"/>
        <c:axId val="94772608"/>
      </c:lineChart>
      <c:catAx>
        <c:axId val="9477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772608"/>
        <c:crosses val="autoZero"/>
        <c:auto val="1"/>
        <c:lblAlgn val="ctr"/>
        <c:lblOffset val="100"/>
        <c:noMultiLvlLbl val="0"/>
      </c:catAx>
      <c:valAx>
        <c:axId val="9477260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9477107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168381.80728422682</c:v>
                </c:pt>
                <c:pt idx="1">
                  <c:v>173613.21895844323</c:v>
                </c:pt>
                <c:pt idx="2">
                  <c:v>175720.49555374705</c:v>
                </c:pt>
                <c:pt idx="3">
                  <c:v>182047.50170798204</c:v>
                </c:pt>
                <c:pt idx="4">
                  <c:v>189211.72535516697</c:v>
                </c:pt>
                <c:pt idx="5">
                  <c:v>199292.84445572286</c:v>
                </c:pt>
                <c:pt idx="6">
                  <c:v>207375.74631685994</c:v>
                </c:pt>
                <c:pt idx="7">
                  <c:v>219575.13577213441</c:v>
                </c:pt>
                <c:pt idx="8">
                  <c:v>232563.95913357951</c:v>
                </c:pt>
                <c:pt idx="9">
                  <c:v>246394.77834947582</c:v>
                </c:pt>
                <c:pt idx="10">
                  <c:v>261123.71666161358</c:v>
                </c:pt>
                <c:pt idx="11">
                  <c:v>276763.02044391888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0F-49FD-A5AC-96D2C98749DE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53410.559652265903</c:v>
                </c:pt>
                <c:pt idx="1">
                  <c:v>53410.559652265903</c:v>
                </c:pt>
                <c:pt idx="2">
                  <c:v>53410.559652265903</c:v>
                </c:pt>
                <c:pt idx="3">
                  <c:v>53410.559652265903</c:v>
                </c:pt>
                <c:pt idx="4">
                  <c:v>53410.559652265903</c:v>
                </c:pt>
                <c:pt idx="5">
                  <c:v>53410.559652265903</c:v>
                </c:pt>
                <c:pt idx="6">
                  <c:v>53410.559652265903</c:v>
                </c:pt>
                <c:pt idx="7">
                  <c:v>53410.559652265903</c:v>
                </c:pt>
                <c:pt idx="8">
                  <c:v>53410.559652265903</c:v>
                </c:pt>
                <c:pt idx="9">
                  <c:v>53410.559652265903</c:v>
                </c:pt>
                <c:pt idx="10">
                  <c:v>53410.559652265903</c:v>
                </c:pt>
                <c:pt idx="11">
                  <c:v>53410.559652265903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0F-49FD-A5AC-96D2C9874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30304"/>
        <c:axId val="110873600"/>
      </c:lineChart>
      <c:catAx>
        <c:axId val="10813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73600"/>
        <c:crosses val="autoZero"/>
        <c:auto val="1"/>
        <c:lblAlgn val="ctr"/>
        <c:lblOffset val="100"/>
        <c:noMultiLvlLbl val="0"/>
      </c:catAx>
      <c:valAx>
        <c:axId val="11087360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813030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163225.65791225614</c:v>
                </c:pt>
                <c:pt idx="1">
                  <c:v>168236.32480783504</c:v>
                </c:pt>
                <c:pt idx="2">
                  <c:v>170108.7336465774</c:v>
                </c:pt>
                <c:pt idx="3">
                  <c:v>176185.81539621655</c:v>
                </c:pt>
                <c:pt idx="4">
                  <c:v>183084.06135103657</c:v>
                </c:pt>
                <c:pt idx="5">
                  <c:v>192882.08556087772</c:v>
                </c:pt>
                <c:pt idx="6">
                  <c:v>200663.63955404845</c:v>
                </c:pt>
                <c:pt idx="7">
                  <c:v>212542.21560263526</c:v>
                </c:pt>
                <c:pt idx="8">
                  <c:v>225189.46542167262</c:v>
                </c:pt>
                <c:pt idx="9">
                  <c:v>238656.56871176788</c:v>
                </c:pt>
                <c:pt idx="10">
                  <c:v>252998.17281393285</c:v>
                </c:pt>
                <c:pt idx="11">
                  <c:v>268226.20205311291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9E0-4480-9A60-5B9F63B479D8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43699.548806399369</c:v>
                </c:pt>
                <c:pt idx="1">
                  <c:v>43699.548806399369</c:v>
                </c:pt>
                <c:pt idx="2">
                  <c:v>43699.548806399369</c:v>
                </c:pt>
                <c:pt idx="3">
                  <c:v>43699.548806399369</c:v>
                </c:pt>
                <c:pt idx="4">
                  <c:v>43699.548806399369</c:v>
                </c:pt>
                <c:pt idx="5">
                  <c:v>43699.548806399369</c:v>
                </c:pt>
                <c:pt idx="6">
                  <c:v>43699.548806399369</c:v>
                </c:pt>
                <c:pt idx="7">
                  <c:v>43699.548806399369</c:v>
                </c:pt>
                <c:pt idx="8">
                  <c:v>43699.548806399369</c:v>
                </c:pt>
                <c:pt idx="9">
                  <c:v>43699.548806399369</c:v>
                </c:pt>
                <c:pt idx="10">
                  <c:v>43699.548806399369</c:v>
                </c:pt>
                <c:pt idx="11">
                  <c:v>43699.548806399369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E0-4480-9A60-5B9F63B4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27872"/>
        <c:axId val="217329664"/>
      </c:lineChart>
      <c:catAx>
        <c:axId val="2173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329664"/>
        <c:crosses val="autoZero"/>
        <c:auto val="1"/>
        <c:lblAlgn val="ctr"/>
        <c:lblOffset val="100"/>
        <c:noMultiLvlLbl val="0"/>
      </c:catAx>
      <c:valAx>
        <c:axId val="2173296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1732787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262001.08227138731</c:v>
                </c:pt>
                <c:pt idx="1">
                  <c:v>269995.08503172244</c:v>
                </c:pt>
                <c:pt idx="2">
                  <c:v>272789.74925918801</c:v>
                </c:pt>
                <c:pt idx="3">
                  <c:v>282507.60364836745</c:v>
                </c:pt>
                <c:pt idx="4">
                  <c:v>293560.9717722811</c:v>
                </c:pt>
                <c:pt idx="5">
                  <c:v>309380.45081305888</c:v>
                </c:pt>
                <c:pt idx="6">
                  <c:v>321847.52460230741</c:v>
                </c:pt>
                <c:pt idx="7">
                  <c:v>341054.47742180037</c:v>
                </c:pt>
                <c:pt idx="8">
                  <c:v>361504.33012948168</c:v>
                </c:pt>
                <c:pt idx="9">
                  <c:v>383279.83726519358</c:v>
                </c:pt>
                <c:pt idx="10">
                  <c:v>406469.3603376075</c:v>
                </c:pt>
                <c:pt idx="11">
                  <c:v>431092.18027279555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91-42C0-9DE6-ABA30894C562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53410.559652265903</c:v>
                </c:pt>
                <c:pt idx="1">
                  <c:v>53410.559652265903</c:v>
                </c:pt>
                <c:pt idx="2">
                  <c:v>53410.559652265903</c:v>
                </c:pt>
                <c:pt idx="3">
                  <c:v>53410.559652265903</c:v>
                </c:pt>
                <c:pt idx="4">
                  <c:v>53410.559652265903</c:v>
                </c:pt>
                <c:pt idx="5">
                  <c:v>53410.559652265903</c:v>
                </c:pt>
                <c:pt idx="6">
                  <c:v>53410.559652265903</c:v>
                </c:pt>
                <c:pt idx="7">
                  <c:v>53410.559652265903</c:v>
                </c:pt>
                <c:pt idx="8">
                  <c:v>53410.559652265903</c:v>
                </c:pt>
                <c:pt idx="9">
                  <c:v>53410.559652265903</c:v>
                </c:pt>
                <c:pt idx="10">
                  <c:v>53410.559652265903</c:v>
                </c:pt>
                <c:pt idx="11">
                  <c:v>53410.559652265903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191-42C0-9DE6-ABA30894C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08864"/>
        <c:axId val="43639936"/>
      </c:lineChart>
      <c:catAx>
        <c:axId val="3071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39936"/>
        <c:crosses val="autoZero"/>
        <c:auto val="1"/>
        <c:lblAlgn val="ctr"/>
        <c:lblOffset val="100"/>
        <c:noMultiLvlLbl val="0"/>
      </c:catAx>
      <c:valAx>
        <c:axId val="436399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0710886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256026.11567418027</c:v>
                </c:pt>
                <c:pt idx="1">
                  <c:v>263750.31926062505</c:v>
                </c:pt>
                <c:pt idx="2">
                  <c:v>266257.92289673781</c:v>
                </c:pt>
                <c:pt idx="3">
                  <c:v>275670.3141247445</c:v>
                </c:pt>
                <c:pt idx="4">
                  <c:v>286398.59840243438</c:v>
                </c:pt>
                <c:pt idx="5">
                  <c:v>301872.07257678302</c:v>
                </c:pt>
                <c:pt idx="6">
                  <c:v>313970.83230518375</c:v>
                </c:pt>
                <c:pt idx="7">
                  <c:v>332785.67984983628</c:v>
                </c:pt>
                <c:pt idx="8">
                  <c:v>352818.05378346366</c:v>
                </c:pt>
                <c:pt idx="9">
                  <c:v>374149.01923208544</c:v>
                </c:pt>
                <c:pt idx="10">
                  <c:v>396865.13382564369</c:v>
                </c:pt>
                <c:pt idx="11">
                  <c:v>420985.28487478977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15-48E7-ADF2-57BCB757635D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43699.548806399369</c:v>
                </c:pt>
                <c:pt idx="1">
                  <c:v>43699.548806399369</c:v>
                </c:pt>
                <c:pt idx="2">
                  <c:v>43699.548806399369</c:v>
                </c:pt>
                <c:pt idx="3">
                  <c:v>43699.548806399369</c:v>
                </c:pt>
                <c:pt idx="4">
                  <c:v>43699.548806399369</c:v>
                </c:pt>
                <c:pt idx="5">
                  <c:v>43699.548806399369</c:v>
                </c:pt>
                <c:pt idx="6">
                  <c:v>43699.548806399369</c:v>
                </c:pt>
                <c:pt idx="7">
                  <c:v>43699.548806399369</c:v>
                </c:pt>
                <c:pt idx="8">
                  <c:v>43699.548806399369</c:v>
                </c:pt>
                <c:pt idx="9">
                  <c:v>43699.548806399369</c:v>
                </c:pt>
                <c:pt idx="10">
                  <c:v>43699.548806399369</c:v>
                </c:pt>
                <c:pt idx="11">
                  <c:v>43699.548806399369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15-48E7-ADF2-57BCB7576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05312"/>
        <c:axId val="43807104"/>
      </c:lineChart>
      <c:catAx>
        <c:axId val="438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807104"/>
        <c:crosses val="autoZero"/>
        <c:auto val="1"/>
        <c:lblAlgn val="ctr"/>
        <c:lblOffset val="100"/>
        <c:noMultiLvlLbl val="0"/>
      </c:catAx>
      <c:valAx>
        <c:axId val="4380710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380531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/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Powercor - Inglewood Regulator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3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4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5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6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7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8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10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11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1219000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200000</v>
      </c>
      <c r="T21" s="18">
        <v>1019000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12</v>
      </c>
      <c r="E22" s="10"/>
      <c r="F22" s="10"/>
      <c r="G22" s="10"/>
      <c r="H22" s="10"/>
      <c r="I22" s="10"/>
      <c r="J22" s="19">
        <f>SUM(O22:Z22)</f>
        <v>1263186.0530973452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207249.55752212391</v>
      </c>
      <c r="T22" s="19">
        <f t="shared" si="2"/>
        <v>1055936.4955752213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13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14</v>
      </c>
      <c r="K25" s="10" t="s">
        <v>15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7100</v>
      </c>
      <c r="K26" s="18">
        <v>1500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16</v>
      </c>
      <c r="E27" s="10"/>
      <c r="F27" s="10"/>
      <c r="G27" s="10"/>
      <c r="H27" s="10"/>
      <c r="I27" s="10"/>
      <c r="J27" s="19">
        <f>J26*HLOOKUP($J$10,$O$16:$Z$17,2,0)</f>
        <v>7357.3592920353985</v>
      </c>
      <c r="K27" s="19">
        <f>K26*HLOOKUP($J$10,$O$16:$Z$17,2,0)</f>
        <v>1554.3716814159293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17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18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19</v>
      </c>
      <c r="D33" s="10"/>
      <c r="E33" s="10"/>
      <c r="F33" s="10"/>
      <c r="G33" s="10"/>
      <c r="H33" s="10"/>
      <c r="I33" s="10"/>
      <c r="J33" s="20" t="s">
        <v>20</v>
      </c>
      <c r="K33" s="20" t="s">
        <v>21</v>
      </c>
      <c r="L33" s="20" t="s">
        <v>22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23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11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13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24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25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26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27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28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29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30</v>
      </c>
      <c r="E45" s="22"/>
      <c r="F45" s="22"/>
      <c r="G45" s="22"/>
      <c r="H45" s="22"/>
      <c r="I45" s="23"/>
      <c r="J45" s="20" t="s">
        <v>20</v>
      </c>
      <c r="K45" s="20" t="s">
        <v>22</v>
      </c>
      <c r="L45" s="20" t="s">
        <v>22</v>
      </c>
      <c r="M45" s="20" t="s">
        <v>20</v>
      </c>
      <c r="N45" s="20" t="s">
        <v>20</v>
      </c>
      <c r="O45" s="20" t="s">
        <v>20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31</v>
      </c>
      <c r="E46" s="22"/>
      <c r="F46" s="22"/>
      <c r="G46" s="22"/>
      <c r="H46" s="22"/>
      <c r="I46" s="23"/>
      <c r="J46" s="20" t="s">
        <v>20</v>
      </c>
      <c r="K46" s="20" t="s">
        <v>20</v>
      </c>
      <c r="L46" s="20" t="s">
        <v>20</v>
      </c>
      <c r="M46" s="20" t="s">
        <v>20</v>
      </c>
      <c r="N46" s="20" t="s">
        <v>20</v>
      </c>
      <c r="O46" s="20" t="s">
        <v>20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32</v>
      </c>
      <c r="E47" s="22"/>
      <c r="F47" s="22"/>
      <c r="G47" s="22"/>
      <c r="H47" s="22"/>
      <c r="I47" s="23"/>
      <c r="J47" s="20" t="s">
        <v>22</v>
      </c>
      <c r="K47" s="20" t="s">
        <v>22</v>
      </c>
      <c r="L47" s="20" t="s">
        <v>22</v>
      </c>
      <c r="M47" s="20" t="s">
        <v>22</v>
      </c>
      <c r="N47" s="20" t="s">
        <v>22</v>
      </c>
      <c r="O47" s="20" t="s">
        <v>22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33</v>
      </c>
      <c r="E48" s="22"/>
      <c r="F48" s="22"/>
      <c r="G48" s="22"/>
      <c r="H48" s="22"/>
      <c r="I48" s="23"/>
      <c r="J48" s="20" t="s">
        <v>22</v>
      </c>
      <c r="K48" s="20" t="s">
        <v>20</v>
      </c>
      <c r="L48" s="20" t="s">
        <v>20</v>
      </c>
      <c r="M48" s="20" t="s">
        <v>22</v>
      </c>
      <c r="N48" s="20" t="s">
        <v>22</v>
      </c>
      <c r="O48" s="20" t="s">
        <v>22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34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28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ht="13.15" x14ac:dyDescent="0.4">
      <c r="A59" s="11" t="s">
        <v>35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ht="13.15" x14ac:dyDescent="0.4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ht="13.15" x14ac:dyDescent="0.4">
      <c r="A61" s="8"/>
      <c r="B61" s="8" t="s">
        <v>36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37</v>
      </c>
      <c r="D63" s="10"/>
      <c r="E63" s="10"/>
      <c r="F63" s="10"/>
      <c r="G63" s="10"/>
      <c r="H63" s="10"/>
      <c r="I63" s="10"/>
      <c r="J63" s="10" t="s">
        <v>38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39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0.17173574800465788</v>
      </c>
      <c r="P64" s="15">
        <v>0.1820242385273404</v>
      </c>
      <c r="Q64" s="15">
        <v>0.19297097394903601</v>
      </c>
      <c r="R64" s="15">
        <v>0.20461947084188081</v>
      </c>
      <c r="S64" s="15">
        <v>0.21701618067135764</v>
      </c>
      <c r="T64" s="15">
        <v>0.2302106902679838</v>
      </c>
      <c r="U64" s="15">
        <v>0.24425593610681462</v>
      </c>
      <c r="V64" s="15">
        <v>0.25920843335104238</v>
      </c>
      <c r="W64" s="15">
        <v>0.27512852068244553</v>
      </c>
      <c r="X64" s="15">
        <v>0.29208062201254031</v>
      </c>
      <c r="Y64" s="15">
        <v>0.31013352624435164</v>
      </c>
      <c r="Z64" s="15">
        <v>0.32930224346285597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40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9.2331047314332183E-4</v>
      </c>
      <c r="P65" s="15">
        <v>9.7862493831903444E-4</v>
      </c>
      <c r="Q65" s="15">
        <v>1.0374783545647097E-3</v>
      </c>
      <c r="R65" s="15">
        <v>1.1001046819455957E-3</v>
      </c>
      <c r="S65" s="15">
        <v>1.166753659523428E-3</v>
      </c>
      <c r="T65" s="15">
        <v>1.2376918831612032E-3</v>
      </c>
      <c r="U65" s="15">
        <v>1.3132039575635193E-3</v>
      </c>
      <c r="V65" s="15">
        <v>1.3935937276937762E-3</v>
      </c>
      <c r="W65" s="15">
        <v>1.4791855950669114E-3</v>
      </c>
      <c r="X65" s="15">
        <v>1.5703259247986036E-3</v>
      </c>
      <c r="Y65" s="15">
        <v>1.6673845497008151E-3</v>
      </c>
      <c r="Z65" s="15">
        <v>1.7704421691551394E-3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41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9.2331047314332183E-4</v>
      </c>
      <c r="P66" s="15">
        <v>9.7862493831903444E-4</v>
      </c>
      <c r="Q66" s="15">
        <v>1.0374783545647097E-3</v>
      </c>
      <c r="R66" s="15">
        <v>1.1001046819455957E-3</v>
      </c>
      <c r="S66" s="15">
        <v>1.166753659523428E-3</v>
      </c>
      <c r="T66" s="15">
        <v>1.2376918831612032E-3</v>
      </c>
      <c r="U66" s="15">
        <v>1.3132039575635193E-3</v>
      </c>
      <c r="V66" s="15">
        <v>1.3935937276937762E-3</v>
      </c>
      <c r="W66" s="15">
        <v>1.4791855950669114E-3</v>
      </c>
      <c r="X66" s="15">
        <v>1.5703259247986036E-3</v>
      </c>
      <c r="Y66" s="15">
        <v>1.6673845497008151E-3</v>
      </c>
      <c r="Z66" s="15">
        <v>1.7704421691551394E-3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42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43</v>
      </c>
      <c r="D70" s="10"/>
      <c r="E70" s="10"/>
      <c r="F70" s="10"/>
      <c r="G70" s="10"/>
      <c r="H70" s="10"/>
      <c r="I70" s="10"/>
      <c r="J70" s="31" t="s">
        <v>44</v>
      </c>
      <c r="K70" s="31" t="s">
        <v>45</v>
      </c>
      <c r="L70" s="31" t="s">
        <v>46</v>
      </c>
      <c r="M70" s="31" t="s">
        <v>47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48</v>
      </c>
      <c r="E71" s="10"/>
      <c r="F71" s="10"/>
      <c r="G71" s="10"/>
      <c r="H71" s="10"/>
      <c r="I71" s="10"/>
      <c r="J71" s="18">
        <v>36986.690999999999</v>
      </c>
      <c r="K71" s="18">
        <v>26450</v>
      </c>
      <c r="L71" s="15">
        <v>0.2</v>
      </c>
      <c r="M71" s="19">
        <f>K71*J71/$J$75*L71*$W$17</f>
        <v>3291.9307665171609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49</v>
      </c>
      <c r="E72" s="10"/>
      <c r="F72" s="10"/>
      <c r="G72" s="10"/>
      <c r="H72" s="10"/>
      <c r="I72" s="10"/>
      <c r="J72" s="18">
        <v>3269.2339999999999</v>
      </c>
      <c r="K72" s="18">
        <v>50930</v>
      </c>
      <c r="L72" s="15">
        <v>0.15</v>
      </c>
      <c r="M72" s="19">
        <f>K72*J72/$J$75*L72*$W$17</f>
        <v>420.20429192323763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50</v>
      </c>
      <c r="E73" s="10"/>
      <c r="F73" s="10"/>
      <c r="G73" s="10"/>
      <c r="H73" s="10"/>
      <c r="I73" s="10"/>
      <c r="J73" s="18">
        <v>20457.538</v>
      </c>
      <c r="K73" s="18">
        <v>47770</v>
      </c>
      <c r="L73" s="15">
        <v>0.4</v>
      </c>
      <c r="M73" s="19">
        <f>K73*J73/$J$75*L73*$W$17</f>
        <v>6576.8530898699191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51</v>
      </c>
      <c r="E74" s="29"/>
      <c r="F74" s="29"/>
      <c r="G74" s="29"/>
      <c r="H74" s="29"/>
      <c r="I74" s="29"/>
      <c r="J74" s="18">
        <v>2156.7449999999999</v>
      </c>
      <c r="K74" s="18">
        <v>47070</v>
      </c>
      <c r="L74" s="15">
        <v>0.8</v>
      </c>
      <c r="M74" s="19">
        <f>K74*J74/$J$75*L74*$W$17</f>
        <v>1366.4147044272545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52</v>
      </c>
      <c r="E75" s="10"/>
      <c r="F75" s="10"/>
      <c r="G75" s="10"/>
      <c r="H75" s="10"/>
      <c r="I75" s="10"/>
      <c r="J75" s="32">
        <f>SUM(J71:J74)</f>
        <v>62870.207999999999</v>
      </c>
      <c r="K75" s="32">
        <f>SUMPRODUCT(J71:J74,K71:K74)/J75</f>
        <v>35367.699785246456</v>
      </c>
      <c r="L75" s="33">
        <f>M75/(K75*$W$17)</f>
        <v>0.31154876534305753</v>
      </c>
      <c r="M75" s="34">
        <f>SUMPRODUCT(J71:J74,K71:K74,L71:L74)/J75*W17</f>
        <v>11655.402852737576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53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54</v>
      </c>
      <c r="D79" s="10"/>
      <c r="E79" s="10"/>
      <c r="F79" s="10"/>
      <c r="G79" s="10"/>
      <c r="H79" s="10"/>
      <c r="I79" s="10"/>
      <c r="J79" s="14">
        <v>1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55</v>
      </c>
      <c r="D80" s="10"/>
      <c r="E80" s="10"/>
      <c r="F80" s="10"/>
      <c r="G80" s="10"/>
      <c r="H80" s="10"/>
      <c r="I80" s="10"/>
      <c r="J80" s="18">
        <v>20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56</v>
      </c>
      <c r="E81" s="10"/>
      <c r="F81" s="10"/>
      <c r="G81" s="10"/>
      <c r="H81" s="10"/>
      <c r="I81" s="10"/>
      <c r="J81" s="18">
        <v>20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57</v>
      </c>
      <c r="E82" s="10"/>
      <c r="F82" s="10"/>
      <c r="G82" s="10"/>
      <c r="H82" s="10"/>
      <c r="I82" s="10"/>
      <c r="J82" s="18">
        <v>0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58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59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60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61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62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63</v>
      </c>
      <c r="D91" s="10"/>
      <c r="E91" s="10"/>
      <c r="F91" s="10"/>
      <c r="G91" s="10"/>
      <c r="H91" s="10"/>
      <c r="I91" s="10"/>
      <c r="J91" s="10" t="s">
        <v>64</v>
      </c>
      <c r="K91" s="10" t="s">
        <v>65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66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67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68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69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70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71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72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73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4050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74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75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76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405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77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78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473565.23893805314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79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473565.23893805314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80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893245.5929203541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81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82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83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84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85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86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87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88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89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90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91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92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93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94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193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95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96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97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17.012050000000002</v>
      </c>
      <c r="M129" s="19">
        <f>AVERAGE(O196:Z196)</f>
        <v>17.012050000000002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98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18</v>
      </c>
      <c r="M130" s="19">
        <f>ROUNDUP(M129/$J$114,0)</f>
        <v>18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99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5</v>
      </c>
      <c r="M131" s="19">
        <f>ROUNDUP(M130/$J$115,0)</f>
        <v>5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100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2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101</v>
      </c>
      <c r="D134" s="10"/>
      <c r="E134" s="10"/>
      <c r="F134" s="10"/>
      <c r="G134" s="10"/>
      <c r="H134" s="10"/>
      <c r="I134" s="10"/>
      <c r="J134" s="10" t="s">
        <v>64</v>
      </c>
      <c r="K134" s="10" t="s">
        <v>65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102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103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104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105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106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107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108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109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110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111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112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113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114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115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826925.73451327428</v>
      </c>
      <c r="M149" s="19">
        <f>IFERROR((M130*$K135)*(M128+(M132/M128)),0)</f>
        <v>1588567.8584070797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116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2242135.5086299311</v>
      </c>
      <c r="M150" s="19">
        <f>(M128*$J$120*$J$123)*(M129*$L$75*$J$119*$K136)</f>
        <v>4484271.0172598623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117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845578.19469026569</v>
      </c>
      <c r="M151" s="19">
        <f>($K137*$J$122*$J$121*M131)
+($K137*M131*$J$123*M128*$J$120)</f>
        <v>1628981.5221238942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118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2176120.3539823005</v>
      </c>
      <c r="M152" s="19">
        <f>$K138*M128*$J$120*M131</f>
        <v>4352240.707964601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119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229701.59292035401</v>
      </c>
      <c r="M153" s="19">
        <f>IFERROR((M131*$J$117*$K139)*(M128+(M132/M128)),0)</f>
        <v>441268.84955752216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120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10362.477876106195</v>
      </c>
      <c r="M154" s="19">
        <f>$K140*M131</f>
        <v>10362.477876106195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121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93262.300884955766</v>
      </c>
      <c r="M155" s="19">
        <f>$K141*M128*M131</f>
        <v>186524.60176991153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122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10362.477876106195</v>
      </c>
      <c r="M156" s="19">
        <f>$K142*M131</f>
        <v>10362.477876106195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123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12953.097345132745</v>
      </c>
      <c r="M157" s="19">
        <f>$K143*M131</f>
        <v>12953.097345132745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124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20724.955752212391</v>
      </c>
      <c r="M158" s="19">
        <f>$K144*M131</f>
        <v>20724.955752212391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125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12953.097345132745</v>
      </c>
      <c r="M159" s="19">
        <f>$K145*M131</f>
        <v>12953.097345132745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126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15543.716814159292</v>
      </c>
      <c r="M160" s="19">
        <f>$K146*M131</f>
        <v>15543.716814159292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52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9">
        <f t="shared" ref="L161" si="20">IF(OR(L126&gt;0,L128=0),0,SUM(L149:L160))</f>
        <v>6496623.5086299302</v>
      </c>
      <c r="M161" s="19">
        <f>IF(OR(M126&gt;0,M128=0),0,SUM(M149:M160))</f>
        <v>12764754.380091719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127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128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129</v>
      </c>
      <c r="D167" s="10"/>
      <c r="E167" s="10"/>
      <c r="F167" s="10"/>
      <c r="G167" s="10"/>
      <c r="H167" s="10"/>
      <c r="I167" s="10"/>
      <c r="J167" s="31" t="s">
        <v>130</v>
      </c>
      <c r="K167" s="31" t="s">
        <v>131</v>
      </c>
      <c r="L167" s="31" t="s">
        <v>132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133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134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135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136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137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138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139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140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141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21.22</v>
      </c>
      <c r="P185" s="18">
        <v>20.936</v>
      </c>
      <c r="Q185" s="18">
        <v>19.434999999999999</v>
      </c>
      <c r="R185" s="18">
        <v>18.847999999999999</v>
      </c>
      <c r="S185" s="18">
        <v>18.417999999999999</v>
      </c>
      <c r="T185" s="18">
        <v>18.414999999999999</v>
      </c>
      <c r="U185" s="18">
        <v>18.161000000000001</v>
      </c>
      <c r="V185" s="18">
        <v>18.161000000000001</v>
      </c>
      <c r="W185" s="18">
        <v>18.161000000000001</v>
      </c>
      <c r="X185" s="18">
        <v>18.161000000000001</v>
      </c>
      <c r="Y185" s="18">
        <v>18.161000000000001</v>
      </c>
      <c r="Z185" s="18">
        <v>18.161000000000001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18.504000000000001</v>
      </c>
      <c r="P186" s="18">
        <v>17.745000000000001</v>
      </c>
      <c r="Q186" s="18">
        <v>16.896999999999998</v>
      </c>
      <c r="R186" s="18">
        <v>16.469000000000001</v>
      </c>
      <c r="S186" s="18">
        <v>16.082999999999998</v>
      </c>
      <c r="T186" s="18">
        <v>15.936</v>
      </c>
      <c r="U186" s="18">
        <v>15.507</v>
      </c>
      <c r="V186" s="18">
        <v>15.507</v>
      </c>
      <c r="W186" s="18">
        <v>15.507</v>
      </c>
      <c r="X186" s="18">
        <v>15.507</v>
      </c>
      <c r="Y186" s="18">
        <v>15.507</v>
      </c>
      <c r="Z186" s="18">
        <v>15.507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142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19.3188</v>
      </c>
      <c r="P187" s="19">
        <f t="shared" ref="P187:Z187" si="27">P185*(1-$J$187)
+P186*$J$187</f>
        <v>18.702300000000001</v>
      </c>
      <c r="Q187" s="19">
        <f t="shared" si="27"/>
        <v>17.6584</v>
      </c>
      <c r="R187" s="19">
        <f t="shared" si="27"/>
        <v>17.182700000000001</v>
      </c>
      <c r="S187" s="19">
        <f t="shared" si="27"/>
        <v>16.7835</v>
      </c>
      <c r="T187" s="19">
        <f t="shared" si="27"/>
        <v>16.6797</v>
      </c>
      <c r="U187" s="19">
        <f t="shared" si="27"/>
        <v>16.3032</v>
      </c>
      <c r="V187" s="19">
        <f t="shared" si="27"/>
        <v>16.3032</v>
      </c>
      <c r="W187" s="19">
        <f t="shared" si="27"/>
        <v>16.3032</v>
      </c>
      <c r="X187" s="19">
        <f t="shared" si="27"/>
        <v>16.3032</v>
      </c>
      <c r="Y187" s="19">
        <f t="shared" si="27"/>
        <v>16.3032</v>
      </c>
      <c r="Z187" s="19">
        <f t="shared" si="27"/>
        <v>16.3032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143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149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144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145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146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19.3188</v>
      </c>
      <c r="P194" s="19">
        <f t="shared" ref="P194:Z194" si="30">MAX(0,P$187-$J$85-$J82)</f>
        <v>18.702300000000001</v>
      </c>
      <c r="Q194" s="19">
        <f t="shared" si="30"/>
        <v>17.6584</v>
      </c>
      <c r="R194" s="19">
        <f t="shared" si="30"/>
        <v>17.182700000000001</v>
      </c>
      <c r="S194" s="19">
        <f t="shared" si="30"/>
        <v>16.7835</v>
      </c>
      <c r="T194" s="19">
        <f t="shared" si="30"/>
        <v>16.6797</v>
      </c>
      <c r="U194" s="19">
        <f t="shared" si="30"/>
        <v>16.3032</v>
      </c>
      <c r="V194" s="19">
        <f t="shared" si="30"/>
        <v>16.3032</v>
      </c>
      <c r="W194" s="19">
        <f t="shared" si="30"/>
        <v>16.3032</v>
      </c>
      <c r="X194" s="19">
        <f t="shared" si="30"/>
        <v>16.3032</v>
      </c>
      <c r="Y194" s="19">
        <f t="shared" si="30"/>
        <v>16.3032</v>
      </c>
      <c r="Z194" s="19">
        <f t="shared" si="30"/>
        <v>16.3032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147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19.3188</v>
      </c>
      <c r="P195" s="19">
        <f t="shared" ref="P195:Z195" si="31">MAX(0,P$187-$J$85-$J83)</f>
        <v>18.702300000000001</v>
      </c>
      <c r="Q195" s="19">
        <f t="shared" si="31"/>
        <v>17.6584</v>
      </c>
      <c r="R195" s="19">
        <f t="shared" si="31"/>
        <v>17.182700000000001</v>
      </c>
      <c r="S195" s="19">
        <f t="shared" si="31"/>
        <v>16.7835</v>
      </c>
      <c r="T195" s="19">
        <f t="shared" si="31"/>
        <v>16.6797</v>
      </c>
      <c r="U195" s="19">
        <f t="shared" si="31"/>
        <v>16.3032</v>
      </c>
      <c r="V195" s="19">
        <f t="shared" si="31"/>
        <v>16.3032</v>
      </c>
      <c r="W195" s="19">
        <f t="shared" si="31"/>
        <v>16.3032</v>
      </c>
      <c r="X195" s="19">
        <f t="shared" si="31"/>
        <v>16.3032</v>
      </c>
      <c r="Y195" s="19">
        <f t="shared" si="31"/>
        <v>16.3032</v>
      </c>
      <c r="Z195" s="19">
        <f t="shared" si="31"/>
        <v>16.3032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148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19.3188</v>
      </c>
      <c r="P196" s="19">
        <f t="shared" ref="P196:Z196" si="32">MAX(0,P$187-$J$85-$J84)</f>
        <v>18.702300000000001</v>
      </c>
      <c r="Q196" s="19">
        <f t="shared" si="32"/>
        <v>17.6584</v>
      </c>
      <c r="R196" s="19">
        <f t="shared" si="32"/>
        <v>17.182700000000001</v>
      </c>
      <c r="S196" s="19">
        <f t="shared" si="32"/>
        <v>16.7835</v>
      </c>
      <c r="T196" s="19">
        <f t="shared" si="32"/>
        <v>16.6797</v>
      </c>
      <c r="U196" s="19">
        <f t="shared" si="32"/>
        <v>16.3032</v>
      </c>
      <c r="V196" s="19">
        <f t="shared" si="32"/>
        <v>16.3032</v>
      </c>
      <c r="W196" s="19">
        <f t="shared" si="32"/>
        <v>16.3032</v>
      </c>
      <c r="X196" s="19">
        <f t="shared" si="32"/>
        <v>16.3032</v>
      </c>
      <c r="Y196" s="19">
        <f t="shared" si="32"/>
        <v>16.3032</v>
      </c>
      <c r="Z196" s="19">
        <f t="shared" si="32"/>
        <v>16.3032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150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Inglewood Regulator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152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153</v>
      </c>
      <c r="K16" s="58" t="s">
        <v>154</v>
      </c>
      <c r="L16" s="58"/>
      <c r="M16" s="58"/>
      <c r="N16" s="59"/>
      <c r="O16" s="57" t="s">
        <v>155</v>
      </c>
      <c r="P16" s="58" t="s">
        <v>156</v>
      </c>
      <c r="Q16" s="58" t="s">
        <v>157</v>
      </c>
      <c r="R16" s="58" t="s">
        <v>158</v>
      </c>
      <c r="S16" s="58" t="s">
        <v>26</v>
      </c>
      <c r="T16" s="60" t="s">
        <v>159</v>
      </c>
      <c r="U16" s="57" t="s">
        <v>160</v>
      </c>
      <c r="V16" s="61" t="s">
        <v>161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41</v>
      </c>
      <c r="K17" s="101" t="s">
        <v>197</v>
      </c>
      <c r="L17" s="102"/>
      <c r="M17" s="102"/>
      <c r="N17" s="103"/>
      <c r="O17" s="63">
        <f>O107</f>
        <v>13510103.797888</v>
      </c>
      <c r="P17" s="64">
        <v>0</v>
      </c>
      <c r="Q17" s="64">
        <v>0</v>
      </c>
      <c r="R17" s="64">
        <v>0</v>
      </c>
      <c r="S17" s="65">
        <v>0</v>
      </c>
      <c r="T17" s="66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41</v>
      </c>
      <c r="K18" s="105" t="s">
        <v>128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41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12764754.380091719</v>
      </c>
      <c r="R19" s="71">
        <v>0</v>
      </c>
      <c r="S19" s="72">
        <v>0</v>
      </c>
      <c r="T19" s="7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41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1263186.0530973452</v>
      </c>
      <c r="S20" s="72">
        <v>0</v>
      </c>
      <c r="T20" s="7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41</v>
      </c>
      <c r="K21" s="105" t="s">
        <v>62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893245.5929203541</v>
      </c>
      <c r="T21" s="7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41</v>
      </c>
      <c r="K22" s="105" t="s">
        <v>162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41</v>
      </c>
      <c r="K23" s="105" t="s">
        <v>163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41</v>
      </c>
      <c r="K24" s="105" t="s">
        <v>165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41</v>
      </c>
      <c r="K25" s="105" t="s">
        <v>164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41</v>
      </c>
      <c r="K26" s="109" t="s">
        <v>164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40</v>
      </c>
      <c r="K27" s="101" t="s">
        <v>197</v>
      </c>
      <c r="L27" s="102"/>
      <c r="M27" s="102"/>
      <c r="N27" s="103"/>
      <c r="O27" s="63">
        <f>O104</f>
        <v>450336.79326293332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0.96</v>
      </c>
      <c r="U27" s="63">
        <f t="shared" si="0"/>
        <v>432323.32153241598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40</v>
      </c>
      <c r="K28" s="105" t="s">
        <v>128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1</v>
      </c>
      <c r="U28" s="74">
        <f t="shared" si="0"/>
        <v>28915.735661389357</v>
      </c>
      <c r="V28" s="75">
        <f t="shared" si="1"/>
        <v>28915.735661389357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40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40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1263186.0530973452</v>
      </c>
      <c r="S30" s="72">
        <v>0</v>
      </c>
      <c r="T30" s="76">
        <v>1</v>
      </c>
      <c r="U30" s="74">
        <f t="shared" si="0"/>
        <v>1263186.0530973452</v>
      </c>
      <c r="V30" s="75">
        <f t="shared" si="1"/>
        <v>1263186.0530973452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40</v>
      </c>
      <c r="K31" s="105" t="s">
        <v>62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1</v>
      </c>
      <c r="U31" s="74">
        <f t="shared" si="0"/>
        <v>866510.40000000014</v>
      </c>
      <c r="V31" s="75">
        <f t="shared" si="1"/>
        <v>866510.40000000014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40</v>
      </c>
      <c r="K32" s="105" t="s">
        <v>162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40</v>
      </c>
      <c r="K33" s="105" t="s">
        <v>163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40</v>
      </c>
      <c r="K34" s="105" t="s">
        <v>165</v>
      </c>
      <c r="L34" s="106"/>
      <c r="M34" s="106"/>
      <c r="N34" s="107"/>
      <c r="O34" s="74">
        <f>O105</f>
        <v>13510103.797888</v>
      </c>
      <c r="P34" s="71">
        <v>0</v>
      </c>
      <c r="Q34" s="70">
        <f>Inputs!$L$161*$I$11</f>
        <v>6496623.5086299302</v>
      </c>
      <c r="R34" s="71">
        <v>0</v>
      </c>
      <c r="S34" s="72">
        <v>0</v>
      </c>
      <c r="T34" s="76">
        <v>0.04</v>
      </c>
      <c r="U34" s="74">
        <f t="shared" si="0"/>
        <v>800269.09226071718</v>
      </c>
      <c r="V34" s="75">
        <f t="shared" si="1"/>
        <v>259864.94034519722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40</v>
      </c>
      <c r="K35" s="105" t="s">
        <v>164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40</v>
      </c>
      <c r="K36" s="109" t="s">
        <v>164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39</v>
      </c>
      <c r="K37" s="101" t="s">
        <v>197</v>
      </c>
      <c r="L37" s="102"/>
      <c r="M37" s="102"/>
      <c r="N37" s="103"/>
      <c r="O37" s="63">
        <f>O103</f>
        <v>450336.79326293332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432323.32153241598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39</v>
      </c>
      <c r="K38" s="105" t="s">
        <v>128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39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39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7357.3592920353985</v>
      </c>
      <c r="S40" s="72">
        <v>0</v>
      </c>
      <c r="T40" s="76">
        <v>1</v>
      </c>
      <c r="U40" s="74">
        <f t="shared" si="0"/>
        <v>7357.3592920353985</v>
      </c>
      <c r="V40" s="75">
        <f t="shared" si="1"/>
        <v>7357.3592920353985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39</v>
      </c>
      <c r="K41" s="105" t="s">
        <v>62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39</v>
      </c>
      <c r="K42" s="105" t="s">
        <v>162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39</v>
      </c>
      <c r="K43" s="105" t="s">
        <v>163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39</v>
      </c>
      <c r="K44" s="105" t="s">
        <v>165</v>
      </c>
      <c r="L44" s="106"/>
      <c r="M44" s="106"/>
      <c r="N44" s="107"/>
      <c r="O44" s="74">
        <f>O105</f>
        <v>13510103.797888</v>
      </c>
      <c r="P44" s="71">
        <v>0</v>
      </c>
      <c r="Q44" s="70">
        <f>SUM(Inputs!$J$161,Inputs!$L$161*(Inputs!$J$128/Inputs!$L$128))*$I$11</f>
        <v>1289012.6009186369</v>
      </c>
      <c r="R44" s="71">
        <v>0</v>
      </c>
      <c r="S44" s="72">
        <v>0</v>
      </c>
      <c r="T44" s="73">
        <f>T34</f>
        <v>0.04</v>
      </c>
      <c r="U44" s="74">
        <f t="shared" si="0"/>
        <v>591964.65595226549</v>
      </c>
      <c r="V44" s="75">
        <f t="shared" si="1"/>
        <v>51560.504036745479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39</v>
      </c>
      <c r="K45" s="105" t="s">
        <v>164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39</v>
      </c>
      <c r="K46" s="109" t="s">
        <v>164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13960440.591150932</v>
      </c>
      <c r="P49" s="70">
        <f t="shared" ref="P49:V49" si="2">SUMIF($I$17:$I$46,$I49,P$17:P$46)</f>
        <v>8261.6387603969597</v>
      </c>
      <c r="Q49" s="70">
        <f t="shared" si="2"/>
        <v>1340824.9902991678</v>
      </c>
      <c r="R49" s="70">
        <f t="shared" si="2"/>
        <v>7357.3592920353985</v>
      </c>
      <c r="S49" s="70">
        <f t="shared" si="2"/>
        <v>63521.989380530969</v>
      </c>
      <c r="T49" s="56">
        <f>U49/SUM(O49:S49)</f>
        <v>7.5111236437364892E-2</v>
      </c>
      <c r="U49" s="70">
        <f t="shared" si="2"/>
        <v>1155241.3542981758</v>
      </c>
      <c r="V49" s="70">
        <f t="shared" si="2"/>
        <v>182513.88085023977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13960440.591150932</v>
      </c>
      <c r="P50" s="70">
        <f t="shared" si="3"/>
        <v>28915.735661389357</v>
      </c>
      <c r="Q50" s="70">
        <f t="shared" si="3"/>
        <v>6548435.8980104616</v>
      </c>
      <c r="R50" s="70">
        <f t="shared" si="3"/>
        <v>1263186.0530973452</v>
      </c>
      <c r="S50" s="70">
        <f t="shared" si="3"/>
        <v>866510.40000000014</v>
      </c>
      <c r="T50" s="56">
        <f t="shared" ref="T50:T51" si="4">U50/SUM(O50:S50)</f>
        <v>0.15189230006260737</v>
      </c>
      <c r="U50" s="70">
        <f t="shared" si="3"/>
        <v>3443016.9919323986</v>
      </c>
      <c r="V50" s="70">
        <f t="shared" si="3"/>
        <v>2470289.518484463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13510103.797888</v>
      </c>
      <c r="P51" s="70">
        <f t="shared" si="3"/>
        <v>28915.735661389357</v>
      </c>
      <c r="Q51" s="70">
        <f t="shared" si="3"/>
        <v>12816566.769472251</v>
      </c>
      <c r="R51" s="70">
        <f t="shared" si="3"/>
        <v>1263186.0530973452</v>
      </c>
      <c r="S51" s="70">
        <f t="shared" si="3"/>
        <v>893245.5929203541</v>
      </c>
      <c r="T51" s="56">
        <f t="shared" si="4"/>
        <v>0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4598258.346230574</v>
      </c>
      <c r="V52" s="88">
        <f>SUM(V49:V51)</f>
        <v>2652803.3993347026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20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21.22</v>
      </c>
      <c r="P69" s="70">
        <f>Inputs!P185*$I$12</f>
        <v>20.936</v>
      </c>
      <c r="Q69" s="70">
        <f>Inputs!Q185*$I$12</f>
        <v>19.434999999999999</v>
      </c>
      <c r="R69" s="70">
        <f>Inputs!R185*$I$12</f>
        <v>18.847999999999999</v>
      </c>
      <c r="S69" s="70">
        <f>Inputs!S185*$I$12</f>
        <v>18.417999999999999</v>
      </c>
      <c r="T69" s="70">
        <f>Inputs!T185*$I$12</f>
        <v>18.414999999999999</v>
      </c>
      <c r="U69" s="70">
        <f>Inputs!U185*$I$12</f>
        <v>18.161000000000001</v>
      </c>
      <c r="V69" s="70">
        <f>Inputs!V185*$I$12</f>
        <v>18.161000000000001</v>
      </c>
      <c r="W69" s="70">
        <f>Inputs!W185*$I$12</f>
        <v>18.161000000000001</v>
      </c>
      <c r="X69" s="70">
        <f>Inputs!X185*$I$12</f>
        <v>18.161000000000001</v>
      </c>
      <c r="Y69" s="70">
        <f>Inputs!Y185*$I$12</f>
        <v>18.161000000000001</v>
      </c>
      <c r="Z69" s="70">
        <f>Inputs!Z185*$I$12</f>
        <v>18.161000000000001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18.504000000000001</v>
      </c>
      <c r="P70" s="70">
        <f>Inputs!P186*$I$12</f>
        <v>17.745000000000001</v>
      </c>
      <c r="Q70" s="70">
        <f>Inputs!Q186*$I$12</f>
        <v>16.896999999999998</v>
      </c>
      <c r="R70" s="70">
        <f>Inputs!R186*$I$12</f>
        <v>16.469000000000001</v>
      </c>
      <c r="S70" s="70">
        <f>Inputs!S186*$I$12</f>
        <v>16.082999999999998</v>
      </c>
      <c r="T70" s="70">
        <f>Inputs!T186*$I$12</f>
        <v>15.936</v>
      </c>
      <c r="U70" s="70">
        <f>Inputs!U186*$I$12</f>
        <v>15.507</v>
      </c>
      <c r="V70" s="70">
        <f>Inputs!V186*$I$12</f>
        <v>15.507</v>
      </c>
      <c r="W70" s="70">
        <f>Inputs!W186*$I$12</f>
        <v>15.507</v>
      </c>
      <c r="X70" s="70">
        <f>Inputs!X186*$I$12</f>
        <v>15.507</v>
      </c>
      <c r="Y70" s="70">
        <f>Inputs!Y186*$I$12</f>
        <v>15.507</v>
      </c>
      <c r="Z70" s="70">
        <f>Inputs!Z186*$I$12</f>
        <v>15.507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19.3188</v>
      </c>
      <c r="P71" s="70">
        <f>Inputs!P187*$I$12</f>
        <v>18.702300000000001</v>
      </c>
      <c r="Q71" s="70">
        <f>Inputs!Q187*$I$12</f>
        <v>17.6584</v>
      </c>
      <c r="R71" s="70">
        <f>Inputs!R187*$I$12</f>
        <v>17.182700000000001</v>
      </c>
      <c r="S71" s="70">
        <f>Inputs!S187*$I$12</f>
        <v>16.7835</v>
      </c>
      <c r="T71" s="70">
        <f>Inputs!T187*$I$12</f>
        <v>16.6797</v>
      </c>
      <c r="U71" s="70">
        <f>Inputs!U187*$I$12</f>
        <v>16.3032</v>
      </c>
      <c r="V71" s="70">
        <f>Inputs!V187*$I$12</f>
        <v>16.3032</v>
      </c>
      <c r="W71" s="70">
        <f>Inputs!W187*$I$12</f>
        <v>16.3032</v>
      </c>
      <c r="X71" s="70">
        <f>Inputs!X187*$I$12</f>
        <v>16.3032</v>
      </c>
      <c r="Y71" s="70">
        <f>Inputs!Y187*$I$12</f>
        <v>16.3032</v>
      </c>
      <c r="Z71" s="70">
        <f>Inputs!Z187*$I$12</f>
        <v>16.3032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144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145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19.3188</v>
      </c>
      <c r="P78" s="70">
        <f t="shared" si="7"/>
        <v>18.702300000000001</v>
      </c>
      <c r="Q78" s="70">
        <f t="shared" si="7"/>
        <v>17.6584</v>
      </c>
      <c r="R78" s="70">
        <f t="shared" si="7"/>
        <v>17.182700000000001</v>
      </c>
      <c r="S78" s="70">
        <f t="shared" si="7"/>
        <v>16.7835</v>
      </c>
      <c r="T78" s="70">
        <f t="shared" si="7"/>
        <v>16.6797</v>
      </c>
      <c r="U78" s="70">
        <f t="shared" si="7"/>
        <v>16.3032</v>
      </c>
      <c r="V78" s="70">
        <f t="shared" si="7"/>
        <v>16.3032</v>
      </c>
      <c r="W78" s="70">
        <f t="shared" si="7"/>
        <v>16.3032</v>
      </c>
      <c r="X78" s="70">
        <f t="shared" si="7"/>
        <v>16.3032</v>
      </c>
      <c r="Y78" s="70">
        <f t="shared" si="7"/>
        <v>16.3032</v>
      </c>
      <c r="Z78" s="70">
        <f t="shared" si="7"/>
        <v>16.3032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147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19.3188</v>
      </c>
      <c r="P79" s="70">
        <f t="shared" si="8"/>
        <v>18.702300000000001</v>
      </c>
      <c r="Q79" s="70">
        <f t="shared" si="8"/>
        <v>17.6584</v>
      </c>
      <c r="R79" s="70">
        <f t="shared" si="8"/>
        <v>17.182700000000001</v>
      </c>
      <c r="S79" s="70">
        <f t="shared" si="8"/>
        <v>16.7835</v>
      </c>
      <c r="T79" s="70">
        <f t="shared" si="8"/>
        <v>16.6797</v>
      </c>
      <c r="U79" s="70">
        <f t="shared" si="8"/>
        <v>16.3032</v>
      </c>
      <c r="V79" s="70">
        <f t="shared" si="8"/>
        <v>16.3032</v>
      </c>
      <c r="W79" s="70">
        <f t="shared" si="8"/>
        <v>16.3032</v>
      </c>
      <c r="X79" s="70">
        <f t="shared" si="8"/>
        <v>16.3032</v>
      </c>
      <c r="Y79" s="70">
        <f t="shared" si="8"/>
        <v>16.3032</v>
      </c>
      <c r="Z79" s="70">
        <f t="shared" si="8"/>
        <v>16.3032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148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19.3188</v>
      </c>
      <c r="P80" s="70">
        <f t="shared" si="9"/>
        <v>18.702300000000001</v>
      </c>
      <c r="Q80" s="70">
        <f t="shared" si="9"/>
        <v>17.6584</v>
      </c>
      <c r="R80" s="70">
        <f t="shared" si="9"/>
        <v>17.182700000000001</v>
      </c>
      <c r="S80" s="70">
        <f t="shared" si="9"/>
        <v>16.7835</v>
      </c>
      <c r="T80" s="70">
        <f t="shared" si="9"/>
        <v>16.6797</v>
      </c>
      <c r="U80" s="70">
        <f t="shared" si="9"/>
        <v>16.3032</v>
      </c>
      <c r="V80" s="70">
        <f t="shared" si="9"/>
        <v>16.3032</v>
      </c>
      <c r="W80" s="70">
        <f t="shared" si="9"/>
        <v>16.3032</v>
      </c>
      <c r="X80" s="70">
        <f t="shared" si="9"/>
        <v>16.3032</v>
      </c>
      <c r="Y80" s="70">
        <f t="shared" si="9"/>
        <v>16.3032</v>
      </c>
      <c r="Z80" s="70">
        <f t="shared" si="9"/>
        <v>16.3032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167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168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194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195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168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11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171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14">
        <f>IF(Inputs!$J$126&gt;0,O80*Inputs!$M$75*Inputs!$J$126,O77*Inputs!$M$75*O90*Inputs!$J$123)*$I$13</f>
        <v>450336.79326293332</v>
      </c>
      <c r="P103" s="114">
        <f>IF(Inputs!$J$126&gt;0,P80*Inputs!$M$75*Inputs!$J$126,P77*Inputs!$M$75*P90*Inputs!$J$123)*$I$13</f>
        <v>435965.68154550798</v>
      </c>
      <c r="Q103" s="114">
        <f>IF(Inputs!$J$126&gt;0,Q80*Inputs!$M$75*Inputs!$J$126,Q77*Inputs!$M$75*Q90*Inputs!$J$123)*$I$13</f>
        <v>411631.53146956244</v>
      </c>
      <c r="R103" s="114">
        <f>IF(Inputs!$J$126&gt;0,R80*Inputs!$M$75*Inputs!$J$126,R77*Inputs!$M$75*R90*Inputs!$J$123)*$I$13</f>
        <v>400542.58119546791</v>
      </c>
      <c r="S103" s="114">
        <f>IF(Inputs!$J$126&gt;0,S80*Inputs!$M$75*Inputs!$J$126,S77*Inputs!$M$75*S90*Inputs!$J$123)*$I$13</f>
        <v>391236.90755784221</v>
      </c>
      <c r="T103" s="114">
        <f>IF(Inputs!$J$126&gt;0,T80*Inputs!$M$75*Inputs!$J$126,T77*Inputs!$M$75*T90*Inputs!$J$123)*$I$13</f>
        <v>388817.24592561391</v>
      </c>
      <c r="U103" s="114">
        <f>IF(Inputs!$J$126&gt;0,U80*Inputs!$M$75*Inputs!$J$126,U77*Inputs!$M$75*U90*Inputs!$J$123)*$I$13</f>
        <v>380040.72757750249</v>
      </c>
      <c r="V103" s="114">
        <f>IF(Inputs!$J$126&gt;0,V80*Inputs!$M$75*Inputs!$J$126,V77*Inputs!$M$75*V90*Inputs!$J$123)*$I$13</f>
        <v>380040.72757750249</v>
      </c>
      <c r="W103" s="114">
        <f>IF(Inputs!$J$126&gt;0,W80*Inputs!$M$75*Inputs!$J$126,W77*Inputs!$M$75*W90*Inputs!$J$123)*$I$13</f>
        <v>380040.72757750249</v>
      </c>
      <c r="X103" s="114">
        <f>IF(Inputs!$J$126&gt;0,X80*Inputs!$M$75*Inputs!$J$126,X77*Inputs!$M$75*X90*Inputs!$J$123)*$I$13</f>
        <v>380040.72757750249</v>
      </c>
      <c r="Y103" s="114">
        <f>IF(Inputs!$J$126&gt;0,Y80*Inputs!$M$75*Inputs!$J$126,Y77*Inputs!$M$75*Y90*Inputs!$J$123)*$I$13</f>
        <v>380040.72757750249</v>
      </c>
      <c r="Z103" s="114">
        <f>IF(Inputs!$J$126&gt;0,Z80*Inputs!$M$75*Inputs!$J$126,Z77*Inputs!$M$75*Z90*Inputs!$J$123)*$I$13</f>
        <v>380040.72757750249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14">
        <f>IF(Inputs!$K$126&gt;0,O80*Inputs!$M$75*Inputs!$K$126,O77*Inputs!$M$75*O90*Inputs!$J$123)*$I$13</f>
        <v>450336.79326293332</v>
      </c>
      <c r="P104" s="114">
        <f>IF(Inputs!$K$126&gt;0,P80*Inputs!$M$75*Inputs!$K$126,P77*Inputs!$M$75*P90*Inputs!$J$123)*$I$13</f>
        <v>435965.68154550798</v>
      </c>
      <c r="Q104" s="114">
        <f>IF(Inputs!$K$126&gt;0,Q80*Inputs!$M$75*Inputs!$K$126,Q77*Inputs!$M$75*Q90*Inputs!$J$123)*$I$13</f>
        <v>411631.53146956244</v>
      </c>
      <c r="R104" s="114">
        <f>IF(Inputs!$K$126&gt;0,R80*Inputs!$M$75*Inputs!$K$126,R77*Inputs!$M$75*R90*Inputs!$J$123)*$I$13</f>
        <v>400542.58119546791</v>
      </c>
      <c r="S104" s="114">
        <f>IF(Inputs!$K$126&gt;0,S80*Inputs!$M$75*Inputs!$K$126,S77*Inputs!$M$75*S90*Inputs!$J$123)*$I$13</f>
        <v>391236.90755784221</v>
      </c>
      <c r="T104" s="114">
        <f>IF(Inputs!$K$126&gt;0,T80*Inputs!$M$75*Inputs!$K$126,T77*Inputs!$M$75*T90*Inputs!$J$123)*$I$13</f>
        <v>388817.24592561391</v>
      </c>
      <c r="U104" s="114">
        <f>IF(Inputs!$K$126&gt;0,U80*Inputs!$M$75*Inputs!$K$126,U77*Inputs!$M$75*U90*Inputs!$J$123)*$I$13</f>
        <v>380040.72757750249</v>
      </c>
      <c r="V104" s="114">
        <f>IF(Inputs!$K$126&gt;0,V80*Inputs!$M$75*Inputs!$K$126,V77*Inputs!$M$75*V90*Inputs!$J$123)*$I$13</f>
        <v>380040.72757750249</v>
      </c>
      <c r="W104" s="114">
        <f>IF(Inputs!$K$126&gt;0,W80*Inputs!$M$75*Inputs!$K$126,W77*Inputs!$M$75*W90*Inputs!$J$123)*$I$13</f>
        <v>380040.72757750249</v>
      </c>
      <c r="X104" s="114">
        <f>IF(Inputs!$K$126&gt;0,X80*Inputs!$M$75*Inputs!$K$126,X77*Inputs!$M$75*X90*Inputs!$J$123)*$I$13</f>
        <v>380040.72757750249</v>
      </c>
      <c r="Y104" s="114">
        <f>IF(Inputs!$K$126&gt;0,Y80*Inputs!$M$75*Inputs!$K$126,Y77*Inputs!$M$75*Y90*Inputs!$J$123)*$I$13</f>
        <v>380040.72757750249</v>
      </c>
      <c r="Z104" s="114">
        <f>IF(Inputs!$K$126&gt;0,Z80*Inputs!$M$75*Inputs!$K$126,Z77*Inputs!$M$75*Z90*Inputs!$J$123)*$I$13</f>
        <v>380040.72757750249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13510103.797888</v>
      </c>
      <c r="P105" s="70">
        <f>P78*Inputs!$M$75*IF(Inputs!$M$126&gt;0,Inputs!$M$126,P93*Inputs!$J$123)*$I$13</f>
        <v>13078970.446365239</v>
      </c>
      <c r="Q105" s="70">
        <f>Q78*Inputs!$M$75*IF(Inputs!$M$126&gt;0,Inputs!$M$126,Q93*Inputs!$J$123)*$I$13</f>
        <v>12348945.944086874</v>
      </c>
      <c r="R105" s="70">
        <f>R78*Inputs!$M$75*IF(Inputs!$M$126&gt;0,Inputs!$M$126,R93*Inputs!$J$123)*$I$13</f>
        <v>12016277.435864037</v>
      </c>
      <c r="S105" s="70">
        <f>S78*Inputs!$M$75*IF(Inputs!$M$126&gt;0,Inputs!$M$126,S93*Inputs!$J$123)*$I$13</f>
        <v>11737107.226735266</v>
      </c>
      <c r="T105" s="70">
        <f>T78*Inputs!$M$75*IF(Inputs!$M$126&gt;0,Inputs!$M$126,T93*Inputs!$J$123)*$I$13</f>
        <v>11664517.377768418</v>
      </c>
      <c r="U105" s="70">
        <f>U78*Inputs!$M$75*IF(Inputs!$M$126&gt;0,Inputs!$M$126,U93*Inputs!$J$123)*$I$13</f>
        <v>11401221.827325074</v>
      </c>
      <c r="V105" s="70">
        <f>V78*Inputs!$M$75*IF(Inputs!$M$126&gt;0,Inputs!$M$126,V93*Inputs!$J$123)*$I$13</f>
        <v>11401221.827325074</v>
      </c>
      <c r="W105" s="70">
        <f>W78*Inputs!$M$75*IF(Inputs!$M$126&gt;0,Inputs!$M$126,W93*Inputs!$J$123)*$I$13</f>
        <v>11401221.827325074</v>
      </c>
      <c r="X105" s="70">
        <f>X78*Inputs!$M$75*IF(Inputs!$M$126&gt;0,Inputs!$M$126,X93*Inputs!$J$123)*$I$13</f>
        <v>11401221.827325074</v>
      </c>
      <c r="Y105" s="70">
        <f>Y78*Inputs!$M$75*IF(Inputs!$M$126&gt;0,Inputs!$M$126,Y93*Inputs!$J$123)*$I$13</f>
        <v>11401221.827325074</v>
      </c>
      <c r="Z105" s="70">
        <f>Z78*Inputs!$M$75*IF(Inputs!$M$126&gt;0,Inputs!$M$126,Z93*Inputs!$J$123)*$I$13</f>
        <v>11401221.827325074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13510103.797888</v>
      </c>
      <c r="P106" s="70">
        <f>P79*Inputs!$M$75*IF(Inputs!$M$126&gt;0,Inputs!$M$126,P96*Inputs!$J$123)*$I$13</f>
        <v>13078970.446365239</v>
      </c>
      <c r="Q106" s="70">
        <f>Q79*Inputs!$M$75*IF(Inputs!$M$126&gt;0,Inputs!$M$126,Q96*Inputs!$J$123)*$I$13</f>
        <v>12348945.944086874</v>
      </c>
      <c r="R106" s="70">
        <f>R79*Inputs!$M$75*IF(Inputs!$M$126&gt;0,Inputs!$M$126,R96*Inputs!$J$123)*$I$13</f>
        <v>12016277.435864037</v>
      </c>
      <c r="S106" s="70">
        <f>S79*Inputs!$M$75*IF(Inputs!$M$126&gt;0,Inputs!$M$126,S96*Inputs!$J$123)*$I$13</f>
        <v>11737107.226735266</v>
      </c>
      <c r="T106" s="70">
        <f>T79*Inputs!$M$75*IF(Inputs!$M$126&gt;0,Inputs!$M$126,T96*Inputs!$J$123)*$I$13</f>
        <v>11664517.377768418</v>
      </c>
      <c r="U106" s="70">
        <f>U79*Inputs!$M$75*IF(Inputs!$M$126&gt;0,Inputs!$M$126,U96*Inputs!$J$123)*$I$13</f>
        <v>11401221.827325074</v>
      </c>
      <c r="V106" s="70">
        <f>V79*Inputs!$M$75*IF(Inputs!$M$126&gt;0,Inputs!$M$126,V96*Inputs!$J$123)*$I$13</f>
        <v>11401221.827325074</v>
      </c>
      <c r="W106" s="70">
        <f>W79*Inputs!$M$75*IF(Inputs!$M$126&gt;0,Inputs!$M$126,W96*Inputs!$J$123)*$I$13</f>
        <v>11401221.827325074</v>
      </c>
      <c r="X106" s="70">
        <f>X79*Inputs!$M$75*IF(Inputs!$M$126&gt;0,Inputs!$M$126,X96*Inputs!$J$123)*$I$13</f>
        <v>11401221.827325074</v>
      </c>
      <c r="Y106" s="70">
        <f>Y79*Inputs!$M$75*IF(Inputs!$M$126&gt;0,Inputs!$M$126,Y96*Inputs!$J$123)*$I$13</f>
        <v>11401221.827325074</v>
      </c>
      <c r="Z106" s="70">
        <f>Z79*Inputs!$M$75*IF(Inputs!$M$126&gt;0,Inputs!$M$126,Z96*Inputs!$J$123)*$I$13</f>
        <v>11401221.827325074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13510103.797888</v>
      </c>
      <c r="P107" s="70">
        <f>P80*Inputs!$M$75*IF(Inputs!$M$126&gt;0,Inputs!$M$126,P99*Inputs!$J$123)*$I$13</f>
        <v>13078970.446365239</v>
      </c>
      <c r="Q107" s="70">
        <f>Q80*Inputs!$M$75*IF(Inputs!$M$126&gt;0,Inputs!$M$126,Q99*Inputs!$J$123)*$I$13</f>
        <v>12348945.944086874</v>
      </c>
      <c r="R107" s="70">
        <f>R80*Inputs!$M$75*IF(Inputs!$M$126&gt;0,Inputs!$M$126,R99*Inputs!$J$123)*$I$13</f>
        <v>12016277.435864037</v>
      </c>
      <c r="S107" s="70">
        <f>S80*Inputs!$M$75*IF(Inputs!$M$126&gt;0,Inputs!$M$126,S99*Inputs!$J$123)*$I$13</f>
        <v>11737107.226735266</v>
      </c>
      <c r="T107" s="70">
        <f>T80*Inputs!$M$75*IF(Inputs!$M$126&gt;0,Inputs!$M$126,T99*Inputs!$J$123)*$I$13</f>
        <v>11664517.377768418</v>
      </c>
      <c r="U107" s="70">
        <f>U80*Inputs!$M$75*IF(Inputs!$M$126&gt;0,Inputs!$M$126,U99*Inputs!$J$123)*$I$13</f>
        <v>11401221.827325074</v>
      </c>
      <c r="V107" s="70">
        <f>V80*Inputs!$M$75*IF(Inputs!$M$126&gt;0,Inputs!$M$126,V99*Inputs!$J$123)*$I$13</f>
        <v>11401221.827325074</v>
      </c>
      <c r="W107" s="70">
        <f>W80*Inputs!$M$75*IF(Inputs!$M$126&gt;0,Inputs!$M$126,W99*Inputs!$J$123)*$I$13</f>
        <v>11401221.827325074</v>
      </c>
      <c r="X107" s="70">
        <f>X80*Inputs!$M$75*IF(Inputs!$M$126&gt;0,Inputs!$M$126,X99*Inputs!$J$123)*$I$13</f>
        <v>11401221.827325074</v>
      </c>
      <c r="Y107" s="70">
        <f>Y80*Inputs!$M$75*IF(Inputs!$M$126&gt;0,Inputs!$M$126,Y99*Inputs!$J$123)*$I$13</f>
        <v>11401221.827325074</v>
      </c>
      <c r="Z107" s="70">
        <f>Z80*Inputs!$M$75*IF(Inputs!$M$126&gt;0,Inputs!$M$126,Z99*Inputs!$J$123)*$I$13</f>
        <v>11401221.827325074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172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173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0.17173574800465788</v>
      </c>
      <c r="P114" s="56">
        <f>Inputs!P64*$I$9</f>
        <v>0.1820242385273404</v>
      </c>
      <c r="Q114" s="56">
        <f>Inputs!Q64*$I$9</f>
        <v>0.19297097394903601</v>
      </c>
      <c r="R114" s="56">
        <f>Inputs!R64*$I$9</f>
        <v>0.20461947084188081</v>
      </c>
      <c r="S114" s="56">
        <f>Inputs!S64*$I$9</f>
        <v>0.21701618067135764</v>
      </c>
      <c r="T114" s="56">
        <f>Inputs!T64*$I$9</f>
        <v>0.2302106902679838</v>
      </c>
      <c r="U114" s="56">
        <f>Inputs!U64*$I$9</f>
        <v>0.24425593610681462</v>
      </c>
      <c r="V114" s="56">
        <f>Inputs!V64*$I$9</f>
        <v>0.25920843335104238</v>
      </c>
      <c r="W114" s="56">
        <f>Inputs!W64*$I$9</f>
        <v>0.27512852068244553</v>
      </c>
      <c r="X114" s="56">
        <f>Inputs!X64*$I$9</f>
        <v>0.29208062201254031</v>
      </c>
      <c r="Y114" s="56">
        <f>Inputs!Y64*$I$9</f>
        <v>0.31013352624435164</v>
      </c>
      <c r="Z114" s="56">
        <f>Inputs!Z64*$I$9</f>
        <v>0.32930224346285597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9.2331047314332183E-4</v>
      </c>
      <c r="P115" s="56">
        <f>Inputs!P65*$I$9</f>
        <v>9.7862493831903444E-4</v>
      </c>
      <c r="Q115" s="56">
        <f>Inputs!Q65*$I$9</f>
        <v>1.0374783545647097E-3</v>
      </c>
      <c r="R115" s="56">
        <f>Inputs!R65*$I$9</f>
        <v>1.1001046819455957E-3</v>
      </c>
      <c r="S115" s="56">
        <f>Inputs!S65*$I$9</f>
        <v>1.166753659523428E-3</v>
      </c>
      <c r="T115" s="56">
        <f>Inputs!T65*$I$9</f>
        <v>1.2376918831612032E-3</v>
      </c>
      <c r="U115" s="56">
        <f>Inputs!U65*$I$9</f>
        <v>1.3132039575635193E-3</v>
      </c>
      <c r="V115" s="56">
        <f>Inputs!V65*$I$9</f>
        <v>1.3935937276937762E-3</v>
      </c>
      <c r="W115" s="56">
        <f>Inputs!W65*$I$9</f>
        <v>1.4791855950669114E-3</v>
      </c>
      <c r="X115" s="56">
        <f>Inputs!X65*$I$9</f>
        <v>1.5703259247986036E-3</v>
      </c>
      <c r="Y115" s="56">
        <f>Inputs!Y65*$I$9</f>
        <v>1.6673845497008151E-3</v>
      </c>
      <c r="Z115" s="56">
        <f>Inputs!Z65*$I$9</f>
        <v>1.7704421691551394E-3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9.2331047314332183E-4</v>
      </c>
      <c r="P116" s="56">
        <f>Inputs!P66*$I$9</f>
        <v>9.7862493831903444E-4</v>
      </c>
      <c r="Q116" s="56">
        <f>Inputs!Q66*$I$9</f>
        <v>1.0374783545647097E-3</v>
      </c>
      <c r="R116" s="56">
        <f>Inputs!R66*$I$9</f>
        <v>1.1001046819455957E-3</v>
      </c>
      <c r="S116" s="56">
        <f>Inputs!S66*$I$9</f>
        <v>1.166753659523428E-3</v>
      </c>
      <c r="T116" s="56">
        <f>Inputs!T66*$I$9</f>
        <v>1.2376918831612032E-3</v>
      </c>
      <c r="U116" s="56">
        <f>Inputs!U66*$I$9</f>
        <v>1.3132039575635193E-3</v>
      </c>
      <c r="V116" s="56">
        <f>Inputs!V66*$I$9</f>
        <v>1.3935937276937762E-3</v>
      </c>
      <c r="W116" s="56">
        <f>Inputs!W66*$I$9</f>
        <v>1.4791855950669114E-3</v>
      </c>
      <c r="X116" s="56">
        <f>Inputs!X66*$I$9</f>
        <v>1.5703259247986036E-3</v>
      </c>
      <c r="Y116" s="56">
        <f>Inputs!Y66*$I$9</f>
        <v>1.6673845497008151E-3</v>
      </c>
      <c r="Z116" s="56">
        <f>Inputs!Z66*$I$9</f>
        <v>1.7704421691551394E-3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174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74245.369003227665</v>
      </c>
      <c r="P119" s="70">
        <f t="shared" ref="P119:Z119" si="21">P103*P114*$T$37</f>
        <v>76182.068359079101</v>
      </c>
      <c r="Q119" s="70">
        <f t="shared" si="21"/>
        <v>76255.620034382126</v>
      </c>
      <c r="R119" s="70">
        <f t="shared" si="21"/>
        <v>78680.458573303404</v>
      </c>
      <c r="S119" s="70">
        <f t="shared" si="21"/>
        <v>81508.549839240892</v>
      </c>
      <c r="T119" s="70">
        <f t="shared" si="21"/>
        <v>85929.491109726703</v>
      </c>
      <c r="U119" s="70">
        <f t="shared" si="21"/>
        <v>89114.115526231471</v>
      </c>
      <c r="V119" s="70">
        <f t="shared" si="21"/>
        <v>94569.371140756513</v>
      </c>
      <c r="W119" s="70">
        <f t="shared" si="21"/>
        <v>100377.64145037939</v>
      </c>
      <c r="X119" s="70">
        <f t="shared" si="21"/>
        <v>106562.43081689789</v>
      </c>
      <c r="Y119" s="70">
        <f t="shared" si="21"/>
        <v>113148.83612167666</v>
      </c>
      <c r="Z119" s="70">
        <f t="shared" si="21"/>
        <v>120142.33363058654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399.16865055498744</v>
      </c>
      <c r="P120" s="70">
        <f t="shared" ref="P120:Z120" si="24">P104*P115*$T$27</f>
        <v>409.58101268322099</v>
      </c>
      <c r="Q120" s="70">
        <f t="shared" si="24"/>
        <v>409.97645179775338</v>
      </c>
      <c r="R120" s="70">
        <f t="shared" si="24"/>
        <v>423.01321813603982</v>
      </c>
      <c r="S120" s="70">
        <f t="shared" si="24"/>
        <v>438.2180098883918</v>
      </c>
      <c r="T120" s="70">
        <f t="shared" si="24"/>
        <v>461.98651134261672</v>
      </c>
      <c r="U120" s="70">
        <f t="shared" si="24"/>
        <v>479.10814799049177</v>
      </c>
      <c r="V120" s="70">
        <f t="shared" si="24"/>
        <v>508.43747925137905</v>
      </c>
      <c r="W120" s="70">
        <f t="shared" si="24"/>
        <v>539.66473898053437</v>
      </c>
      <c r="X120" s="70">
        <f t="shared" si="24"/>
        <v>572.91629471450472</v>
      </c>
      <c r="Y120" s="70">
        <f t="shared" si="24"/>
        <v>608.32707592299266</v>
      </c>
      <c r="Z120" s="70">
        <f t="shared" si="24"/>
        <v>645.92652489562647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5">P107*P116*$T$17</f>
        <v>0</v>
      </c>
      <c r="Q121" s="70">
        <f t="shared" si="25"/>
        <v>0</v>
      </c>
      <c r="R121" s="70">
        <f t="shared" si="25"/>
        <v>0</v>
      </c>
      <c r="S121" s="70">
        <f t="shared" si="25"/>
        <v>0</v>
      </c>
      <c r="T121" s="70">
        <f t="shared" si="25"/>
        <v>0</v>
      </c>
      <c r="U121" s="70">
        <f t="shared" si="25"/>
        <v>0</v>
      </c>
      <c r="V121" s="70">
        <f t="shared" si="25"/>
        <v>0</v>
      </c>
      <c r="W121" s="70">
        <f t="shared" si="25"/>
        <v>0</v>
      </c>
      <c r="X121" s="70">
        <f t="shared" si="25"/>
        <v>0</v>
      </c>
      <c r="Y121" s="70">
        <f t="shared" si="25"/>
        <v>0</v>
      </c>
      <c r="Z121" s="70">
        <f t="shared" si="25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192</v>
      </c>
      <c r="E122" s="51"/>
      <c r="F122" s="51"/>
      <c r="G122" s="51"/>
      <c r="H122" s="51"/>
      <c r="I122" s="51"/>
      <c r="J122" s="112" t="str">
        <f>J119</f>
        <v>Significant</v>
      </c>
      <c r="K122" s="51"/>
      <c r="L122" s="51"/>
      <c r="M122" s="51"/>
      <c r="N122" s="51"/>
      <c r="O122" s="88">
        <f>O105*O114*$T$44</f>
        <v>92806.711254034599</v>
      </c>
      <c r="P122" s="88">
        <f t="shared" ref="P122:Z122" si="26">P105*P114*$T$44</f>
        <v>95227.585448848884</v>
      </c>
      <c r="Q122" s="88">
        <f t="shared" si="26"/>
        <v>95319.525042977693</v>
      </c>
      <c r="R122" s="88">
        <f t="shared" si="26"/>
        <v>98350.573216629273</v>
      </c>
      <c r="S122" s="88">
        <f t="shared" si="26"/>
        <v>101885.68729905112</v>
      </c>
      <c r="T122" s="88">
        <f t="shared" si="26"/>
        <v>107411.8638871584</v>
      </c>
      <c r="U122" s="88">
        <f t="shared" si="26"/>
        <v>111392.64440778934</v>
      </c>
      <c r="V122" s="88">
        <f t="shared" si="26"/>
        <v>118211.71392594565</v>
      </c>
      <c r="W122" s="88">
        <f t="shared" si="26"/>
        <v>125472.05181297426</v>
      </c>
      <c r="X122" s="88">
        <f t="shared" si="26"/>
        <v>133203.03852112236</v>
      </c>
      <c r="Y122" s="88">
        <f t="shared" si="26"/>
        <v>141436.04515209582</v>
      </c>
      <c r="Z122" s="88">
        <f t="shared" si="26"/>
        <v>150177.91703823316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498.9608131937344</v>
      </c>
      <c r="P123" s="70">
        <f t="shared" ref="P123:Z123" si="27">P105*P115*$T$34</f>
        <v>511.97626585402628</v>
      </c>
      <c r="Q123" s="70">
        <f t="shared" si="27"/>
        <v>512.47056474719182</v>
      </c>
      <c r="R123" s="70">
        <f t="shared" si="27"/>
        <v>528.76652267004977</v>
      </c>
      <c r="S123" s="70">
        <f t="shared" si="27"/>
        <v>547.77251236048983</v>
      </c>
      <c r="T123" s="70">
        <f t="shared" si="27"/>
        <v>577.4831391782709</v>
      </c>
      <c r="U123" s="70">
        <f t="shared" si="27"/>
        <v>598.8851849881147</v>
      </c>
      <c r="V123" s="70">
        <f t="shared" si="27"/>
        <v>635.54684906422392</v>
      </c>
      <c r="W123" s="70">
        <f t="shared" si="27"/>
        <v>674.58092372566796</v>
      </c>
      <c r="X123" s="70">
        <f t="shared" si="27"/>
        <v>716.14536839313098</v>
      </c>
      <c r="Y123" s="70">
        <f t="shared" si="27"/>
        <v>760.40884490374094</v>
      </c>
      <c r="Z123" s="70">
        <f t="shared" si="27"/>
        <v>807.40815611953315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175</v>
      </c>
      <c r="E124" s="51"/>
      <c r="F124" s="51"/>
      <c r="G124" s="51"/>
      <c r="H124" s="51"/>
      <c r="I124" s="51"/>
      <c r="J124" s="112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31344.15784904893</v>
      </c>
      <c r="P124" s="88">
        <f t="shared" si="28"/>
        <v>33221.95018243463</v>
      </c>
      <c r="Q124" s="88">
        <f t="shared" si="28"/>
        <v>35219.88134688908</v>
      </c>
      <c r="R124" s="88">
        <f t="shared" si="28"/>
        <v>37345.893720874148</v>
      </c>
      <c r="S124" s="88">
        <f t="shared" si="28"/>
        <v>39608.465341626274</v>
      </c>
      <c r="T124" s="88">
        <f t="shared" si="28"/>
        <v>42016.64649402225</v>
      </c>
      <c r="U124" s="88">
        <f t="shared" si="28"/>
        <v>44580.09881956294</v>
      </c>
      <c r="V124" s="88">
        <f t="shared" si="28"/>
        <v>47309.137120009465</v>
      </c>
      <c r="W124" s="88">
        <f t="shared" si="28"/>
        <v>50214.774042338591</v>
      </c>
      <c r="X124" s="88">
        <f t="shared" si="28"/>
        <v>53308.767844660702</v>
      </c>
      <c r="Y124" s="88">
        <f t="shared" si="28"/>
        <v>56603.673456626304</v>
      </c>
      <c r="Z124" s="88">
        <f t="shared" si="28"/>
        <v>60102.230427096343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176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2280.8441841128783</v>
      </c>
      <c r="P125" s="70">
        <f t="shared" si="29"/>
        <v>2417.4869276570148</v>
      </c>
      <c r="Q125" s="70">
        <f t="shared" si="29"/>
        <v>2562.8719049357096</v>
      </c>
      <c r="R125" s="70">
        <f t="shared" si="29"/>
        <v>2717.577065045889</v>
      </c>
      <c r="S125" s="70">
        <f t="shared" si="29"/>
        <v>2882.2193357741139</v>
      </c>
      <c r="T125" s="70">
        <f t="shared" si="29"/>
        <v>3057.4572860864168</v>
      </c>
      <c r="U125" s="70">
        <f t="shared" si="29"/>
        <v>3243.9939720014772</v>
      </c>
      <c r="V125" s="70">
        <f t="shared" si="29"/>
        <v>3442.5799785476261</v>
      </c>
      <c r="W125" s="70">
        <f t="shared" si="29"/>
        <v>3654.0166713869944</v>
      </c>
      <c r="X125" s="70">
        <f t="shared" si="29"/>
        <v>3879.1596726344114</v>
      </c>
      <c r="Y125" s="70">
        <f t="shared" si="29"/>
        <v>4118.9225764088596</v>
      </c>
      <c r="Z125" s="70">
        <f t="shared" si="29"/>
        <v>4373.504733546838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177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0</v>
      </c>
      <c r="P126" s="70">
        <f t="shared" si="30"/>
        <v>0</v>
      </c>
      <c r="Q126" s="70">
        <f t="shared" si="30"/>
        <v>0</v>
      </c>
      <c r="R126" s="70">
        <f t="shared" si="30"/>
        <v>0</v>
      </c>
      <c r="S126" s="70">
        <f t="shared" si="30"/>
        <v>0</v>
      </c>
      <c r="T126" s="70">
        <f t="shared" si="30"/>
        <v>0</v>
      </c>
      <c r="U126" s="70">
        <f t="shared" si="30"/>
        <v>0</v>
      </c>
      <c r="V126" s="70">
        <f t="shared" si="30"/>
        <v>0</v>
      </c>
      <c r="W126" s="70">
        <f t="shared" si="30"/>
        <v>0</v>
      </c>
      <c r="X126" s="70">
        <f t="shared" si="30"/>
        <v>0</v>
      </c>
      <c r="Y126" s="70">
        <f t="shared" si="30"/>
        <v>0</v>
      </c>
      <c r="Z126" s="70">
        <f t="shared" si="30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178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7357.3592920353985</v>
      </c>
      <c r="P127" s="70">
        <f>Inputs!$J$27*$I$11</f>
        <v>7357.3592920353985</v>
      </c>
      <c r="Q127" s="70">
        <f>Inputs!$J$27*$I$11</f>
        <v>7357.3592920353985</v>
      </c>
      <c r="R127" s="70">
        <f>Inputs!$J$27*$I$11</f>
        <v>7357.3592920353985</v>
      </c>
      <c r="S127" s="70">
        <f>Inputs!$J$27*$I$11</f>
        <v>7357.3592920353985</v>
      </c>
      <c r="T127" s="70">
        <f>Inputs!$J$27*$I$11</f>
        <v>7357.3592920353985</v>
      </c>
      <c r="U127" s="70">
        <f>Inputs!$J$27*$I$11</f>
        <v>7357.3592920353985</v>
      </c>
      <c r="V127" s="70">
        <f>Inputs!$J$27*$I$11</f>
        <v>7357.3592920353985</v>
      </c>
      <c r="W127" s="70">
        <f>Inputs!$J$27*$I$11</f>
        <v>7357.3592920353985</v>
      </c>
      <c r="X127" s="70">
        <f>Inputs!$J$27*$I$11</f>
        <v>7357.3592920353985</v>
      </c>
      <c r="Y127" s="70">
        <f>Inputs!$J$27*$I$11</f>
        <v>7357.3592920353985</v>
      </c>
      <c r="Z127" s="70">
        <f>Inputs!$J$27*$I$11</f>
        <v>7357.3592920353985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166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208932.57104620818</v>
      </c>
      <c r="P128" s="98">
        <f t="shared" ref="P128:Z128" si="31">SUM(P119:P127)</f>
        <v>215328.00748859227</v>
      </c>
      <c r="Q128" s="98">
        <f t="shared" si="31"/>
        <v>217637.70463776495</v>
      </c>
      <c r="R128" s="98">
        <f t="shared" si="31"/>
        <v>225403.64160869422</v>
      </c>
      <c r="S128" s="98">
        <f t="shared" si="31"/>
        <v>234228.27162997666</v>
      </c>
      <c r="T128" s="98">
        <f t="shared" si="31"/>
        <v>246812.28771955008</v>
      </c>
      <c r="U128" s="98">
        <f t="shared" si="31"/>
        <v>256766.20535059922</v>
      </c>
      <c r="V128" s="98">
        <f t="shared" si="31"/>
        <v>272034.14578561025</v>
      </c>
      <c r="W128" s="98">
        <f t="shared" si="31"/>
        <v>288290.08893182088</v>
      </c>
      <c r="X128" s="98">
        <f t="shared" si="31"/>
        <v>305599.81781045836</v>
      </c>
      <c r="Y128" s="98">
        <f t="shared" si="31"/>
        <v>324033.57251966977</v>
      </c>
      <c r="Z128" s="98">
        <f t="shared" si="31"/>
        <v>343606.67980251345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179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180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181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207249.55752212391</v>
      </c>
      <c r="T135" s="70">
        <f>Inputs!T22*'Base Case'!$I$10</f>
        <v>1055936.4955752213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182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183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184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47000.682547916702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185</v>
      </c>
      <c r="E139" s="51"/>
      <c r="F139" s="51"/>
      <c r="G139" s="51"/>
      <c r="H139" s="51"/>
      <c r="I139" s="51"/>
      <c r="J139" s="70">
        <f>Inputs!K27*$I$11</f>
        <v>1554.3716814159293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186</v>
      </c>
      <c r="E140" s="51"/>
      <c r="F140" s="51"/>
      <c r="G140" s="51"/>
      <c r="H140" s="51"/>
      <c r="I140" s="51"/>
      <c r="J140" s="70">
        <f>SUM(J138:J139)</f>
        <v>48555.054229332629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187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189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208932.57104620818</v>
      </c>
      <c r="P147" s="70">
        <f t="shared" ref="P147:Z147" si="34">P128</f>
        <v>215328.00748859227</v>
      </c>
      <c r="Q147" s="70">
        <f t="shared" si="34"/>
        <v>217637.70463776495</v>
      </c>
      <c r="R147" s="70">
        <f t="shared" si="34"/>
        <v>225403.64160869422</v>
      </c>
      <c r="S147" s="70">
        <f t="shared" si="34"/>
        <v>234228.27162997666</v>
      </c>
      <c r="T147" s="70">
        <f t="shared" si="34"/>
        <v>246812.28771955008</v>
      </c>
      <c r="U147" s="70">
        <f t="shared" si="34"/>
        <v>256766.20535059922</v>
      </c>
      <c r="V147" s="70">
        <f t="shared" si="34"/>
        <v>272034.14578561025</v>
      </c>
      <c r="W147" s="70">
        <f t="shared" si="34"/>
        <v>288290.08893182088</v>
      </c>
      <c r="X147" s="70">
        <f t="shared" si="34"/>
        <v>305599.81781045836</v>
      </c>
      <c r="Y147" s="70">
        <f t="shared" si="34"/>
        <v>324033.57251966977</v>
      </c>
      <c r="Z147" s="70">
        <f t="shared" si="34"/>
        <v>343606.67980251345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179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48555.054229332629</v>
      </c>
      <c r="P148" s="70">
        <f t="shared" ref="P148:Z148" si="35">$J$140</f>
        <v>48555.054229332629</v>
      </c>
      <c r="Q148" s="70">
        <f t="shared" si="35"/>
        <v>48555.054229332629</v>
      </c>
      <c r="R148" s="70">
        <f t="shared" si="35"/>
        <v>48555.054229332629</v>
      </c>
      <c r="S148" s="70">
        <f t="shared" si="35"/>
        <v>48555.054229332629</v>
      </c>
      <c r="T148" s="70">
        <f t="shared" si="35"/>
        <v>48555.054229332629</v>
      </c>
      <c r="U148" s="70">
        <f t="shared" si="35"/>
        <v>48555.054229332629</v>
      </c>
      <c r="V148" s="70">
        <f t="shared" si="35"/>
        <v>48555.054229332629</v>
      </c>
      <c r="W148" s="70">
        <f t="shared" si="35"/>
        <v>48555.054229332629</v>
      </c>
      <c r="X148" s="70">
        <f t="shared" si="35"/>
        <v>48555.054229332629</v>
      </c>
      <c r="Y148" s="70">
        <f t="shared" si="35"/>
        <v>48555.054229332629</v>
      </c>
      <c r="Z148" s="70">
        <f t="shared" si="35"/>
        <v>48555.054229332629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190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150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Inglewood Regulator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152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153</v>
      </c>
      <c r="K16" s="58" t="s">
        <v>154</v>
      </c>
      <c r="L16" s="58"/>
      <c r="M16" s="58"/>
      <c r="N16" s="59"/>
      <c r="O16" s="57" t="s">
        <v>155</v>
      </c>
      <c r="P16" s="58" t="s">
        <v>156</v>
      </c>
      <c r="Q16" s="58" t="s">
        <v>157</v>
      </c>
      <c r="R16" s="58" t="s">
        <v>158</v>
      </c>
      <c r="S16" s="58" t="s">
        <v>26</v>
      </c>
      <c r="T16" s="60" t="s">
        <v>159</v>
      </c>
      <c r="U16" s="57" t="s">
        <v>160</v>
      </c>
      <c r="V16" s="61" t="s">
        <v>161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11551138.747194242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14041229.818100892</v>
      </c>
      <c r="R19" s="71">
        <v>0</v>
      </c>
      <c r="S19" s="72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1389504.6584070798</v>
      </c>
      <c r="S20" s="72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803921.03362831869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385037.95823980804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0.96</v>
      </c>
      <c r="U27" s="63">
        <f t="shared" si="0"/>
        <v>369636.43991021567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28915.735661389357</v>
      </c>
      <c r="V28" s="75">
        <f t="shared" si="1"/>
        <v>28915.735661389357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1389504.6584070798</v>
      </c>
      <c r="S30" s="72">
        <v>0</v>
      </c>
      <c r="T30" s="73">
        <f>'Base Case'!$T30</f>
        <v>1</v>
      </c>
      <c r="U30" s="74">
        <f t="shared" si="0"/>
        <v>1389504.6584070798</v>
      </c>
      <c r="V30" s="75">
        <f t="shared" si="1"/>
        <v>1389504.6584070798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1</v>
      </c>
      <c r="U31" s="74">
        <f t="shared" si="0"/>
        <v>779859.3600000001</v>
      </c>
      <c r="V31" s="75">
        <f t="shared" si="1"/>
        <v>779859.3600000001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11551138.747194242</v>
      </c>
      <c r="P34" s="71">
        <v>0</v>
      </c>
      <c r="Q34" s="70">
        <f>Inputs!$L$161*$I$11</f>
        <v>7146285.8594929241</v>
      </c>
      <c r="R34" s="71">
        <v>0</v>
      </c>
      <c r="S34" s="72">
        <v>0</v>
      </c>
      <c r="T34" s="73">
        <f>'Base Case'!$T34</f>
        <v>0.04</v>
      </c>
      <c r="U34" s="74">
        <f t="shared" si="0"/>
        <v>747896.98426748661</v>
      </c>
      <c r="V34" s="75">
        <f t="shared" si="1"/>
        <v>285851.43437971699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385037.95823980804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369636.43991021567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8093.0952212389393</v>
      </c>
      <c r="S40" s="72">
        <v>0</v>
      </c>
      <c r="T40" s="73">
        <f>'Base Case'!$T40</f>
        <v>1</v>
      </c>
      <c r="U40" s="74">
        <f t="shared" si="0"/>
        <v>8093.0952212389393</v>
      </c>
      <c r="V40" s="75">
        <f t="shared" si="1"/>
        <v>8093.0952212389393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11551138.747194242</v>
      </c>
      <c r="P44" s="71">
        <v>0</v>
      </c>
      <c r="Q44" s="70">
        <f>SUM(Inputs!$J$161,Inputs!$L$161*(Inputs!$J$128/Inputs!$L$128))*$I$11</f>
        <v>1417913.8610105007</v>
      </c>
      <c r="R44" s="71">
        <v>0</v>
      </c>
      <c r="S44" s="72">
        <v>0</v>
      </c>
      <c r="T44" s="73">
        <f>'Base Case'!$T44</f>
        <v>0.04</v>
      </c>
      <c r="U44" s="74">
        <f t="shared" si="0"/>
        <v>518762.10432818974</v>
      </c>
      <c r="V44" s="75">
        <f t="shared" si="1"/>
        <v>56716.554440420026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11936176.70543405</v>
      </c>
      <c r="P49" s="70">
        <f t="shared" ref="P49:V49" si="2">SUMIF($I$17:$I$46,$I49,P$17:P$46)</f>
        <v>8261.6387603969597</v>
      </c>
      <c r="Q49" s="70">
        <f t="shared" si="2"/>
        <v>1474907.4893290848</v>
      </c>
      <c r="R49" s="70">
        <f t="shared" si="2"/>
        <v>8093.0952212389393</v>
      </c>
      <c r="S49" s="70">
        <f t="shared" si="2"/>
        <v>57169.790442477875</v>
      </c>
      <c r="T49" s="56">
        <f>U49/SUM(O49:S49)</f>
        <v>7.5561458118639124E-2</v>
      </c>
      <c r="U49" s="70">
        <f t="shared" si="2"/>
        <v>1018916.6969811033</v>
      </c>
      <c r="V49" s="70">
        <f t="shared" si="2"/>
        <v>187234.70718311789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11936176.70543405</v>
      </c>
      <c r="P50" s="70">
        <f t="shared" si="3"/>
        <v>28915.735661389357</v>
      </c>
      <c r="Q50" s="70">
        <f t="shared" si="3"/>
        <v>7203279.4878115086</v>
      </c>
      <c r="R50" s="70">
        <f t="shared" si="3"/>
        <v>1389504.6584070798</v>
      </c>
      <c r="S50" s="70">
        <f t="shared" si="3"/>
        <v>779859.3600000001</v>
      </c>
      <c r="T50" s="56">
        <f t="shared" ref="T50:T51" si="4">U50/SUM(O50:S50)</f>
        <v>0.15806769822687403</v>
      </c>
      <c r="U50" s="70">
        <f t="shared" si="3"/>
        <v>3372806.8065647557</v>
      </c>
      <c r="V50" s="70">
        <f t="shared" si="3"/>
        <v>2541124.8167667701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11551138.747194242</v>
      </c>
      <c r="P51" s="70">
        <f t="shared" si="3"/>
        <v>28915.735661389357</v>
      </c>
      <c r="Q51" s="70">
        <f t="shared" si="3"/>
        <v>14098223.446419476</v>
      </c>
      <c r="R51" s="70">
        <f t="shared" si="3"/>
        <v>1389504.6584070798</v>
      </c>
      <c r="S51" s="70">
        <f t="shared" si="3"/>
        <v>803921.03362831869</v>
      </c>
      <c r="T51" s="56">
        <f t="shared" si="4"/>
        <v>0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4391723.5035458589</v>
      </c>
      <c r="V52" s="88">
        <f>SUM(V49:V51)</f>
        <v>2728359.5239498881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20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20.158999999999999</v>
      </c>
      <c r="P69" s="70">
        <f>Inputs!P185*$I$12</f>
        <v>19.889199999999999</v>
      </c>
      <c r="Q69" s="70">
        <f>Inputs!Q185*$I$12</f>
        <v>18.463249999999999</v>
      </c>
      <c r="R69" s="70">
        <f>Inputs!R185*$I$12</f>
        <v>17.9056</v>
      </c>
      <c r="S69" s="70">
        <f>Inputs!S185*$I$12</f>
        <v>17.4971</v>
      </c>
      <c r="T69" s="70">
        <f>Inputs!T185*$I$12</f>
        <v>17.494249999999997</v>
      </c>
      <c r="U69" s="70">
        <f>Inputs!U185*$I$12</f>
        <v>17.252950000000002</v>
      </c>
      <c r="V69" s="70">
        <f>Inputs!V185*$I$12</f>
        <v>17.252950000000002</v>
      </c>
      <c r="W69" s="70">
        <f>Inputs!W185*$I$12</f>
        <v>17.252950000000002</v>
      </c>
      <c r="X69" s="70">
        <f>Inputs!X185*$I$12</f>
        <v>17.252950000000002</v>
      </c>
      <c r="Y69" s="70">
        <f>Inputs!Y185*$I$12</f>
        <v>17.252950000000002</v>
      </c>
      <c r="Z69" s="70">
        <f>Inputs!Z185*$I$12</f>
        <v>17.252950000000002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17.578800000000001</v>
      </c>
      <c r="P70" s="70">
        <f>Inputs!P186*$I$12</f>
        <v>16.857749999999999</v>
      </c>
      <c r="Q70" s="70">
        <f>Inputs!Q186*$I$12</f>
        <v>16.052149999999997</v>
      </c>
      <c r="R70" s="70">
        <f>Inputs!R186*$I$12</f>
        <v>15.64555</v>
      </c>
      <c r="S70" s="70">
        <f>Inputs!S186*$I$12</f>
        <v>15.278849999999998</v>
      </c>
      <c r="T70" s="70">
        <f>Inputs!T186*$I$12</f>
        <v>15.139199999999999</v>
      </c>
      <c r="U70" s="70">
        <f>Inputs!U186*$I$12</f>
        <v>14.731649999999998</v>
      </c>
      <c r="V70" s="70">
        <f>Inputs!V186*$I$12</f>
        <v>14.731649999999998</v>
      </c>
      <c r="W70" s="70">
        <f>Inputs!W186*$I$12</f>
        <v>14.731649999999998</v>
      </c>
      <c r="X70" s="70">
        <f>Inputs!X186*$I$12</f>
        <v>14.731649999999998</v>
      </c>
      <c r="Y70" s="70">
        <f>Inputs!Y186*$I$12</f>
        <v>14.731649999999998</v>
      </c>
      <c r="Z70" s="70">
        <f>Inputs!Z186*$I$12</f>
        <v>14.731649999999998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18.35286</v>
      </c>
      <c r="P71" s="70">
        <f>Inputs!P187*$I$12</f>
        <v>17.767185000000001</v>
      </c>
      <c r="Q71" s="70">
        <f>Inputs!Q187*$I$12</f>
        <v>16.775479999999998</v>
      </c>
      <c r="R71" s="70">
        <f>Inputs!R187*$I$12</f>
        <v>16.323564999999999</v>
      </c>
      <c r="S71" s="70">
        <f>Inputs!S187*$I$12</f>
        <v>15.944324999999999</v>
      </c>
      <c r="T71" s="70">
        <f>Inputs!T187*$I$12</f>
        <v>15.845715</v>
      </c>
      <c r="U71" s="70">
        <f>Inputs!U187*$I$12</f>
        <v>15.48804</v>
      </c>
      <c r="V71" s="70">
        <f>Inputs!V187*$I$12</f>
        <v>15.48804</v>
      </c>
      <c r="W71" s="70">
        <f>Inputs!W187*$I$12</f>
        <v>15.48804</v>
      </c>
      <c r="X71" s="70">
        <f>Inputs!X187*$I$12</f>
        <v>15.48804</v>
      </c>
      <c r="Y71" s="70">
        <f>Inputs!Y187*$I$12</f>
        <v>15.48804</v>
      </c>
      <c r="Z71" s="70">
        <f>Inputs!Z187*$I$12</f>
        <v>15.48804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144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145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18.35286</v>
      </c>
      <c r="P78" s="70">
        <f t="shared" si="7"/>
        <v>17.767185000000001</v>
      </c>
      <c r="Q78" s="70">
        <f t="shared" si="7"/>
        <v>16.775479999999998</v>
      </c>
      <c r="R78" s="70">
        <f t="shared" si="7"/>
        <v>16.323564999999999</v>
      </c>
      <c r="S78" s="70">
        <f t="shared" si="7"/>
        <v>15.944324999999999</v>
      </c>
      <c r="T78" s="70">
        <f t="shared" si="7"/>
        <v>15.845715</v>
      </c>
      <c r="U78" s="70">
        <f t="shared" si="7"/>
        <v>15.48804</v>
      </c>
      <c r="V78" s="70">
        <f t="shared" si="7"/>
        <v>15.48804</v>
      </c>
      <c r="W78" s="70">
        <f t="shared" si="7"/>
        <v>15.48804</v>
      </c>
      <c r="X78" s="70">
        <f t="shared" si="7"/>
        <v>15.48804</v>
      </c>
      <c r="Y78" s="70">
        <f t="shared" si="7"/>
        <v>15.48804</v>
      </c>
      <c r="Z78" s="70">
        <f t="shared" si="7"/>
        <v>15.48804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147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18.35286</v>
      </c>
      <c r="P79" s="70">
        <f t="shared" si="8"/>
        <v>17.767185000000001</v>
      </c>
      <c r="Q79" s="70">
        <f t="shared" si="8"/>
        <v>16.775479999999998</v>
      </c>
      <c r="R79" s="70">
        <f t="shared" si="8"/>
        <v>16.323564999999999</v>
      </c>
      <c r="S79" s="70">
        <f t="shared" si="8"/>
        <v>15.944324999999999</v>
      </c>
      <c r="T79" s="70">
        <f t="shared" si="8"/>
        <v>15.845715</v>
      </c>
      <c r="U79" s="70">
        <f t="shared" si="8"/>
        <v>15.48804</v>
      </c>
      <c r="V79" s="70">
        <f t="shared" si="8"/>
        <v>15.48804</v>
      </c>
      <c r="W79" s="70">
        <f t="shared" si="8"/>
        <v>15.48804</v>
      </c>
      <c r="X79" s="70">
        <f t="shared" si="8"/>
        <v>15.48804</v>
      </c>
      <c r="Y79" s="70">
        <f t="shared" si="8"/>
        <v>15.48804</v>
      </c>
      <c r="Z79" s="70">
        <f t="shared" si="8"/>
        <v>15.48804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148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18.35286</v>
      </c>
      <c r="P80" s="70">
        <f t="shared" si="9"/>
        <v>17.767185000000001</v>
      </c>
      <c r="Q80" s="70">
        <f t="shared" si="9"/>
        <v>16.775479999999998</v>
      </c>
      <c r="R80" s="70">
        <f t="shared" si="9"/>
        <v>16.323564999999999</v>
      </c>
      <c r="S80" s="70">
        <f t="shared" si="9"/>
        <v>15.944324999999999</v>
      </c>
      <c r="T80" s="70">
        <f t="shared" si="9"/>
        <v>15.845715</v>
      </c>
      <c r="U80" s="70">
        <f t="shared" si="9"/>
        <v>15.48804</v>
      </c>
      <c r="V80" s="70">
        <f t="shared" si="9"/>
        <v>15.48804</v>
      </c>
      <c r="W80" s="70">
        <f t="shared" si="9"/>
        <v>15.48804</v>
      </c>
      <c r="X80" s="70">
        <f t="shared" si="9"/>
        <v>15.48804</v>
      </c>
      <c r="Y80" s="70">
        <f t="shared" si="9"/>
        <v>15.48804</v>
      </c>
      <c r="Z80" s="70">
        <f t="shared" si="9"/>
        <v>15.48804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167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168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169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170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168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171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14">
        <f>IF(Inputs!$J$126&gt;0,O80*Inputs!$M$75*Inputs!$J$126,O77*Inputs!$M$75*O90*Inputs!$J$123)*$I$13</f>
        <v>385037.95823980804</v>
      </c>
      <c r="P103" s="114">
        <f>IF(Inputs!$J$126&gt;0,P80*Inputs!$M$75*Inputs!$J$126,P77*Inputs!$M$75*P90*Inputs!$J$123)*$I$13</f>
        <v>372750.65772140928</v>
      </c>
      <c r="Q103" s="114">
        <f>IF(Inputs!$J$126&gt;0,Q80*Inputs!$M$75*Inputs!$J$126,Q77*Inputs!$M$75*Q90*Inputs!$J$123)*$I$13</f>
        <v>351944.95940647583</v>
      </c>
      <c r="R103" s="114">
        <f>IF(Inputs!$J$126&gt;0,R80*Inputs!$M$75*Inputs!$J$126,R77*Inputs!$M$75*R90*Inputs!$J$123)*$I$13</f>
        <v>342463.90692212502</v>
      </c>
      <c r="S103" s="114">
        <f>IF(Inputs!$J$126&gt;0,S80*Inputs!$M$75*Inputs!$J$126,S77*Inputs!$M$75*S90*Inputs!$J$123)*$I$13</f>
        <v>334507.55596195505</v>
      </c>
      <c r="T103" s="114">
        <f>IF(Inputs!$J$126&gt;0,T80*Inputs!$M$75*Inputs!$J$126,T77*Inputs!$M$75*T90*Inputs!$J$123)*$I$13</f>
        <v>332438.74526639987</v>
      </c>
      <c r="U103" s="114">
        <f>IF(Inputs!$J$126&gt;0,U80*Inputs!$M$75*Inputs!$J$126,U77*Inputs!$M$75*U90*Inputs!$J$123)*$I$13</f>
        <v>324934.82207876461</v>
      </c>
      <c r="V103" s="114">
        <f>IF(Inputs!$J$126&gt;0,V80*Inputs!$M$75*Inputs!$J$126,V77*Inputs!$M$75*V90*Inputs!$J$123)*$I$13</f>
        <v>324934.82207876461</v>
      </c>
      <c r="W103" s="114">
        <f>IF(Inputs!$J$126&gt;0,W80*Inputs!$M$75*Inputs!$J$126,W77*Inputs!$M$75*W90*Inputs!$J$123)*$I$13</f>
        <v>324934.82207876461</v>
      </c>
      <c r="X103" s="114">
        <f>IF(Inputs!$J$126&gt;0,X80*Inputs!$M$75*Inputs!$J$126,X77*Inputs!$M$75*X90*Inputs!$J$123)*$I$13</f>
        <v>324934.82207876461</v>
      </c>
      <c r="Y103" s="114">
        <f>IF(Inputs!$J$126&gt;0,Y80*Inputs!$M$75*Inputs!$J$126,Y77*Inputs!$M$75*Y90*Inputs!$J$123)*$I$13</f>
        <v>324934.82207876461</v>
      </c>
      <c r="Z103" s="114">
        <f>IF(Inputs!$J$126&gt;0,Z80*Inputs!$M$75*Inputs!$J$126,Z77*Inputs!$M$75*Z90*Inputs!$J$123)*$I$13</f>
        <v>324934.82207876461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14">
        <f>IF(Inputs!$K$126&gt;0,O80*Inputs!$M$75*Inputs!$K$126,O77*Inputs!$M$75*O90*Inputs!$J$123)*$I$13</f>
        <v>385037.95823980804</v>
      </c>
      <c r="P104" s="114">
        <f>IF(Inputs!$K$126&gt;0,P80*Inputs!$M$75*Inputs!$K$126,P77*Inputs!$M$75*P90*Inputs!$J$123)*$I$13</f>
        <v>372750.65772140928</v>
      </c>
      <c r="Q104" s="114">
        <f>IF(Inputs!$K$126&gt;0,Q80*Inputs!$M$75*Inputs!$K$126,Q77*Inputs!$M$75*Q90*Inputs!$J$123)*$I$13</f>
        <v>351944.95940647583</v>
      </c>
      <c r="R104" s="114">
        <f>IF(Inputs!$K$126&gt;0,R80*Inputs!$M$75*Inputs!$K$126,R77*Inputs!$M$75*R90*Inputs!$J$123)*$I$13</f>
        <v>342463.90692212502</v>
      </c>
      <c r="S104" s="114">
        <f>IF(Inputs!$K$126&gt;0,S80*Inputs!$M$75*Inputs!$K$126,S77*Inputs!$M$75*S90*Inputs!$J$123)*$I$13</f>
        <v>334507.55596195505</v>
      </c>
      <c r="T104" s="114">
        <f>IF(Inputs!$K$126&gt;0,T80*Inputs!$M$75*Inputs!$K$126,T77*Inputs!$M$75*T90*Inputs!$J$123)*$I$13</f>
        <v>332438.74526639987</v>
      </c>
      <c r="U104" s="114">
        <f>IF(Inputs!$K$126&gt;0,U80*Inputs!$M$75*Inputs!$K$126,U77*Inputs!$M$75*U90*Inputs!$J$123)*$I$13</f>
        <v>324934.82207876461</v>
      </c>
      <c r="V104" s="114">
        <f>IF(Inputs!$K$126&gt;0,V80*Inputs!$M$75*Inputs!$K$126,V77*Inputs!$M$75*V90*Inputs!$J$123)*$I$13</f>
        <v>324934.82207876461</v>
      </c>
      <c r="W104" s="114">
        <f>IF(Inputs!$K$126&gt;0,W80*Inputs!$M$75*Inputs!$K$126,W77*Inputs!$M$75*W90*Inputs!$J$123)*$I$13</f>
        <v>324934.82207876461</v>
      </c>
      <c r="X104" s="114">
        <f>IF(Inputs!$K$126&gt;0,X80*Inputs!$M$75*Inputs!$K$126,X77*Inputs!$M$75*X90*Inputs!$J$123)*$I$13</f>
        <v>324934.82207876461</v>
      </c>
      <c r="Y104" s="114">
        <f>IF(Inputs!$K$126&gt;0,Y80*Inputs!$M$75*Inputs!$K$126,Y77*Inputs!$M$75*Y90*Inputs!$J$123)*$I$13</f>
        <v>324934.82207876461</v>
      </c>
      <c r="Z104" s="114">
        <f>IF(Inputs!$K$126&gt;0,Z80*Inputs!$M$75*Inputs!$K$126,Z77*Inputs!$M$75*Z90*Inputs!$J$123)*$I$13</f>
        <v>324934.82207876461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11551138.747194242</v>
      </c>
      <c r="P105" s="70">
        <f>P78*Inputs!$M$75*IF(Inputs!$M$126&gt;0,Inputs!$M$126,P93*Inputs!$J$123)*$I$13</f>
        <v>11182519.73164228</v>
      </c>
      <c r="Q105" s="70">
        <f>Q78*Inputs!$M$75*IF(Inputs!$M$126&gt;0,Inputs!$M$126,Q93*Inputs!$J$123)*$I$13</f>
        <v>10558348.782194275</v>
      </c>
      <c r="R105" s="70">
        <f>R78*Inputs!$M$75*IF(Inputs!$M$126&gt;0,Inputs!$M$126,R93*Inputs!$J$123)*$I$13</f>
        <v>10273917.20766375</v>
      </c>
      <c r="S105" s="70">
        <f>S78*Inputs!$M$75*IF(Inputs!$M$126&gt;0,Inputs!$M$126,S93*Inputs!$J$123)*$I$13</f>
        <v>10035226.678858653</v>
      </c>
      <c r="T105" s="70">
        <f>T78*Inputs!$M$75*IF(Inputs!$M$126&gt;0,Inputs!$M$126,T93*Inputs!$J$123)*$I$13</f>
        <v>9973162.3579919953</v>
      </c>
      <c r="U105" s="70">
        <f>U78*Inputs!$M$75*IF(Inputs!$M$126&gt;0,Inputs!$M$126,U93*Inputs!$J$123)*$I$13</f>
        <v>9748044.6623629387</v>
      </c>
      <c r="V105" s="70">
        <f>V78*Inputs!$M$75*IF(Inputs!$M$126&gt;0,Inputs!$M$126,V93*Inputs!$J$123)*$I$13</f>
        <v>9748044.6623629387</v>
      </c>
      <c r="W105" s="70">
        <f>W78*Inputs!$M$75*IF(Inputs!$M$126&gt;0,Inputs!$M$126,W93*Inputs!$J$123)*$I$13</f>
        <v>9748044.6623629387</v>
      </c>
      <c r="X105" s="70">
        <f>X78*Inputs!$M$75*IF(Inputs!$M$126&gt;0,Inputs!$M$126,X93*Inputs!$J$123)*$I$13</f>
        <v>9748044.6623629387</v>
      </c>
      <c r="Y105" s="70">
        <f>Y78*Inputs!$M$75*IF(Inputs!$M$126&gt;0,Inputs!$M$126,Y93*Inputs!$J$123)*$I$13</f>
        <v>9748044.6623629387</v>
      </c>
      <c r="Z105" s="70">
        <f>Z78*Inputs!$M$75*IF(Inputs!$M$126&gt;0,Inputs!$M$126,Z93*Inputs!$J$123)*$I$13</f>
        <v>9748044.6623629387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11551138.747194242</v>
      </c>
      <c r="P106" s="70">
        <f>P79*Inputs!$M$75*IF(Inputs!$M$126&gt;0,Inputs!$M$126,P96*Inputs!$J$123)*$I$13</f>
        <v>11182519.73164228</v>
      </c>
      <c r="Q106" s="70">
        <f>Q79*Inputs!$M$75*IF(Inputs!$M$126&gt;0,Inputs!$M$126,Q96*Inputs!$J$123)*$I$13</f>
        <v>10558348.782194275</v>
      </c>
      <c r="R106" s="70">
        <f>R79*Inputs!$M$75*IF(Inputs!$M$126&gt;0,Inputs!$M$126,R96*Inputs!$J$123)*$I$13</f>
        <v>10273917.20766375</v>
      </c>
      <c r="S106" s="70">
        <f>S79*Inputs!$M$75*IF(Inputs!$M$126&gt;0,Inputs!$M$126,S96*Inputs!$J$123)*$I$13</f>
        <v>10035226.678858653</v>
      </c>
      <c r="T106" s="70">
        <f>T79*Inputs!$M$75*IF(Inputs!$M$126&gt;0,Inputs!$M$126,T96*Inputs!$J$123)*$I$13</f>
        <v>9973162.3579919953</v>
      </c>
      <c r="U106" s="70">
        <f>U79*Inputs!$M$75*IF(Inputs!$M$126&gt;0,Inputs!$M$126,U96*Inputs!$J$123)*$I$13</f>
        <v>9748044.6623629387</v>
      </c>
      <c r="V106" s="70">
        <f>V79*Inputs!$M$75*IF(Inputs!$M$126&gt;0,Inputs!$M$126,V96*Inputs!$J$123)*$I$13</f>
        <v>9748044.6623629387</v>
      </c>
      <c r="W106" s="70">
        <f>W79*Inputs!$M$75*IF(Inputs!$M$126&gt;0,Inputs!$M$126,W96*Inputs!$J$123)*$I$13</f>
        <v>9748044.6623629387</v>
      </c>
      <c r="X106" s="70">
        <f>X79*Inputs!$M$75*IF(Inputs!$M$126&gt;0,Inputs!$M$126,X96*Inputs!$J$123)*$I$13</f>
        <v>9748044.6623629387</v>
      </c>
      <c r="Y106" s="70">
        <f>Y79*Inputs!$M$75*IF(Inputs!$M$126&gt;0,Inputs!$M$126,Y96*Inputs!$J$123)*$I$13</f>
        <v>9748044.6623629387</v>
      </c>
      <c r="Z106" s="70">
        <f>Z79*Inputs!$M$75*IF(Inputs!$M$126&gt;0,Inputs!$M$126,Z96*Inputs!$J$123)*$I$13</f>
        <v>9748044.6623629387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11551138.747194242</v>
      </c>
      <c r="P107" s="70">
        <f>P80*Inputs!$M$75*IF(Inputs!$M$126&gt;0,Inputs!$M$126,P99*Inputs!$J$123)*$I$13</f>
        <v>11182519.73164228</v>
      </c>
      <c r="Q107" s="70">
        <f>Q80*Inputs!$M$75*IF(Inputs!$M$126&gt;0,Inputs!$M$126,Q99*Inputs!$J$123)*$I$13</f>
        <v>10558348.782194275</v>
      </c>
      <c r="R107" s="70">
        <f>R80*Inputs!$M$75*IF(Inputs!$M$126&gt;0,Inputs!$M$126,R99*Inputs!$J$123)*$I$13</f>
        <v>10273917.20766375</v>
      </c>
      <c r="S107" s="70">
        <f>S80*Inputs!$M$75*IF(Inputs!$M$126&gt;0,Inputs!$M$126,S99*Inputs!$J$123)*$I$13</f>
        <v>10035226.678858653</v>
      </c>
      <c r="T107" s="70">
        <f>T80*Inputs!$M$75*IF(Inputs!$M$126&gt;0,Inputs!$M$126,T99*Inputs!$J$123)*$I$13</f>
        <v>9973162.3579919953</v>
      </c>
      <c r="U107" s="70">
        <f>U80*Inputs!$M$75*IF(Inputs!$M$126&gt;0,Inputs!$M$126,U99*Inputs!$J$123)*$I$13</f>
        <v>9748044.6623629387</v>
      </c>
      <c r="V107" s="70">
        <f>V80*Inputs!$M$75*IF(Inputs!$M$126&gt;0,Inputs!$M$126,V99*Inputs!$J$123)*$I$13</f>
        <v>9748044.6623629387</v>
      </c>
      <c r="W107" s="70">
        <f>W80*Inputs!$M$75*IF(Inputs!$M$126&gt;0,Inputs!$M$126,W99*Inputs!$J$123)*$I$13</f>
        <v>9748044.6623629387</v>
      </c>
      <c r="X107" s="70">
        <f>X80*Inputs!$M$75*IF(Inputs!$M$126&gt;0,Inputs!$M$126,X99*Inputs!$J$123)*$I$13</f>
        <v>9748044.6623629387</v>
      </c>
      <c r="Y107" s="70">
        <f>Y80*Inputs!$M$75*IF(Inputs!$M$126&gt;0,Inputs!$M$126,Y99*Inputs!$J$123)*$I$13</f>
        <v>9748044.6623629387</v>
      </c>
      <c r="Z107" s="70">
        <f>Z80*Inputs!$M$75*IF(Inputs!$M$126&gt;0,Inputs!$M$126,Z99*Inputs!$J$123)*$I$13</f>
        <v>9748044.6623629387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172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173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0.1545621732041921</v>
      </c>
      <c r="P114" s="56">
        <f>Inputs!P64*$I$9</f>
        <v>0.16382181467460635</v>
      </c>
      <c r="Q114" s="56">
        <f>Inputs!Q64*$I$9</f>
        <v>0.17367387655413241</v>
      </c>
      <c r="R114" s="56">
        <f>Inputs!R64*$I$9</f>
        <v>0.18415752375769273</v>
      </c>
      <c r="S114" s="56">
        <f>Inputs!S64*$I$9</f>
        <v>0.19531456260422189</v>
      </c>
      <c r="T114" s="56">
        <f>Inputs!T64*$I$9</f>
        <v>0.20718962124118542</v>
      </c>
      <c r="U114" s="56">
        <f>Inputs!U64*$I$9</f>
        <v>0.21983034249613317</v>
      </c>
      <c r="V114" s="56">
        <f>Inputs!V64*$I$9</f>
        <v>0.23328759001593816</v>
      </c>
      <c r="W114" s="56">
        <f>Inputs!W64*$I$9</f>
        <v>0.24761566861420098</v>
      </c>
      <c r="X114" s="56">
        <f>Inputs!X64*$I$9</f>
        <v>0.26287255981128627</v>
      </c>
      <c r="Y114" s="56">
        <f>Inputs!Y64*$I$9</f>
        <v>0.27912017361991648</v>
      </c>
      <c r="Z114" s="56">
        <f>Inputs!Z64*$I$9</f>
        <v>0.29637201911657041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8.3097942582898961E-4</v>
      </c>
      <c r="P115" s="56">
        <f>Inputs!P65*$I$9</f>
        <v>8.8076244448713102E-4</v>
      </c>
      <c r="Q115" s="56">
        <f>Inputs!Q65*$I$9</f>
        <v>9.3373051910823873E-4</v>
      </c>
      <c r="R115" s="56">
        <f>Inputs!R65*$I$9</f>
        <v>9.9009421375103614E-4</v>
      </c>
      <c r="S115" s="56">
        <f>Inputs!S65*$I$9</f>
        <v>1.0500782935710853E-3</v>
      </c>
      <c r="T115" s="56">
        <f>Inputs!T65*$I$9</f>
        <v>1.113922694845083E-3</v>
      </c>
      <c r="U115" s="56">
        <f>Inputs!U65*$I$9</f>
        <v>1.1818835618071675E-3</v>
      </c>
      <c r="V115" s="56">
        <f>Inputs!V65*$I$9</f>
        <v>1.2542343549243986E-3</v>
      </c>
      <c r="W115" s="56">
        <f>Inputs!W65*$I$9</f>
        <v>1.3312670355602203E-3</v>
      </c>
      <c r="X115" s="56">
        <f>Inputs!X65*$I$9</f>
        <v>1.4132933323187432E-3</v>
      </c>
      <c r="Y115" s="56">
        <f>Inputs!Y65*$I$9</f>
        <v>1.5006460947307337E-3</v>
      </c>
      <c r="Z115" s="56">
        <f>Inputs!Z65*$I$9</f>
        <v>1.5933979522396256E-3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8.3097942582898961E-4</v>
      </c>
      <c r="P116" s="56">
        <f>Inputs!P66*$I$9</f>
        <v>8.8076244448713102E-4</v>
      </c>
      <c r="Q116" s="56">
        <f>Inputs!Q66*$I$9</f>
        <v>9.3373051910823873E-4</v>
      </c>
      <c r="R116" s="56">
        <f>Inputs!R66*$I$9</f>
        <v>9.9009421375103614E-4</v>
      </c>
      <c r="S116" s="56">
        <f>Inputs!S66*$I$9</f>
        <v>1.0500782935710853E-3</v>
      </c>
      <c r="T116" s="56">
        <f>Inputs!T66*$I$9</f>
        <v>1.113922694845083E-3</v>
      </c>
      <c r="U116" s="56">
        <f>Inputs!U66*$I$9</f>
        <v>1.1818835618071675E-3</v>
      </c>
      <c r="V116" s="56">
        <f>Inputs!V66*$I$9</f>
        <v>1.2542343549243986E-3</v>
      </c>
      <c r="W116" s="56">
        <f>Inputs!W66*$I$9</f>
        <v>1.3312670355602203E-3</v>
      </c>
      <c r="X116" s="56">
        <f>Inputs!X66*$I$9</f>
        <v>1.4132933323187432E-3</v>
      </c>
      <c r="Y116" s="56">
        <f>Inputs!Y66*$I$9</f>
        <v>1.5006460947307337E-3</v>
      </c>
      <c r="Z116" s="56">
        <f>Inputs!Z66*$I$9</f>
        <v>1.5933979522396256E-3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174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57131.811447983702</v>
      </c>
      <c r="P119" s="70">
        <f t="shared" ref="P119:Z119" si="21">P103*P114*$T$37</f>
        <v>58622.101602311363</v>
      </c>
      <c r="Q119" s="70">
        <f t="shared" si="21"/>
        <v>58678.699616457045</v>
      </c>
      <c r="R119" s="70">
        <f t="shared" si="21"/>
        <v>60544.612872156969</v>
      </c>
      <c r="S119" s="70">
        <f t="shared" si="21"/>
        <v>62720.829101295865</v>
      </c>
      <c r="T119" s="70">
        <f t="shared" si="21"/>
        <v>66122.743408934708</v>
      </c>
      <c r="U119" s="70">
        <f t="shared" si="21"/>
        <v>68573.311897435124</v>
      </c>
      <c r="V119" s="70">
        <f t="shared" si="21"/>
        <v>72771.131092812138</v>
      </c>
      <c r="W119" s="70">
        <f t="shared" si="21"/>
        <v>77240.595096066943</v>
      </c>
      <c r="X119" s="70">
        <f t="shared" si="21"/>
        <v>81999.790513602915</v>
      </c>
      <c r="Y119" s="70">
        <f t="shared" si="21"/>
        <v>87068.02939563019</v>
      </c>
      <c r="Z119" s="70">
        <f t="shared" si="21"/>
        <v>92449.525728736335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307.16027660206288</v>
      </c>
      <c r="P120" s="70">
        <f t="shared" ref="P120:Z120" si="24">P104*P115*$T$27</f>
        <v>315.17258925973852</v>
      </c>
      <c r="Q120" s="70">
        <f t="shared" si="24"/>
        <v>315.47687965837122</v>
      </c>
      <c r="R120" s="70">
        <f t="shared" si="24"/>
        <v>325.50867135568257</v>
      </c>
      <c r="S120" s="70">
        <f t="shared" si="24"/>
        <v>337.20875860911747</v>
      </c>
      <c r="T120" s="70">
        <f t="shared" si="24"/>
        <v>355.49862047814355</v>
      </c>
      <c r="U120" s="70">
        <f t="shared" si="24"/>
        <v>368.67371987868347</v>
      </c>
      <c r="V120" s="70">
        <f t="shared" si="24"/>
        <v>391.24264028393623</v>
      </c>
      <c r="W120" s="70">
        <f t="shared" si="24"/>
        <v>415.27201664552121</v>
      </c>
      <c r="X120" s="70">
        <f t="shared" si="24"/>
        <v>440.85908878281134</v>
      </c>
      <c r="Y120" s="70">
        <f t="shared" si="24"/>
        <v>468.10768492274292</v>
      </c>
      <c r="Z120" s="70">
        <f t="shared" si="24"/>
        <v>497.04046090718458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5">P107*P116*$T$17</f>
        <v>0</v>
      </c>
      <c r="Q121" s="70">
        <f t="shared" si="25"/>
        <v>0</v>
      </c>
      <c r="R121" s="70">
        <f t="shared" si="25"/>
        <v>0</v>
      </c>
      <c r="S121" s="70">
        <f t="shared" si="25"/>
        <v>0</v>
      </c>
      <c r="T121" s="70">
        <f t="shared" si="25"/>
        <v>0</v>
      </c>
      <c r="U121" s="70">
        <f t="shared" si="25"/>
        <v>0</v>
      </c>
      <c r="V121" s="70">
        <f t="shared" si="25"/>
        <v>0</v>
      </c>
      <c r="W121" s="70">
        <f t="shared" si="25"/>
        <v>0</v>
      </c>
      <c r="X121" s="70">
        <f t="shared" si="25"/>
        <v>0</v>
      </c>
      <c r="Y121" s="70">
        <f t="shared" si="25"/>
        <v>0</v>
      </c>
      <c r="Z121" s="70">
        <f t="shared" si="25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192</v>
      </c>
      <c r="E122" s="51"/>
      <c r="F122" s="51"/>
      <c r="G122" s="51"/>
      <c r="H122" s="51"/>
      <c r="I122" s="51"/>
      <c r="J122" s="112" t="str">
        <f>J119</f>
        <v>Significant</v>
      </c>
      <c r="K122" s="51"/>
      <c r="L122" s="51"/>
      <c r="M122" s="51"/>
      <c r="N122" s="51"/>
      <c r="O122" s="88">
        <f>O105*O114*$T$44</f>
        <v>71414.764309979641</v>
      </c>
      <c r="P122" s="88">
        <f t="shared" ref="P122:Z122" si="26">P105*P114*$T$44</f>
        <v>73277.627002889218</v>
      </c>
      <c r="Q122" s="88">
        <f t="shared" si="26"/>
        <v>73348.37452057132</v>
      </c>
      <c r="R122" s="88">
        <f t="shared" si="26"/>
        <v>75680.766090196208</v>
      </c>
      <c r="S122" s="88">
        <f t="shared" si="26"/>
        <v>78401.036376619842</v>
      </c>
      <c r="T122" s="88">
        <f t="shared" si="26"/>
        <v>82653.429261168378</v>
      </c>
      <c r="U122" s="88">
        <f t="shared" si="26"/>
        <v>85716.639871793916</v>
      </c>
      <c r="V122" s="88">
        <f t="shared" si="26"/>
        <v>90963.913866015195</v>
      </c>
      <c r="W122" s="88">
        <f t="shared" si="26"/>
        <v>96550.743870083694</v>
      </c>
      <c r="X122" s="88">
        <f t="shared" si="26"/>
        <v>102499.73814200365</v>
      </c>
      <c r="Y122" s="88">
        <f t="shared" si="26"/>
        <v>108835.03674453775</v>
      </c>
      <c r="Z122" s="88">
        <f t="shared" si="26"/>
        <v>115561.90716092044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383.95034575257864</v>
      </c>
      <c r="P123" s="70">
        <f t="shared" ref="P123:Z123" si="27">P105*P115*$T$34</f>
        <v>393.9657365746732</v>
      </c>
      <c r="Q123" s="70">
        <f t="shared" si="27"/>
        <v>394.34609957296402</v>
      </c>
      <c r="R123" s="70">
        <f t="shared" si="27"/>
        <v>406.88583919460325</v>
      </c>
      <c r="S123" s="70">
        <f t="shared" si="27"/>
        <v>421.51094826139695</v>
      </c>
      <c r="T123" s="70">
        <f t="shared" si="27"/>
        <v>444.37327559767948</v>
      </c>
      <c r="U123" s="70">
        <f t="shared" si="27"/>
        <v>460.84214984835432</v>
      </c>
      <c r="V123" s="70">
        <f t="shared" si="27"/>
        <v>489.05330035492028</v>
      </c>
      <c r="W123" s="70">
        <f t="shared" si="27"/>
        <v>519.09002080690152</v>
      </c>
      <c r="X123" s="70">
        <f t="shared" si="27"/>
        <v>551.07386097851418</v>
      </c>
      <c r="Y123" s="70">
        <f t="shared" si="27"/>
        <v>585.13460615342865</v>
      </c>
      <c r="Z123" s="70">
        <f t="shared" si="27"/>
        <v>621.30057613398071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175</v>
      </c>
      <c r="E124" s="51"/>
      <c r="F124" s="51"/>
      <c r="G124" s="51"/>
      <c r="H124" s="51"/>
      <c r="I124" s="51"/>
      <c r="J124" s="112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28939.403241473257</v>
      </c>
      <c r="P124" s="88">
        <f t="shared" si="28"/>
        <v>30673.129500806925</v>
      </c>
      <c r="Q124" s="88">
        <f t="shared" si="28"/>
        <v>32517.777421969946</v>
      </c>
      <c r="R124" s="88">
        <f t="shared" si="28"/>
        <v>34480.680036339676</v>
      </c>
      <c r="S124" s="88">
        <f t="shared" si="28"/>
        <v>36569.664937800233</v>
      </c>
      <c r="T124" s="88">
        <f t="shared" si="28"/>
        <v>38793.088064474454</v>
      </c>
      <c r="U124" s="88">
        <f t="shared" si="28"/>
        <v>41159.869807228009</v>
      </c>
      <c r="V124" s="88">
        <f t="shared" si="28"/>
        <v>43679.533606089441</v>
      </c>
      <c r="W124" s="88">
        <f t="shared" si="28"/>
        <v>46362.247206931876</v>
      </c>
      <c r="X124" s="88">
        <f t="shared" si="28"/>
        <v>49218.866762742829</v>
      </c>
      <c r="Y124" s="88">
        <f t="shared" si="28"/>
        <v>52260.983976626092</v>
      </c>
      <c r="Z124" s="88">
        <f t="shared" si="28"/>
        <v>55491.128216560479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176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2111.6224411966468</v>
      </c>
      <c r="P125" s="70">
        <f t="shared" si="29"/>
        <v>2238.1273053624132</v>
      </c>
      <c r="Q125" s="70">
        <f t="shared" si="29"/>
        <v>2372.725794278464</v>
      </c>
      <c r="R125" s="70">
        <f t="shared" si="29"/>
        <v>2515.952977499941</v>
      </c>
      <c r="S125" s="70">
        <f t="shared" si="29"/>
        <v>2668.3800113415869</v>
      </c>
      <c r="T125" s="70">
        <f t="shared" si="29"/>
        <v>2830.6166038305582</v>
      </c>
      <c r="U125" s="70">
        <f t="shared" si="29"/>
        <v>3003.313649436896</v>
      </c>
      <c r="V125" s="70">
        <f t="shared" si="29"/>
        <v>3187.1660453398504</v>
      </c>
      <c r="W125" s="70">
        <f t="shared" si="29"/>
        <v>3382.9157018056057</v>
      </c>
      <c r="X125" s="70">
        <f t="shared" si="29"/>
        <v>3591.3547601261644</v>
      </c>
      <c r="Y125" s="70">
        <f t="shared" si="29"/>
        <v>3813.3290325044049</v>
      </c>
      <c r="Z125" s="70">
        <f t="shared" si="29"/>
        <v>4049.0230794214654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177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0</v>
      </c>
      <c r="P126" s="70">
        <f t="shared" si="30"/>
        <v>0</v>
      </c>
      <c r="Q126" s="70">
        <f t="shared" si="30"/>
        <v>0</v>
      </c>
      <c r="R126" s="70">
        <f t="shared" si="30"/>
        <v>0</v>
      </c>
      <c r="S126" s="70">
        <f t="shared" si="30"/>
        <v>0</v>
      </c>
      <c r="T126" s="70">
        <f t="shared" si="30"/>
        <v>0</v>
      </c>
      <c r="U126" s="70">
        <f t="shared" si="30"/>
        <v>0</v>
      </c>
      <c r="V126" s="70">
        <f t="shared" si="30"/>
        <v>0</v>
      </c>
      <c r="W126" s="70">
        <f t="shared" si="30"/>
        <v>0</v>
      </c>
      <c r="X126" s="70">
        <f t="shared" si="30"/>
        <v>0</v>
      </c>
      <c r="Y126" s="70">
        <f t="shared" si="30"/>
        <v>0</v>
      </c>
      <c r="Z126" s="70">
        <f t="shared" si="30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178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8093.0952212389393</v>
      </c>
      <c r="P127" s="70">
        <f>Inputs!$J$27*$I$11</f>
        <v>8093.0952212389393</v>
      </c>
      <c r="Q127" s="70">
        <f>Inputs!$J$27*$I$11</f>
        <v>8093.0952212389393</v>
      </c>
      <c r="R127" s="70">
        <f>Inputs!$J$27*$I$11</f>
        <v>8093.0952212389393</v>
      </c>
      <c r="S127" s="70">
        <f>Inputs!$J$27*$I$11</f>
        <v>8093.0952212389393</v>
      </c>
      <c r="T127" s="70">
        <f>Inputs!$J$27*$I$11</f>
        <v>8093.0952212389393</v>
      </c>
      <c r="U127" s="70">
        <f>Inputs!$J$27*$I$11</f>
        <v>8093.0952212389393</v>
      </c>
      <c r="V127" s="70">
        <f>Inputs!$J$27*$I$11</f>
        <v>8093.0952212389393</v>
      </c>
      <c r="W127" s="70">
        <f>Inputs!$J$27*$I$11</f>
        <v>8093.0952212389393</v>
      </c>
      <c r="X127" s="70">
        <f>Inputs!$J$27*$I$11</f>
        <v>8093.0952212389393</v>
      </c>
      <c r="Y127" s="70">
        <f>Inputs!$J$27*$I$11</f>
        <v>8093.0952212389393</v>
      </c>
      <c r="Z127" s="70">
        <f>Inputs!$J$27*$I$11</f>
        <v>8093.0952212389393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166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168381.80728422682</v>
      </c>
      <c r="P128" s="98">
        <f t="shared" ref="P128:Z128" si="31">SUM(P119:P127)</f>
        <v>173613.21895844323</v>
      </c>
      <c r="Q128" s="98">
        <f t="shared" si="31"/>
        <v>175720.49555374705</v>
      </c>
      <c r="R128" s="98">
        <f t="shared" si="31"/>
        <v>182047.50170798204</v>
      </c>
      <c r="S128" s="98">
        <f t="shared" si="31"/>
        <v>189211.72535516697</v>
      </c>
      <c r="T128" s="98">
        <f t="shared" si="31"/>
        <v>199292.84445572286</v>
      </c>
      <c r="U128" s="98">
        <f t="shared" si="31"/>
        <v>207375.74631685994</v>
      </c>
      <c r="V128" s="98">
        <f t="shared" si="31"/>
        <v>219575.13577213441</v>
      </c>
      <c r="W128" s="98">
        <f t="shared" si="31"/>
        <v>232563.95913357951</v>
      </c>
      <c r="X128" s="98">
        <f t="shared" si="31"/>
        <v>246394.77834947582</v>
      </c>
      <c r="Y128" s="98">
        <f t="shared" si="31"/>
        <v>261123.71666161358</v>
      </c>
      <c r="Z128" s="98">
        <f t="shared" si="31"/>
        <v>276763.02044391888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179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180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181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227974.51327433632</v>
      </c>
      <c r="T135" s="70">
        <f>Inputs!T22*'Scenario A'!$I$10</f>
        <v>1161530.1451327435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182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183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184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51700.750802708382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185</v>
      </c>
      <c r="E139" s="51"/>
      <c r="F139" s="51"/>
      <c r="G139" s="51"/>
      <c r="H139" s="51"/>
      <c r="I139" s="51"/>
      <c r="J139" s="70">
        <f>Inputs!K27*$I$11</f>
        <v>1709.8088495575223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186</v>
      </c>
      <c r="E140" s="51"/>
      <c r="F140" s="51"/>
      <c r="G140" s="51"/>
      <c r="H140" s="51"/>
      <c r="I140" s="51"/>
      <c r="J140" s="70">
        <f>SUM(J138:J139)</f>
        <v>53410.559652265903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187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189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168381.80728422682</v>
      </c>
      <c r="P147" s="70">
        <f t="shared" ref="P147:Z147" si="34">P128</f>
        <v>173613.21895844323</v>
      </c>
      <c r="Q147" s="70">
        <f t="shared" si="34"/>
        <v>175720.49555374705</v>
      </c>
      <c r="R147" s="70">
        <f t="shared" si="34"/>
        <v>182047.50170798204</v>
      </c>
      <c r="S147" s="70">
        <f t="shared" si="34"/>
        <v>189211.72535516697</v>
      </c>
      <c r="T147" s="70">
        <f t="shared" si="34"/>
        <v>199292.84445572286</v>
      </c>
      <c r="U147" s="70">
        <f t="shared" si="34"/>
        <v>207375.74631685994</v>
      </c>
      <c r="V147" s="70">
        <f t="shared" si="34"/>
        <v>219575.13577213441</v>
      </c>
      <c r="W147" s="70">
        <f t="shared" si="34"/>
        <v>232563.95913357951</v>
      </c>
      <c r="X147" s="70">
        <f t="shared" si="34"/>
        <v>246394.77834947582</v>
      </c>
      <c r="Y147" s="70">
        <f t="shared" si="34"/>
        <v>261123.71666161358</v>
      </c>
      <c r="Z147" s="70">
        <f t="shared" si="34"/>
        <v>276763.02044391888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179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53410.559652265903</v>
      </c>
      <c r="P148" s="70">
        <f t="shared" ref="P148:Z148" si="35">$J$140</f>
        <v>53410.559652265903</v>
      </c>
      <c r="Q148" s="70">
        <f t="shared" si="35"/>
        <v>53410.559652265903</v>
      </c>
      <c r="R148" s="70">
        <f t="shared" si="35"/>
        <v>53410.559652265903</v>
      </c>
      <c r="S148" s="70">
        <f t="shared" si="35"/>
        <v>53410.559652265903</v>
      </c>
      <c r="T148" s="70">
        <f t="shared" si="35"/>
        <v>53410.559652265903</v>
      </c>
      <c r="U148" s="70">
        <f t="shared" si="35"/>
        <v>53410.559652265903</v>
      </c>
      <c r="V148" s="70">
        <f t="shared" si="35"/>
        <v>53410.559652265903</v>
      </c>
      <c r="W148" s="70">
        <f t="shared" si="35"/>
        <v>53410.559652265903</v>
      </c>
      <c r="X148" s="70">
        <f t="shared" si="35"/>
        <v>53410.559652265903</v>
      </c>
      <c r="Y148" s="70">
        <f t="shared" si="35"/>
        <v>53410.559652265903</v>
      </c>
      <c r="Z148" s="70">
        <f t="shared" si="35"/>
        <v>53410.559652265903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190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150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Inglewood Regulator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152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153</v>
      </c>
      <c r="K16" s="58" t="s">
        <v>154</v>
      </c>
      <c r="L16" s="58"/>
      <c r="M16" s="58"/>
      <c r="N16" s="59"/>
      <c r="O16" s="57" t="s">
        <v>155</v>
      </c>
      <c r="P16" s="58" t="s">
        <v>156</v>
      </c>
      <c r="Q16" s="58" t="s">
        <v>157</v>
      </c>
      <c r="R16" s="58" t="s">
        <v>158</v>
      </c>
      <c r="S16" s="58" t="s">
        <v>26</v>
      </c>
      <c r="T16" s="60" t="s">
        <v>159</v>
      </c>
      <c r="U16" s="57" t="s">
        <v>160</v>
      </c>
      <c r="V16" s="61" t="s">
        <v>161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11551138.747194242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11488278.942082549</v>
      </c>
      <c r="R19" s="71">
        <v>0</v>
      </c>
      <c r="S19" s="72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1136867.4477876106</v>
      </c>
      <c r="S20" s="72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803921.03362831869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385037.95823980804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0.96</v>
      </c>
      <c r="U27" s="63">
        <f t="shared" si="0"/>
        <v>369636.43991021567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28915.735661389357</v>
      </c>
      <c r="V28" s="75">
        <f t="shared" si="1"/>
        <v>28915.735661389357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1136867.4477876106</v>
      </c>
      <c r="S30" s="72">
        <v>0</v>
      </c>
      <c r="T30" s="73">
        <f>'Base Case'!$T30</f>
        <v>1</v>
      </c>
      <c r="U30" s="74">
        <f t="shared" si="0"/>
        <v>1136867.4477876106</v>
      </c>
      <c r="V30" s="75">
        <f t="shared" si="1"/>
        <v>1136867.4477876106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1</v>
      </c>
      <c r="U31" s="74">
        <f t="shared" si="0"/>
        <v>779859.3600000001</v>
      </c>
      <c r="V31" s="75">
        <f t="shared" si="1"/>
        <v>779859.3600000001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11551138.747194242</v>
      </c>
      <c r="P34" s="71">
        <v>0</v>
      </c>
      <c r="Q34" s="70">
        <f>Inputs!$L$161*$I$11</f>
        <v>5846961.1577669373</v>
      </c>
      <c r="R34" s="71">
        <v>0</v>
      </c>
      <c r="S34" s="72">
        <v>0</v>
      </c>
      <c r="T34" s="73">
        <f>'Base Case'!$T34</f>
        <v>0.04</v>
      </c>
      <c r="U34" s="74">
        <f t="shared" si="0"/>
        <v>695923.99619844719</v>
      </c>
      <c r="V34" s="75">
        <f t="shared" si="1"/>
        <v>233878.44631067751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385037.95823980804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369636.43991021567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6621.6233628318587</v>
      </c>
      <c r="S40" s="72">
        <v>0</v>
      </c>
      <c r="T40" s="73">
        <f>'Base Case'!$T40</f>
        <v>1</v>
      </c>
      <c r="U40" s="74">
        <f t="shared" si="0"/>
        <v>6621.6233628318587</v>
      </c>
      <c r="V40" s="75">
        <f t="shared" si="1"/>
        <v>6621.6233628318587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11551138.747194242</v>
      </c>
      <c r="P44" s="71">
        <v>0</v>
      </c>
      <c r="Q44" s="70">
        <f>SUM(Inputs!$J$161,Inputs!$L$161*(Inputs!$J$128/Inputs!$L$128))*$I$11</f>
        <v>1160111.3408267733</v>
      </c>
      <c r="R44" s="71">
        <v>0</v>
      </c>
      <c r="S44" s="72">
        <v>0</v>
      </c>
      <c r="T44" s="73">
        <f>'Base Case'!$T44</f>
        <v>0.04</v>
      </c>
      <c r="U44" s="74">
        <f t="shared" si="0"/>
        <v>508450.00352084066</v>
      </c>
      <c r="V44" s="75">
        <f t="shared" si="1"/>
        <v>46404.453633070931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11936176.70543405</v>
      </c>
      <c r="P49" s="70">
        <f t="shared" ref="P49:V49" si="2">SUMIF($I$17:$I$46,$I49,P$17:P$46)</f>
        <v>8261.6387603969597</v>
      </c>
      <c r="Q49" s="70">
        <f t="shared" si="2"/>
        <v>1206742.4912692511</v>
      </c>
      <c r="R49" s="70">
        <f t="shared" si="2"/>
        <v>6621.6233628318587</v>
      </c>
      <c r="S49" s="70">
        <f t="shared" si="2"/>
        <v>57169.790442477875</v>
      </c>
      <c r="T49" s="56">
        <f>U49/SUM(O49:S49)</f>
        <v>7.5427373409306844E-2</v>
      </c>
      <c r="U49" s="70">
        <f t="shared" si="2"/>
        <v>996770.64643924101</v>
      </c>
      <c r="V49" s="70">
        <f t="shared" si="2"/>
        <v>165088.65664125551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11936176.70543405</v>
      </c>
      <c r="P50" s="70">
        <f t="shared" si="3"/>
        <v>28915.735661389357</v>
      </c>
      <c r="Q50" s="70">
        <f t="shared" si="3"/>
        <v>5893592.3082094155</v>
      </c>
      <c r="R50" s="70">
        <f t="shared" si="3"/>
        <v>1136867.4477876106</v>
      </c>
      <c r="S50" s="70">
        <f t="shared" si="3"/>
        <v>779859.3600000001</v>
      </c>
      <c r="T50" s="56">
        <f t="shared" ref="T50:T51" si="4">U50/SUM(O50:S50)</f>
        <v>0.15462809060494354</v>
      </c>
      <c r="U50" s="70">
        <f t="shared" si="3"/>
        <v>3057834.1300001405</v>
      </c>
      <c r="V50" s="70">
        <f t="shared" si="3"/>
        <v>2226152.1402021553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11551138.747194242</v>
      </c>
      <c r="P51" s="70">
        <f t="shared" si="3"/>
        <v>28915.735661389357</v>
      </c>
      <c r="Q51" s="70">
        <f t="shared" si="3"/>
        <v>11534910.092525026</v>
      </c>
      <c r="R51" s="70">
        <f t="shared" si="3"/>
        <v>1136867.4477876106</v>
      </c>
      <c r="S51" s="70">
        <f t="shared" si="3"/>
        <v>803921.03362831869</v>
      </c>
      <c r="T51" s="56">
        <f t="shared" si="4"/>
        <v>0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4054604.7764393818</v>
      </c>
      <c r="V52" s="88">
        <f>SUM(V49:V51)</f>
        <v>2391240.7968434109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20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20.158999999999999</v>
      </c>
      <c r="P69" s="70">
        <f>Inputs!P185*$I$12</f>
        <v>19.889199999999999</v>
      </c>
      <c r="Q69" s="70">
        <f>Inputs!Q185*$I$12</f>
        <v>18.463249999999999</v>
      </c>
      <c r="R69" s="70">
        <f>Inputs!R185*$I$12</f>
        <v>17.9056</v>
      </c>
      <c r="S69" s="70">
        <f>Inputs!S185*$I$12</f>
        <v>17.4971</v>
      </c>
      <c r="T69" s="70">
        <f>Inputs!T185*$I$12</f>
        <v>17.494249999999997</v>
      </c>
      <c r="U69" s="70">
        <f>Inputs!U185*$I$12</f>
        <v>17.252950000000002</v>
      </c>
      <c r="V69" s="70">
        <f>Inputs!V185*$I$12</f>
        <v>17.252950000000002</v>
      </c>
      <c r="W69" s="70">
        <f>Inputs!W185*$I$12</f>
        <v>17.252950000000002</v>
      </c>
      <c r="X69" s="70">
        <f>Inputs!X185*$I$12</f>
        <v>17.252950000000002</v>
      </c>
      <c r="Y69" s="70">
        <f>Inputs!Y185*$I$12</f>
        <v>17.252950000000002</v>
      </c>
      <c r="Z69" s="70">
        <f>Inputs!Z185*$I$12</f>
        <v>17.252950000000002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17.578800000000001</v>
      </c>
      <c r="P70" s="70">
        <f>Inputs!P186*$I$12</f>
        <v>16.857749999999999</v>
      </c>
      <c r="Q70" s="70">
        <f>Inputs!Q186*$I$12</f>
        <v>16.052149999999997</v>
      </c>
      <c r="R70" s="70">
        <f>Inputs!R186*$I$12</f>
        <v>15.64555</v>
      </c>
      <c r="S70" s="70">
        <f>Inputs!S186*$I$12</f>
        <v>15.278849999999998</v>
      </c>
      <c r="T70" s="70">
        <f>Inputs!T186*$I$12</f>
        <v>15.139199999999999</v>
      </c>
      <c r="U70" s="70">
        <f>Inputs!U186*$I$12</f>
        <v>14.731649999999998</v>
      </c>
      <c r="V70" s="70">
        <f>Inputs!V186*$I$12</f>
        <v>14.731649999999998</v>
      </c>
      <c r="W70" s="70">
        <f>Inputs!W186*$I$12</f>
        <v>14.731649999999998</v>
      </c>
      <c r="X70" s="70">
        <f>Inputs!X186*$I$12</f>
        <v>14.731649999999998</v>
      </c>
      <c r="Y70" s="70">
        <f>Inputs!Y186*$I$12</f>
        <v>14.731649999999998</v>
      </c>
      <c r="Z70" s="70">
        <f>Inputs!Z186*$I$12</f>
        <v>14.731649999999998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18.35286</v>
      </c>
      <c r="P71" s="70">
        <f>Inputs!P187*$I$12</f>
        <v>17.767185000000001</v>
      </c>
      <c r="Q71" s="70">
        <f>Inputs!Q187*$I$12</f>
        <v>16.775479999999998</v>
      </c>
      <c r="R71" s="70">
        <f>Inputs!R187*$I$12</f>
        <v>16.323564999999999</v>
      </c>
      <c r="S71" s="70">
        <f>Inputs!S187*$I$12</f>
        <v>15.944324999999999</v>
      </c>
      <c r="T71" s="70">
        <f>Inputs!T187*$I$12</f>
        <v>15.845715</v>
      </c>
      <c r="U71" s="70">
        <f>Inputs!U187*$I$12</f>
        <v>15.48804</v>
      </c>
      <c r="V71" s="70">
        <f>Inputs!V187*$I$12</f>
        <v>15.48804</v>
      </c>
      <c r="W71" s="70">
        <f>Inputs!W187*$I$12</f>
        <v>15.48804</v>
      </c>
      <c r="X71" s="70">
        <f>Inputs!X187*$I$12</f>
        <v>15.48804</v>
      </c>
      <c r="Y71" s="70">
        <f>Inputs!Y187*$I$12</f>
        <v>15.48804</v>
      </c>
      <c r="Z71" s="70">
        <f>Inputs!Z187*$I$12</f>
        <v>15.48804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144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145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18.35286</v>
      </c>
      <c r="P78" s="70">
        <f t="shared" si="7"/>
        <v>17.767185000000001</v>
      </c>
      <c r="Q78" s="70">
        <f t="shared" si="7"/>
        <v>16.775479999999998</v>
      </c>
      <c r="R78" s="70">
        <f t="shared" si="7"/>
        <v>16.323564999999999</v>
      </c>
      <c r="S78" s="70">
        <f t="shared" si="7"/>
        <v>15.944324999999999</v>
      </c>
      <c r="T78" s="70">
        <f t="shared" si="7"/>
        <v>15.845715</v>
      </c>
      <c r="U78" s="70">
        <f t="shared" si="7"/>
        <v>15.48804</v>
      </c>
      <c r="V78" s="70">
        <f t="shared" si="7"/>
        <v>15.48804</v>
      </c>
      <c r="W78" s="70">
        <f t="shared" si="7"/>
        <v>15.48804</v>
      </c>
      <c r="X78" s="70">
        <f t="shared" si="7"/>
        <v>15.48804</v>
      </c>
      <c r="Y78" s="70">
        <f t="shared" si="7"/>
        <v>15.48804</v>
      </c>
      <c r="Z78" s="70">
        <f t="shared" si="7"/>
        <v>15.48804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147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18.35286</v>
      </c>
      <c r="P79" s="70">
        <f t="shared" si="8"/>
        <v>17.767185000000001</v>
      </c>
      <c r="Q79" s="70">
        <f t="shared" si="8"/>
        <v>16.775479999999998</v>
      </c>
      <c r="R79" s="70">
        <f t="shared" si="8"/>
        <v>16.323564999999999</v>
      </c>
      <c r="S79" s="70">
        <f t="shared" si="8"/>
        <v>15.944324999999999</v>
      </c>
      <c r="T79" s="70">
        <f t="shared" si="8"/>
        <v>15.845715</v>
      </c>
      <c r="U79" s="70">
        <f t="shared" si="8"/>
        <v>15.48804</v>
      </c>
      <c r="V79" s="70">
        <f t="shared" si="8"/>
        <v>15.48804</v>
      </c>
      <c r="W79" s="70">
        <f t="shared" si="8"/>
        <v>15.48804</v>
      </c>
      <c r="X79" s="70">
        <f t="shared" si="8"/>
        <v>15.48804</v>
      </c>
      <c r="Y79" s="70">
        <f t="shared" si="8"/>
        <v>15.48804</v>
      </c>
      <c r="Z79" s="70">
        <f t="shared" si="8"/>
        <v>15.48804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148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18.35286</v>
      </c>
      <c r="P80" s="70">
        <f t="shared" si="9"/>
        <v>17.767185000000001</v>
      </c>
      <c r="Q80" s="70">
        <f t="shared" si="9"/>
        <v>16.775479999999998</v>
      </c>
      <c r="R80" s="70">
        <f t="shared" si="9"/>
        <v>16.323564999999999</v>
      </c>
      <c r="S80" s="70">
        <f t="shared" si="9"/>
        <v>15.944324999999999</v>
      </c>
      <c r="T80" s="70">
        <f t="shared" si="9"/>
        <v>15.845715</v>
      </c>
      <c r="U80" s="70">
        <f t="shared" si="9"/>
        <v>15.48804</v>
      </c>
      <c r="V80" s="70">
        <f t="shared" si="9"/>
        <v>15.48804</v>
      </c>
      <c r="W80" s="70">
        <f t="shared" si="9"/>
        <v>15.48804</v>
      </c>
      <c r="X80" s="70">
        <f t="shared" si="9"/>
        <v>15.48804</v>
      </c>
      <c r="Y80" s="70">
        <f t="shared" si="9"/>
        <v>15.48804</v>
      </c>
      <c r="Z80" s="70">
        <f t="shared" si="9"/>
        <v>15.48804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167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168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169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170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168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171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14">
        <f>IF(Inputs!$J$126&gt;0,O80*Inputs!$M$75*Inputs!$J$126,O77*Inputs!$M$75*O90*Inputs!$J$123)*$I$13</f>
        <v>385037.95823980804</v>
      </c>
      <c r="P103" s="114">
        <f>IF(Inputs!$J$126&gt;0,P80*Inputs!$M$75*Inputs!$J$126,P77*Inputs!$M$75*P90*Inputs!$J$123)*$I$13</f>
        <v>372750.65772140928</v>
      </c>
      <c r="Q103" s="114">
        <f>IF(Inputs!$J$126&gt;0,Q80*Inputs!$M$75*Inputs!$J$126,Q77*Inputs!$M$75*Q90*Inputs!$J$123)*$I$13</f>
        <v>351944.95940647583</v>
      </c>
      <c r="R103" s="114">
        <f>IF(Inputs!$J$126&gt;0,R80*Inputs!$M$75*Inputs!$J$126,R77*Inputs!$M$75*R90*Inputs!$J$123)*$I$13</f>
        <v>342463.90692212502</v>
      </c>
      <c r="S103" s="114">
        <f>IF(Inputs!$J$126&gt;0,S80*Inputs!$M$75*Inputs!$J$126,S77*Inputs!$M$75*S90*Inputs!$J$123)*$I$13</f>
        <v>334507.55596195505</v>
      </c>
      <c r="T103" s="114">
        <f>IF(Inputs!$J$126&gt;0,T80*Inputs!$M$75*Inputs!$J$126,T77*Inputs!$M$75*T90*Inputs!$J$123)*$I$13</f>
        <v>332438.74526639987</v>
      </c>
      <c r="U103" s="114">
        <f>IF(Inputs!$J$126&gt;0,U80*Inputs!$M$75*Inputs!$J$126,U77*Inputs!$M$75*U90*Inputs!$J$123)*$I$13</f>
        <v>324934.82207876461</v>
      </c>
      <c r="V103" s="114">
        <f>IF(Inputs!$J$126&gt;0,V80*Inputs!$M$75*Inputs!$J$126,V77*Inputs!$M$75*V90*Inputs!$J$123)*$I$13</f>
        <v>324934.82207876461</v>
      </c>
      <c r="W103" s="114">
        <f>IF(Inputs!$J$126&gt;0,W80*Inputs!$M$75*Inputs!$J$126,W77*Inputs!$M$75*W90*Inputs!$J$123)*$I$13</f>
        <v>324934.82207876461</v>
      </c>
      <c r="X103" s="114">
        <f>IF(Inputs!$J$126&gt;0,X80*Inputs!$M$75*Inputs!$J$126,X77*Inputs!$M$75*X90*Inputs!$J$123)*$I$13</f>
        <v>324934.82207876461</v>
      </c>
      <c r="Y103" s="114">
        <f>IF(Inputs!$J$126&gt;0,Y80*Inputs!$M$75*Inputs!$J$126,Y77*Inputs!$M$75*Y90*Inputs!$J$123)*$I$13</f>
        <v>324934.82207876461</v>
      </c>
      <c r="Z103" s="114">
        <f>IF(Inputs!$J$126&gt;0,Z80*Inputs!$M$75*Inputs!$J$126,Z77*Inputs!$M$75*Z90*Inputs!$J$123)*$I$13</f>
        <v>324934.82207876461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14">
        <f>IF(Inputs!$K$126&gt;0,O80*Inputs!$M$75*Inputs!$K$126,O77*Inputs!$M$75*O90*Inputs!$J$123)*$I$13</f>
        <v>385037.95823980804</v>
      </c>
      <c r="P104" s="114">
        <f>IF(Inputs!$K$126&gt;0,P80*Inputs!$M$75*Inputs!$K$126,P77*Inputs!$M$75*P90*Inputs!$J$123)*$I$13</f>
        <v>372750.65772140928</v>
      </c>
      <c r="Q104" s="114">
        <f>IF(Inputs!$K$126&gt;0,Q80*Inputs!$M$75*Inputs!$K$126,Q77*Inputs!$M$75*Q90*Inputs!$J$123)*$I$13</f>
        <v>351944.95940647583</v>
      </c>
      <c r="R104" s="114">
        <f>IF(Inputs!$K$126&gt;0,R80*Inputs!$M$75*Inputs!$K$126,R77*Inputs!$M$75*R90*Inputs!$J$123)*$I$13</f>
        <v>342463.90692212502</v>
      </c>
      <c r="S104" s="114">
        <f>IF(Inputs!$K$126&gt;0,S80*Inputs!$M$75*Inputs!$K$126,S77*Inputs!$M$75*S90*Inputs!$J$123)*$I$13</f>
        <v>334507.55596195505</v>
      </c>
      <c r="T104" s="114">
        <f>IF(Inputs!$K$126&gt;0,T80*Inputs!$M$75*Inputs!$K$126,T77*Inputs!$M$75*T90*Inputs!$J$123)*$I$13</f>
        <v>332438.74526639987</v>
      </c>
      <c r="U104" s="114">
        <f>IF(Inputs!$K$126&gt;0,U80*Inputs!$M$75*Inputs!$K$126,U77*Inputs!$M$75*U90*Inputs!$J$123)*$I$13</f>
        <v>324934.82207876461</v>
      </c>
      <c r="V104" s="114">
        <f>IF(Inputs!$K$126&gt;0,V80*Inputs!$M$75*Inputs!$K$126,V77*Inputs!$M$75*V90*Inputs!$J$123)*$I$13</f>
        <v>324934.82207876461</v>
      </c>
      <c r="W104" s="114">
        <f>IF(Inputs!$K$126&gt;0,W80*Inputs!$M$75*Inputs!$K$126,W77*Inputs!$M$75*W90*Inputs!$J$123)*$I$13</f>
        <v>324934.82207876461</v>
      </c>
      <c r="X104" s="114">
        <f>IF(Inputs!$K$126&gt;0,X80*Inputs!$M$75*Inputs!$K$126,X77*Inputs!$M$75*X90*Inputs!$J$123)*$I$13</f>
        <v>324934.82207876461</v>
      </c>
      <c r="Y104" s="114">
        <f>IF(Inputs!$K$126&gt;0,Y80*Inputs!$M$75*Inputs!$K$126,Y77*Inputs!$M$75*Y90*Inputs!$J$123)*$I$13</f>
        <v>324934.82207876461</v>
      </c>
      <c r="Z104" s="114">
        <f>IF(Inputs!$K$126&gt;0,Z80*Inputs!$M$75*Inputs!$K$126,Z77*Inputs!$M$75*Z90*Inputs!$J$123)*$I$13</f>
        <v>324934.82207876461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11551138.747194242</v>
      </c>
      <c r="P105" s="70">
        <f>P78*Inputs!$M$75*IF(Inputs!$M$126&gt;0,Inputs!$M$126,P93*Inputs!$J$123)*$I$13</f>
        <v>11182519.73164228</v>
      </c>
      <c r="Q105" s="70">
        <f>Q78*Inputs!$M$75*IF(Inputs!$M$126&gt;0,Inputs!$M$126,Q93*Inputs!$J$123)*$I$13</f>
        <v>10558348.782194275</v>
      </c>
      <c r="R105" s="70">
        <f>R78*Inputs!$M$75*IF(Inputs!$M$126&gt;0,Inputs!$M$126,R93*Inputs!$J$123)*$I$13</f>
        <v>10273917.20766375</v>
      </c>
      <c r="S105" s="70">
        <f>S78*Inputs!$M$75*IF(Inputs!$M$126&gt;0,Inputs!$M$126,S93*Inputs!$J$123)*$I$13</f>
        <v>10035226.678858653</v>
      </c>
      <c r="T105" s="70">
        <f>T78*Inputs!$M$75*IF(Inputs!$M$126&gt;0,Inputs!$M$126,T93*Inputs!$J$123)*$I$13</f>
        <v>9973162.3579919953</v>
      </c>
      <c r="U105" s="70">
        <f>U78*Inputs!$M$75*IF(Inputs!$M$126&gt;0,Inputs!$M$126,U93*Inputs!$J$123)*$I$13</f>
        <v>9748044.6623629387</v>
      </c>
      <c r="V105" s="70">
        <f>V78*Inputs!$M$75*IF(Inputs!$M$126&gt;0,Inputs!$M$126,V93*Inputs!$J$123)*$I$13</f>
        <v>9748044.6623629387</v>
      </c>
      <c r="W105" s="70">
        <f>W78*Inputs!$M$75*IF(Inputs!$M$126&gt;0,Inputs!$M$126,W93*Inputs!$J$123)*$I$13</f>
        <v>9748044.6623629387</v>
      </c>
      <c r="X105" s="70">
        <f>X78*Inputs!$M$75*IF(Inputs!$M$126&gt;0,Inputs!$M$126,X93*Inputs!$J$123)*$I$13</f>
        <v>9748044.6623629387</v>
      </c>
      <c r="Y105" s="70">
        <f>Y78*Inputs!$M$75*IF(Inputs!$M$126&gt;0,Inputs!$M$126,Y93*Inputs!$J$123)*$I$13</f>
        <v>9748044.6623629387</v>
      </c>
      <c r="Z105" s="70">
        <f>Z78*Inputs!$M$75*IF(Inputs!$M$126&gt;0,Inputs!$M$126,Z93*Inputs!$J$123)*$I$13</f>
        <v>9748044.6623629387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11551138.747194242</v>
      </c>
      <c r="P106" s="70">
        <f>P79*Inputs!$M$75*IF(Inputs!$M$126&gt;0,Inputs!$M$126,P96*Inputs!$J$123)*$I$13</f>
        <v>11182519.73164228</v>
      </c>
      <c r="Q106" s="70">
        <f>Q79*Inputs!$M$75*IF(Inputs!$M$126&gt;0,Inputs!$M$126,Q96*Inputs!$J$123)*$I$13</f>
        <v>10558348.782194275</v>
      </c>
      <c r="R106" s="70">
        <f>R79*Inputs!$M$75*IF(Inputs!$M$126&gt;0,Inputs!$M$126,R96*Inputs!$J$123)*$I$13</f>
        <v>10273917.20766375</v>
      </c>
      <c r="S106" s="70">
        <f>S79*Inputs!$M$75*IF(Inputs!$M$126&gt;0,Inputs!$M$126,S96*Inputs!$J$123)*$I$13</f>
        <v>10035226.678858653</v>
      </c>
      <c r="T106" s="70">
        <f>T79*Inputs!$M$75*IF(Inputs!$M$126&gt;0,Inputs!$M$126,T96*Inputs!$J$123)*$I$13</f>
        <v>9973162.3579919953</v>
      </c>
      <c r="U106" s="70">
        <f>U79*Inputs!$M$75*IF(Inputs!$M$126&gt;0,Inputs!$M$126,U96*Inputs!$J$123)*$I$13</f>
        <v>9748044.6623629387</v>
      </c>
      <c r="V106" s="70">
        <f>V79*Inputs!$M$75*IF(Inputs!$M$126&gt;0,Inputs!$M$126,V96*Inputs!$J$123)*$I$13</f>
        <v>9748044.6623629387</v>
      </c>
      <c r="W106" s="70">
        <f>W79*Inputs!$M$75*IF(Inputs!$M$126&gt;0,Inputs!$M$126,W96*Inputs!$J$123)*$I$13</f>
        <v>9748044.6623629387</v>
      </c>
      <c r="X106" s="70">
        <f>X79*Inputs!$M$75*IF(Inputs!$M$126&gt;0,Inputs!$M$126,X96*Inputs!$J$123)*$I$13</f>
        <v>9748044.6623629387</v>
      </c>
      <c r="Y106" s="70">
        <f>Y79*Inputs!$M$75*IF(Inputs!$M$126&gt;0,Inputs!$M$126,Y96*Inputs!$J$123)*$I$13</f>
        <v>9748044.6623629387</v>
      </c>
      <c r="Z106" s="70">
        <f>Z79*Inputs!$M$75*IF(Inputs!$M$126&gt;0,Inputs!$M$126,Z96*Inputs!$J$123)*$I$13</f>
        <v>9748044.6623629387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11551138.747194242</v>
      </c>
      <c r="P107" s="70">
        <f>P80*Inputs!$M$75*IF(Inputs!$M$126&gt;0,Inputs!$M$126,P99*Inputs!$J$123)*$I$13</f>
        <v>11182519.73164228</v>
      </c>
      <c r="Q107" s="70">
        <f>Q80*Inputs!$M$75*IF(Inputs!$M$126&gt;0,Inputs!$M$126,Q99*Inputs!$J$123)*$I$13</f>
        <v>10558348.782194275</v>
      </c>
      <c r="R107" s="70">
        <f>R80*Inputs!$M$75*IF(Inputs!$M$126&gt;0,Inputs!$M$126,R99*Inputs!$J$123)*$I$13</f>
        <v>10273917.20766375</v>
      </c>
      <c r="S107" s="70">
        <f>S80*Inputs!$M$75*IF(Inputs!$M$126&gt;0,Inputs!$M$126,S99*Inputs!$J$123)*$I$13</f>
        <v>10035226.678858653</v>
      </c>
      <c r="T107" s="70">
        <f>T80*Inputs!$M$75*IF(Inputs!$M$126&gt;0,Inputs!$M$126,T99*Inputs!$J$123)*$I$13</f>
        <v>9973162.3579919953</v>
      </c>
      <c r="U107" s="70">
        <f>U80*Inputs!$M$75*IF(Inputs!$M$126&gt;0,Inputs!$M$126,U99*Inputs!$J$123)*$I$13</f>
        <v>9748044.6623629387</v>
      </c>
      <c r="V107" s="70">
        <f>V80*Inputs!$M$75*IF(Inputs!$M$126&gt;0,Inputs!$M$126,V99*Inputs!$J$123)*$I$13</f>
        <v>9748044.6623629387</v>
      </c>
      <c r="W107" s="70">
        <f>W80*Inputs!$M$75*IF(Inputs!$M$126&gt;0,Inputs!$M$126,W99*Inputs!$J$123)*$I$13</f>
        <v>9748044.6623629387</v>
      </c>
      <c r="X107" s="70">
        <f>X80*Inputs!$M$75*IF(Inputs!$M$126&gt;0,Inputs!$M$126,X99*Inputs!$J$123)*$I$13</f>
        <v>9748044.6623629387</v>
      </c>
      <c r="Y107" s="70">
        <f>Y80*Inputs!$M$75*IF(Inputs!$M$126&gt;0,Inputs!$M$126,Y99*Inputs!$J$123)*$I$13</f>
        <v>9748044.6623629387</v>
      </c>
      <c r="Z107" s="70">
        <f>Z80*Inputs!$M$75*IF(Inputs!$M$126&gt;0,Inputs!$M$126,Z99*Inputs!$J$123)*$I$13</f>
        <v>9748044.6623629387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172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173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0.1545621732041921</v>
      </c>
      <c r="P114" s="56">
        <f>Inputs!P64*$I$9</f>
        <v>0.16382181467460635</v>
      </c>
      <c r="Q114" s="56">
        <f>Inputs!Q64*$I$9</f>
        <v>0.17367387655413241</v>
      </c>
      <c r="R114" s="56">
        <f>Inputs!R64*$I$9</f>
        <v>0.18415752375769273</v>
      </c>
      <c r="S114" s="56">
        <f>Inputs!S64*$I$9</f>
        <v>0.19531456260422189</v>
      </c>
      <c r="T114" s="56">
        <f>Inputs!T64*$I$9</f>
        <v>0.20718962124118542</v>
      </c>
      <c r="U114" s="56">
        <f>Inputs!U64*$I$9</f>
        <v>0.21983034249613317</v>
      </c>
      <c r="V114" s="56">
        <f>Inputs!V64*$I$9</f>
        <v>0.23328759001593816</v>
      </c>
      <c r="W114" s="56">
        <f>Inputs!W64*$I$9</f>
        <v>0.24761566861420098</v>
      </c>
      <c r="X114" s="56">
        <f>Inputs!X64*$I$9</f>
        <v>0.26287255981128627</v>
      </c>
      <c r="Y114" s="56">
        <f>Inputs!Y64*$I$9</f>
        <v>0.27912017361991648</v>
      </c>
      <c r="Z114" s="56">
        <f>Inputs!Z64*$I$9</f>
        <v>0.29637201911657041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8.3097942582898961E-4</v>
      </c>
      <c r="P115" s="56">
        <f>Inputs!P65*$I$9</f>
        <v>8.8076244448713102E-4</v>
      </c>
      <c r="Q115" s="56">
        <f>Inputs!Q65*$I$9</f>
        <v>9.3373051910823873E-4</v>
      </c>
      <c r="R115" s="56">
        <f>Inputs!R65*$I$9</f>
        <v>9.9009421375103614E-4</v>
      </c>
      <c r="S115" s="56">
        <f>Inputs!S65*$I$9</f>
        <v>1.0500782935710853E-3</v>
      </c>
      <c r="T115" s="56">
        <f>Inputs!T65*$I$9</f>
        <v>1.113922694845083E-3</v>
      </c>
      <c r="U115" s="56">
        <f>Inputs!U65*$I$9</f>
        <v>1.1818835618071675E-3</v>
      </c>
      <c r="V115" s="56">
        <f>Inputs!V65*$I$9</f>
        <v>1.2542343549243986E-3</v>
      </c>
      <c r="W115" s="56">
        <f>Inputs!W65*$I$9</f>
        <v>1.3312670355602203E-3</v>
      </c>
      <c r="X115" s="56">
        <f>Inputs!X65*$I$9</f>
        <v>1.4132933323187432E-3</v>
      </c>
      <c r="Y115" s="56">
        <f>Inputs!Y65*$I$9</f>
        <v>1.5006460947307337E-3</v>
      </c>
      <c r="Z115" s="56">
        <f>Inputs!Z65*$I$9</f>
        <v>1.5933979522396256E-3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8.3097942582898961E-4</v>
      </c>
      <c r="P116" s="56">
        <f>Inputs!P66*$I$9</f>
        <v>8.8076244448713102E-4</v>
      </c>
      <c r="Q116" s="56">
        <f>Inputs!Q66*$I$9</f>
        <v>9.3373051910823873E-4</v>
      </c>
      <c r="R116" s="56">
        <f>Inputs!R66*$I$9</f>
        <v>9.9009421375103614E-4</v>
      </c>
      <c r="S116" s="56">
        <f>Inputs!S66*$I$9</f>
        <v>1.0500782935710853E-3</v>
      </c>
      <c r="T116" s="56">
        <f>Inputs!T66*$I$9</f>
        <v>1.113922694845083E-3</v>
      </c>
      <c r="U116" s="56">
        <f>Inputs!U66*$I$9</f>
        <v>1.1818835618071675E-3</v>
      </c>
      <c r="V116" s="56">
        <f>Inputs!V66*$I$9</f>
        <v>1.2542343549243986E-3</v>
      </c>
      <c r="W116" s="56">
        <f>Inputs!W66*$I$9</f>
        <v>1.3312670355602203E-3</v>
      </c>
      <c r="X116" s="56">
        <f>Inputs!X66*$I$9</f>
        <v>1.4132933323187432E-3</v>
      </c>
      <c r="Y116" s="56">
        <f>Inputs!Y66*$I$9</f>
        <v>1.5006460947307337E-3</v>
      </c>
      <c r="Z116" s="56">
        <f>Inputs!Z66*$I$9</f>
        <v>1.5933979522396256E-3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174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57131.811447983702</v>
      </c>
      <c r="P119" s="70">
        <f t="shared" ref="P119:Z119" si="21">P103*P114*$T$37</f>
        <v>58622.101602311363</v>
      </c>
      <c r="Q119" s="70">
        <f t="shared" si="21"/>
        <v>58678.699616457045</v>
      </c>
      <c r="R119" s="70">
        <f t="shared" si="21"/>
        <v>60544.612872156969</v>
      </c>
      <c r="S119" s="70">
        <f t="shared" si="21"/>
        <v>62720.829101295865</v>
      </c>
      <c r="T119" s="70">
        <f t="shared" si="21"/>
        <v>66122.743408934708</v>
      </c>
      <c r="U119" s="70">
        <f t="shared" si="21"/>
        <v>68573.311897435124</v>
      </c>
      <c r="V119" s="70">
        <f t="shared" si="21"/>
        <v>72771.131092812138</v>
      </c>
      <c r="W119" s="70">
        <f t="shared" si="21"/>
        <v>77240.595096066943</v>
      </c>
      <c r="X119" s="70">
        <f t="shared" si="21"/>
        <v>81999.790513602915</v>
      </c>
      <c r="Y119" s="70">
        <f t="shared" si="21"/>
        <v>87068.02939563019</v>
      </c>
      <c r="Z119" s="70">
        <f t="shared" si="21"/>
        <v>92449.525728736335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307.16027660206288</v>
      </c>
      <c r="P120" s="70">
        <f t="shared" ref="P120:Z120" si="24">P104*P115*$T$27</f>
        <v>315.17258925973852</v>
      </c>
      <c r="Q120" s="70">
        <f t="shared" si="24"/>
        <v>315.47687965837122</v>
      </c>
      <c r="R120" s="70">
        <f t="shared" si="24"/>
        <v>325.50867135568257</v>
      </c>
      <c r="S120" s="70">
        <f t="shared" si="24"/>
        <v>337.20875860911747</v>
      </c>
      <c r="T120" s="70">
        <f t="shared" si="24"/>
        <v>355.49862047814355</v>
      </c>
      <c r="U120" s="70">
        <f t="shared" si="24"/>
        <v>368.67371987868347</v>
      </c>
      <c r="V120" s="70">
        <f t="shared" si="24"/>
        <v>391.24264028393623</v>
      </c>
      <c r="W120" s="70">
        <f t="shared" si="24"/>
        <v>415.27201664552121</v>
      </c>
      <c r="X120" s="70">
        <f t="shared" si="24"/>
        <v>440.85908878281134</v>
      </c>
      <c r="Y120" s="70">
        <f t="shared" si="24"/>
        <v>468.10768492274292</v>
      </c>
      <c r="Z120" s="70">
        <f t="shared" si="24"/>
        <v>497.04046090718458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5">P107*P116*$T$17</f>
        <v>0</v>
      </c>
      <c r="Q121" s="70">
        <f t="shared" si="25"/>
        <v>0</v>
      </c>
      <c r="R121" s="70">
        <f t="shared" si="25"/>
        <v>0</v>
      </c>
      <c r="S121" s="70">
        <f t="shared" si="25"/>
        <v>0</v>
      </c>
      <c r="T121" s="70">
        <f t="shared" si="25"/>
        <v>0</v>
      </c>
      <c r="U121" s="70">
        <f t="shared" si="25"/>
        <v>0</v>
      </c>
      <c r="V121" s="70">
        <f t="shared" si="25"/>
        <v>0</v>
      </c>
      <c r="W121" s="70">
        <f t="shared" si="25"/>
        <v>0</v>
      </c>
      <c r="X121" s="70">
        <f t="shared" si="25"/>
        <v>0</v>
      </c>
      <c r="Y121" s="70">
        <f t="shared" si="25"/>
        <v>0</v>
      </c>
      <c r="Z121" s="70">
        <f t="shared" si="25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192</v>
      </c>
      <c r="E122" s="51"/>
      <c r="F122" s="51"/>
      <c r="G122" s="51"/>
      <c r="H122" s="51"/>
      <c r="I122" s="51"/>
      <c r="J122" s="112" t="str">
        <f>J119</f>
        <v>Significant</v>
      </c>
      <c r="K122" s="51"/>
      <c r="L122" s="51"/>
      <c r="M122" s="51"/>
      <c r="N122" s="51"/>
      <c r="O122" s="88">
        <f>O105*O114*$T$44</f>
        <v>71414.764309979641</v>
      </c>
      <c r="P122" s="88">
        <f t="shared" ref="P122:Z122" si="26">P105*P114*$T$44</f>
        <v>73277.627002889218</v>
      </c>
      <c r="Q122" s="88">
        <f t="shared" si="26"/>
        <v>73348.37452057132</v>
      </c>
      <c r="R122" s="88">
        <f t="shared" si="26"/>
        <v>75680.766090196208</v>
      </c>
      <c r="S122" s="88">
        <f t="shared" si="26"/>
        <v>78401.036376619842</v>
      </c>
      <c r="T122" s="88">
        <f t="shared" si="26"/>
        <v>82653.429261168378</v>
      </c>
      <c r="U122" s="88">
        <f t="shared" si="26"/>
        <v>85716.639871793916</v>
      </c>
      <c r="V122" s="88">
        <f t="shared" si="26"/>
        <v>90963.913866015195</v>
      </c>
      <c r="W122" s="88">
        <f t="shared" si="26"/>
        <v>96550.743870083694</v>
      </c>
      <c r="X122" s="88">
        <f t="shared" si="26"/>
        <v>102499.73814200365</v>
      </c>
      <c r="Y122" s="88">
        <f t="shared" si="26"/>
        <v>108835.03674453775</v>
      </c>
      <c r="Z122" s="88">
        <f t="shared" si="26"/>
        <v>115561.90716092044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383.95034575257864</v>
      </c>
      <c r="P123" s="70">
        <f t="shared" ref="P123:Z123" si="27">P105*P115*$T$34</f>
        <v>393.9657365746732</v>
      </c>
      <c r="Q123" s="70">
        <f t="shared" si="27"/>
        <v>394.34609957296402</v>
      </c>
      <c r="R123" s="70">
        <f t="shared" si="27"/>
        <v>406.88583919460325</v>
      </c>
      <c r="S123" s="70">
        <f t="shared" si="27"/>
        <v>421.51094826139695</v>
      </c>
      <c r="T123" s="70">
        <f t="shared" si="27"/>
        <v>444.37327559767948</v>
      </c>
      <c r="U123" s="70">
        <f t="shared" si="27"/>
        <v>460.84214984835432</v>
      </c>
      <c r="V123" s="70">
        <f t="shared" si="27"/>
        <v>489.05330035492028</v>
      </c>
      <c r="W123" s="70">
        <f t="shared" si="27"/>
        <v>519.09002080690152</v>
      </c>
      <c r="X123" s="70">
        <f t="shared" si="27"/>
        <v>551.07386097851418</v>
      </c>
      <c r="Y123" s="70">
        <f t="shared" si="27"/>
        <v>585.13460615342865</v>
      </c>
      <c r="Z123" s="70">
        <f t="shared" si="27"/>
        <v>621.30057613398071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175</v>
      </c>
      <c r="E124" s="51"/>
      <c r="F124" s="51"/>
      <c r="G124" s="51"/>
      <c r="H124" s="51"/>
      <c r="I124" s="51"/>
      <c r="J124" s="112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25516.461541833134</v>
      </c>
      <c r="P124" s="88">
        <f t="shared" si="28"/>
        <v>27045.12331316348</v>
      </c>
      <c r="Q124" s="88">
        <f t="shared" si="28"/>
        <v>28671.586974000962</v>
      </c>
      <c r="R124" s="88">
        <f t="shared" si="28"/>
        <v>30402.318207537588</v>
      </c>
      <c r="S124" s="88">
        <f t="shared" si="28"/>
        <v>32244.218762805391</v>
      </c>
      <c r="T124" s="88">
        <f t="shared" si="28"/>
        <v>34204.656240717843</v>
      </c>
      <c r="U124" s="88">
        <f t="shared" si="28"/>
        <v>36291.49593167373</v>
      </c>
      <c r="V124" s="88">
        <f t="shared" si="28"/>
        <v>38513.134846807203</v>
      </c>
      <c r="W124" s="88">
        <f t="shared" si="28"/>
        <v>40878.538094844735</v>
      </c>
      <c r="X124" s="88">
        <f t="shared" si="28"/>
        <v>43397.277767093343</v>
      </c>
      <c r="Y124" s="88">
        <f t="shared" si="28"/>
        <v>46079.574504386015</v>
      </c>
      <c r="Z124" s="88">
        <f t="shared" si="28"/>
        <v>48927.658502011109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176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1849.8866272731634</v>
      </c>
      <c r="P125" s="70">
        <f t="shared" si="29"/>
        <v>1960.7112008047088</v>
      </c>
      <c r="Q125" s="70">
        <f t="shared" si="29"/>
        <v>2078.6261934848753</v>
      </c>
      <c r="R125" s="70">
        <f t="shared" si="29"/>
        <v>2204.1003529436393</v>
      </c>
      <c r="S125" s="70">
        <f t="shared" si="29"/>
        <v>2337.6340406130985</v>
      </c>
      <c r="T125" s="70">
        <f t="shared" si="29"/>
        <v>2479.7613911491339</v>
      </c>
      <c r="U125" s="70">
        <f t="shared" si="29"/>
        <v>2631.0526205867723</v>
      </c>
      <c r="V125" s="70">
        <f t="shared" si="29"/>
        <v>2792.1164935300194</v>
      </c>
      <c r="W125" s="70">
        <f t="shared" si="29"/>
        <v>2963.6029603929633</v>
      </c>
      <c r="X125" s="70">
        <f t="shared" si="29"/>
        <v>3146.205976474806</v>
      </c>
      <c r="Y125" s="70">
        <f t="shared" si="29"/>
        <v>3340.6665154708289</v>
      </c>
      <c r="Z125" s="70">
        <f t="shared" si="29"/>
        <v>3547.1462615719743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177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0</v>
      </c>
      <c r="P126" s="70">
        <f t="shared" si="30"/>
        <v>0</v>
      </c>
      <c r="Q126" s="70">
        <f t="shared" si="30"/>
        <v>0</v>
      </c>
      <c r="R126" s="70">
        <f t="shared" si="30"/>
        <v>0</v>
      </c>
      <c r="S126" s="70">
        <f t="shared" si="30"/>
        <v>0</v>
      </c>
      <c r="T126" s="70">
        <f t="shared" si="30"/>
        <v>0</v>
      </c>
      <c r="U126" s="70">
        <f t="shared" si="30"/>
        <v>0</v>
      </c>
      <c r="V126" s="70">
        <f t="shared" si="30"/>
        <v>0</v>
      </c>
      <c r="W126" s="70">
        <f t="shared" si="30"/>
        <v>0</v>
      </c>
      <c r="X126" s="70">
        <f t="shared" si="30"/>
        <v>0</v>
      </c>
      <c r="Y126" s="70">
        <f t="shared" si="30"/>
        <v>0</v>
      </c>
      <c r="Z126" s="70">
        <f t="shared" si="30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178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6621.6233628318587</v>
      </c>
      <c r="P127" s="70">
        <f>Inputs!$J$27*$I$11</f>
        <v>6621.6233628318587</v>
      </c>
      <c r="Q127" s="70">
        <f>Inputs!$J$27*$I$11</f>
        <v>6621.6233628318587</v>
      </c>
      <c r="R127" s="70">
        <f>Inputs!$J$27*$I$11</f>
        <v>6621.6233628318587</v>
      </c>
      <c r="S127" s="70">
        <f>Inputs!$J$27*$I$11</f>
        <v>6621.6233628318587</v>
      </c>
      <c r="T127" s="70">
        <f>Inputs!$J$27*$I$11</f>
        <v>6621.6233628318587</v>
      </c>
      <c r="U127" s="70">
        <f>Inputs!$J$27*$I$11</f>
        <v>6621.6233628318587</v>
      </c>
      <c r="V127" s="70">
        <f>Inputs!$J$27*$I$11</f>
        <v>6621.6233628318587</v>
      </c>
      <c r="W127" s="70">
        <f>Inputs!$J$27*$I$11</f>
        <v>6621.6233628318587</v>
      </c>
      <c r="X127" s="70">
        <f>Inputs!$J$27*$I$11</f>
        <v>6621.6233628318587</v>
      </c>
      <c r="Y127" s="70">
        <f>Inputs!$J$27*$I$11</f>
        <v>6621.6233628318587</v>
      </c>
      <c r="Z127" s="70">
        <f>Inputs!$J$27*$I$11</f>
        <v>6621.6233628318587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166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163225.65791225614</v>
      </c>
      <c r="P128" s="98">
        <f t="shared" ref="P128:Z128" si="31">SUM(P119:P127)</f>
        <v>168236.32480783504</v>
      </c>
      <c r="Q128" s="98">
        <f t="shared" si="31"/>
        <v>170108.7336465774</v>
      </c>
      <c r="R128" s="98">
        <f t="shared" si="31"/>
        <v>176185.81539621655</v>
      </c>
      <c r="S128" s="98">
        <f t="shared" si="31"/>
        <v>183084.06135103657</v>
      </c>
      <c r="T128" s="98">
        <f t="shared" si="31"/>
        <v>192882.08556087772</v>
      </c>
      <c r="U128" s="98">
        <f t="shared" si="31"/>
        <v>200663.63955404845</v>
      </c>
      <c r="V128" s="98">
        <f t="shared" si="31"/>
        <v>212542.21560263526</v>
      </c>
      <c r="W128" s="98">
        <f t="shared" si="31"/>
        <v>225189.46542167262</v>
      </c>
      <c r="X128" s="98">
        <f t="shared" si="31"/>
        <v>238656.56871176788</v>
      </c>
      <c r="Y128" s="98">
        <f t="shared" si="31"/>
        <v>252998.17281393285</v>
      </c>
      <c r="Z128" s="98">
        <f t="shared" si="31"/>
        <v>268226.20205311291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179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180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181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186524.60176991153</v>
      </c>
      <c r="T135" s="70">
        <f>Inputs!T22*'Scenario B'!$I$10</f>
        <v>950342.84601769911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182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183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184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42300.614293125036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185</v>
      </c>
      <c r="E139" s="51"/>
      <c r="F139" s="51"/>
      <c r="G139" s="51"/>
      <c r="H139" s="51"/>
      <c r="I139" s="51"/>
      <c r="J139" s="70">
        <f>Inputs!K27*$I$11</f>
        <v>1398.9345132743365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186</v>
      </c>
      <c r="E140" s="51"/>
      <c r="F140" s="51"/>
      <c r="G140" s="51"/>
      <c r="H140" s="51"/>
      <c r="I140" s="51"/>
      <c r="J140" s="70">
        <f>SUM(J138:J139)</f>
        <v>43699.548806399369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187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189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163225.65791225614</v>
      </c>
      <c r="P147" s="70">
        <f t="shared" ref="P147:Z147" si="34">P128</f>
        <v>168236.32480783504</v>
      </c>
      <c r="Q147" s="70">
        <f t="shared" si="34"/>
        <v>170108.7336465774</v>
      </c>
      <c r="R147" s="70">
        <f t="shared" si="34"/>
        <v>176185.81539621655</v>
      </c>
      <c r="S147" s="70">
        <f t="shared" si="34"/>
        <v>183084.06135103657</v>
      </c>
      <c r="T147" s="70">
        <f t="shared" si="34"/>
        <v>192882.08556087772</v>
      </c>
      <c r="U147" s="70">
        <f t="shared" si="34"/>
        <v>200663.63955404845</v>
      </c>
      <c r="V147" s="70">
        <f t="shared" si="34"/>
        <v>212542.21560263526</v>
      </c>
      <c r="W147" s="70">
        <f t="shared" si="34"/>
        <v>225189.46542167262</v>
      </c>
      <c r="X147" s="70">
        <f t="shared" si="34"/>
        <v>238656.56871176788</v>
      </c>
      <c r="Y147" s="70">
        <f t="shared" si="34"/>
        <v>252998.17281393285</v>
      </c>
      <c r="Z147" s="70">
        <f t="shared" si="34"/>
        <v>268226.20205311291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179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43699.548806399369</v>
      </c>
      <c r="P148" s="70">
        <f t="shared" ref="P148:Z148" si="35">$J$140</f>
        <v>43699.548806399369</v>
      </c>
      <c r="Q148" s="70">
        <f t="shared" si="35"/>
        <v>43699.548806399369</v>
      </c>
      <c r="R148" s="70">
        <f t="shared" si="35"/>
        <v>43699.548806399369</v>
      </c>
      <c r="S148" s="70">
        <f t="shared" si="35"/>
        <v>43699.548806399369</v>
      </c>
      <c r="T148" s="70">
        <f t="shared" si="35"/>
        <v>43699.548806399369</v>
      </c>
      <c r="U148" s="70">
        <f t="shared" si="35"/>
        <v>43699.548806399369</v>
      </c>
      <c r="V148" s="70">
        <f t="shared" si="35"/>
        <v>43699.548806399369</v>
      </c>
      <c r="W148" s="70">
        <f t="shared" si="35"/>
        <v>43699.548806399369</v>
      </c>
      <c r="X148" s="70">
        <f t="shared" si="35"/>
        <v>43699.548806399369</v>
      </c>
      <c r="Y148" s="70">
        <f t="shared" si="35"/>
        <v>43699.548806399369</v>
      </c>
      <c r="Z148" s="70">
        <f t="shared" si="35"/>
        <v>43699.548806399369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190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150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Inglewood Regulator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152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153</v>
      </c>
      <c r="K16" s="58" t="s">
        <v>154</v>
      </c>
      <c r="L16" s="58"/>
      <c r="M16" s="58"/>
      <c r="N16" s="59"/>
      <c r="O16" s="57" t="s">
        <v>155</v>
      </c>
      <c r="P16" s="58" t="s">
        <v>156</v>
      </c>
      <c r="Q16" s="58" t="s">
        <v>157</v>
      </c>
      <c r="R16" s="58" t="s">
        <v>158</v>
      </c>
      <c r="S16" s="58" t="s">
        <v>26</v>
      </c>
      <c r="T16" s="60" t="s">
        <v>159</v>
      </c>
      <c r="U16" s="57" t="s">
        <v>160</v>
      </c>
      <c r="V16" s="61" t="s">
        <v>161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15604169.886560641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14041229.818100892</v>
      </c>
      <c r="R19" s="71">
        <v>0</v>
      </c>
      <c r="S19" s="72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1389504.6584070798</v>
      </c>
      <c r="S20" s="72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982570.15221238963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520138.99621868809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0.96</v>
      </c>
      <c r="U27" s="63">
        <f t="shared" si="0"/>
        <v>499333.43636994052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28915.735661389357</v>
      </c>
      <c r="V28" s="75">
        <f t="shared" si="1"/>
        <v>28915.735661389357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1389504.6584070798</v>
      </c>
      <c r="S30" s="72">
        <v>0</v>
      </c>
      <c r="T30" s="73">
        <f>'Base Case'!$T30</f>
        <v>1</v>
      </c>
      <c r="U30" s="74">
        <f t="shared" si="0"/>
        <v>1389504.6584070798</v>
      </c>
      <c r="V30" s="75">
        <f t="shared" si="1"/>
        <v>1389504.6584070798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1</v>
      </c>
      <c r="U31" s="74">
        <f t="shared" si="0"/>
        <v>953161.44000000018</v>
      </c>
      <c r="V31" s="75">
        <f t="shared" si="1"/>
        <v>953161.44000000018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15604169.886560641</v>
      </c>
      <c r="P34" s="71">
        <v>0</v>
      </c>
      <c r="Q34" s="70">
        <f>Inputs!$L$161*$I$11</f>
        <v>7146285.8594929241</v>
      </c>
      <c r="R34" s="71">
        <v>0</v>
      </c>
      <c r="S34" s="72">
        <v>0</v>
      </c>
      <c r="T34" s="73">
        <f>'Base Case'!$T34</f>
        <v>0.04</v>
      </c>
      <c r="U34" s="74">
        <f t="shared" si="0"/>
        <v>910018.22984214267</v>
      </c>
      <c r="V34" s="75">
        <f t="shared" si="1"/>
        <v>285851.43437971699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520138.99621868809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499333.43636994052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8093.0952212389393</v>
      </c>
      <c r="S40" s="72">
        <v>0</v>
      </c>
      <c r="T40" s="73">
        <f>'Base Case'!$T40</f>
        <v>1</v>
      </c>
      <c r="U40" s="74">
        <f t="shared" si="0"/>
        <v>8093.0952212389393</v>
      </c>
      <c r="V40" s="75">
        <f t="shared" si="1"/>
        <v>8093.0952212389393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15604169.886560641</v>
      </c>
      <c r="P44" s="71">
        <v>0</v>
      </c>
      <c r="Q44" s="70">
        <f>SUM(Inputs!$J$161,Inputs!$L$161*(Inputs!$J$128/Inputs!$L$128))*$I$11</f>
        <v>1417913.8610105007</v>
      </c>
      <c r="R44" s="71">
        <v>0</v>
      </c>
      <c r="S44" s="72">
        <v>0</v>
      </c>
      <c r="T44" s="73">
        <f>'Base Case'!$T44</f>
        <v>0.04</v>
      </c>
      <c r="U44" s="74">
        <f t="shared" si="0"/>
        <v>680883.34990284569</v>
      </c>
      <c r="V44" s="75">
        <f t="shared" si="1"/>
        <v>56716.554440420026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16124308.88277933</v>
      </c>
      <c r="P49" s="70">
        <f t="shared" ref="P49:V49" si="2">SUMIF($I$17:$I$46,$I49,P$17:P$46)</f>
        <v>8261.6387603969597</v>
      </c>
      <c r="Q49" s="70">
        <f t="shared" si="2"/>
        <v>1474907.4893290848</v>
      </c>
      <c r="R49" s="70">
        <f t="shared" si="2"/>
        <v>8093.0952212389393</v>
      </c>
      <c r="S49" s="70">
        <f t="shared" si="2"/>
        <v>69874.188318584071</v>
      </c>
      <c r="T49" s="56">
        <f>U49/SUM(O49:S49)</f>
        <v>7.483211843752692E-2</v>
      </c>
      <c r="U49" s="70">
        <f t="shared" si="2"/>
        <v>1323439.3368915902</v>
      </c>
      <c r="V49" s="70">
        <f t="shared" si="2"/>
        <v>199939.10505922409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16124308.88277933</v>
      </c>
      <c r="P50" s="70">
        <f t="shared" si="3"/>
        <v>28915.735661389357</v>
      </c>
      <c r="Q50" s="70">
        <f t="shared" si="3"/>
        <v>7203279.4878115086</v>
      </c>
      <c r="R50" s="70">
        <f t="shared" si="3"/>
        <v>1389504.6584070798</v>
      </c>
      <c r="S50" s="70">
        <f t="shared" si="3"/>
        <v>953161.44000000018</v>
      </c>
      <c r="T50" s="56">
        <f t="shared" ref="T50:T51" si="4">U50/SUM(O50:S50)</f>
        <v>0.14934050780765337</v>
      </c>
      <c r="U50" s="70">
        <f t="shared" si="3"/>
        <v>3837927.1285991361</v>
      </c>
      <c r="V50" s="70">
        <f t="shared" si="3"/>
        <v>2714426.8967667702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15604169.886560641</v>
      </c>
      <c r="P51" s="70">
        <f t="shared" si="3"/>
        <v>28915.735661389357</v>
      </c>
      <c r="Q51" s="70">
        <f t="shared" si="3"/>
        <v>14098223.446419476</v>
      </c>
      <c r="R51" s="70">
        <f t="shared" si="3"/>
        <v>1389504.6584070798</v>
      </c>
      <c r="S51" s="70">
        <f t="shared" si="3"/>
        <v>982570.15221238963</v>
      </c>
      <c r="T51" s="56">
        <f t="shared" si="4"/>
        <v>0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5161366.4654907268</v>
      </c>
      <c r="V52" s="88">
        <f>SUM(V49:V51)</f>
        <v>2914366.0018259943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20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22.280999999999999</v>
      </c>
      <c r="P69" s="70">
        <f>Inputs!P185*$I$12</f>
        <v>21.982800000000001</v>
      </c>
      <c r="Q69" s="70">
        <f>Inputs!Q185*$I$12</f>
        <v>20.406749999999999</v>
      </c>
      <c r="R69" s="70">
        <f>Inputs!R185*$I$12</f>
        <v>19.790399999999998</v>
      </c>
      <c r="S69" s="70">
        <f>Inputs!S185*$I$12</f>
        <v>19.338899999999999</v>
      </c>
      <c r="T69" s="70">
        <f>Inputs!T185*$I$12</f>
        <v>19.335750000000001</v>
      </c>
      <c r="U69" s="70">
        <f>Inputs!U185*$I$12</f>
        <v>19.069050000000001</v>
      </c>
      <c r="V69" s="70">
        <f>Inputs!V185*$I$12</f>
        <v>19.069050000000001</v>
      </c>
      <c r="W69" s="70">
        <f>Inputs!W185*$I$12</f>
        <v>19.069050000000001</v>
      </c>
      <c r="X69" s="70">
        <f>Inputs!X185*$I$12</f>
        <v>19.069050000000001</v>
      </c>
      <c r="Y69" s="70">
        <f>Inputs!Y185*$I$12</f>
        <v>19.069050000000001</v>
      </c>
      <c r="Z69" s="70">
        <f>Inputs!Z185*$I$12</f>
        <v>19.069050000000001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19.429200000000002</v>
      </c>
      <c r="P70" s="70">
        <f>Inputs!P186*$I$12</f>
        <v>18.632250000000003</v>
      </c>
      <c r="Q70" s="70">
        <f>Inputs!Q186*$I$12</f>
        <v>17.741849999999999</v>
      </c>
      <c r="R70" s="70">
        <f>Inputs!R186*$I$12</f>
        <v>17.292450000000002</v>
      </c>
      <c r="S70" s="70">
        <f>Inputs!S186*$I$12</f>
        <v>16.887149999999998</v>
      </c>
      <c r="T70" s="70">
        <f>Inputs!T186*$I$12</f>
        <v>16.732800000000001</v>
      </c>
      <c r="U70" s="70">
        <f>Inputs!U186*$I$12</f>
        <v>16.282350000000001</v>
      </c>
      <c r="V70" s="70">
        <f>Inputs!V186*$I$12</f>
        <v>16.282350000000001</v>
      </c>
      <c r="W70" s="70">
        <f>Inputs!W186*$I$12</f>
        <v>16.282350000000001</v>
      </c>
      <c r="X70" s="70">
        <f>Inputs!X186*$I$12</f>
        <v>16.282350000000001</v>
      </c>
      <c r="Y70" s="70">
        <f>Inputs!Y186*$I$12</f>
        <v>16.282350000000001</v>
      </c>
      <c r="Z70" s="70">
        <f>Inputs!Z186*$I$12</f>
        <v>16.282350000000001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20.284739999999999</v>
      </c>
      <c r="P71" s="70">
        <f>Inputs!P187*$I$12</f>
        <v>19.637415000000001</v>
      </c>
      <c r="Q71" s="70">
        <f>Inputs!Q187*$I$12</f>
        <v>18.541320000000002</v>
      </c>
      <c r="R71" s="70">
        <f>Inputs!R187*$I$12</f>
        <v>18.041835000000003</v>
      </c>
      <c r="S71" s="70">
        <f>Inputs!S187*$I$12</f>
        <v>17.622675000000001</v>
      </c>
      <c r="T71" s="70">
        <f>Inputs!T187*$I$12</f>
        <v>17.513685000000002</v>
      </c>
      <c r="U71" s="70">
        <f>Inputs!U187*$I$12</f>
        <v>17.118360000000003</v>
      </c>
      <c r="V71" s="70">
        <f>Inputs!V187*$I$12</f>
        <v>17.118360000000003</v>
      </c>
      <c r="W71" s="70">
        <f>Inputs!W187*$I$12</f>
        <v>17.118360000000003</v>
      </c>
      <c r="X71" s="70">
        <f>Inputs!X187*$I$12</f>
        <v>17.118360000000003</v>
      </c>
      <c r="Y71" s="70">
        <f>Inputs!Y187*$I$12</f>
        <v>17.118360000000003</v>
      </c>
      <c r="Z71" s="70">
        <f>Inputs!Z187*$I$12</f>
        <v>17.118360000000003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144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0.28473999999999933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145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0.28473999999999933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20.284739999999999</v>
      </c>
      <c r="P78" s="70">
        <f t="shared" si="7"/>
        <v>19.637415000000001</v>
      </c>
      <c r="Q78" s="70">
        <f t="shared" si="7"/>
        <v>18.541320000000002</v>
      </c>
      <c r="R78" s="70">
        <f t="shared" si="7"/>
        <v>18.041835000000003</v>
      </c>
      <c r="S78" s="70">
        <f t="shared" si="7"/>
        <v>17.622675000000001</v>
      </c>
      <c r="T78" s="70">
        <f t="shared" si="7"/>
        <v>17.513685000000002</v>
      </c>
      <c r="U78" s="70">
        <f t="shared" si="7"/>
        <v>17.118360000000003</v>
      </c>
      <c r="V78" s="70">
        <f t="shared" si="7"/>
        <v>17.118360000000003</v>
      </c>
      <c r="W78" s="70">
        <f t="shared" si="7"/>
        <v>17.118360000000003</v>
      </c>
      <c r="X78" s="70">
        <f t="shared" si="7"/>
        <v>17.118360000000003</v>
      </c>
      <c r="Y78" s="70">
        <f t="shared" si="7"/>
        <v>17.118360000000003</v>
      </c>
      <c r="Z78" s="70">
        <f t="shared" si="7"/>
        <v>17.118360000000003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147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20.284739999999999</v>
      </c>
      <c r="P79" s="70">
        <f t="shared" si="8"/>
        <v>19.637415000000001</v>
      </c>
      <c r="Q79" s="70">
        <f t="shared" si="8"/>
        <v>18.541320000000002</v>
      </c>
      <c r="R79" s="70">
        <f t="shared" si="8"/>
        <v>18.041835000000003</v>
      </c>
      <c r="S79" s="70">
        <f t="shared" si="8"/>
        <v>17.622675000000001</v>
      </c>
      <c r="T79" s="70">
        <f t="shared" si="8"/>
        <v>17.513685000000002</v>
      </c>
      <c r="U79" s="70">
        <f t="shared" si="8"/>
        <v>17.118360000000003</v>
      </c>
      <c r="V79" s="70">
        <f t="shared" si="8"/>
        <v>17.118360000000003</v>
      </c>
      <c r="W79" s="70">
        <f t="shared" si="8"/>
        <v>17.118360000000003</v>
      </c>
      <c r="X79" s="70">
        <f t="shared" si="8"/>
        <v>17.118360000000003</v>
      </c>
      <c r="Y79" s="70">
        <f t="shared" si="8"/>
        <v>17.118360000000003</v>
      </c>
      <c r="Z79" s="70">
        <f t="shared" si="8"/>
        <v>17.118360000000003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148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20.284739999999999</v>
      </c>
      <c r="P80" s="70">
        <f t="shared" si="9"/>
        <v>19.637415000000001</v>
      </c>
      <c r="Q80" s="70">
        <f t="shared" si="9"/>
        <v>18.541320000000002</v>
      </c>
      <c r="R80" s="70">
        <f t="shared" si="9"/>
        <v>18.041835000000003</v>
      </c>
      <c r="S80" s="70">
        <f t="shared" si="9"/>
        <v>17.622675000000001</v>
      </c>
      <c r="T80" s="70">
        <f t="shared" si="9"/>
        <v>17.513685000000002</v>
      </c>
      <c r="U80" s="70">
        <f t="shared" si="9"/>
        <v>17.118360000000003</v>
      </c>
      <c r="V80" s="70">
        <f t="shared" si="9"/>
        <v>17.118360000000003</v>
      </c>
      <c r="W80" s="70">
        <f t="shared" si="9"/>
        <v>17.118360000000003</v>
      </c>
      <c r="X80" s="70">
        <f t="shared" si="9"/>
        <v>17.118360000000003</v>
      </c>
      <c r="Y80" s="70">
        <f t="shared" si="9"/>
        <v>17.118360000000003</v>
      </c>
      <c r="Z80" s="70">
        <f t="shared" si="9"/>
        <v>17.118360000000003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167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168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169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2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170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168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2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171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7301.2706982346772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14">
        <f>IF(Inputs!$J$126&gt;0,O80*Inputs!$M$75*Inputs!$J$126,O77*Inputs!$M$75*O90*Inputs!$J$123)*$I$13</f>
        <v>520138.99621868809</v>
      </c>
      <c r="P103" s="114">
        <f>IF(Inputs!$J$126&gt;0,P80*Inputs!$M$75*Inputs!$J$126,P77*Inputs!$M$75*P90*Inputs!$J$123)*$I$13</f>
        <v>503540.36218506173</v>
      </c>
      <c r="Q103" s="114">
        <f>IF(Inputs!$J$126&gt;0,Q80*Inputs!$M$75*Inputs!$J$126,Q77*Inputs!$M$75*Q90*Inputs!$J$123)*$I$13</f>
        <v>475434.4188473447</v>
      </c>
      <c r="R103" s="114">
        <f>IF(Inputs!$J$126&gt;0,R80*Inputs!$M$75*Inputs!$J$126,R77*Inputs!$M$75*R90*Inputs!$J$123)*$I$13</f>
        <v>462626.68128076551</v>
      </c>
      <c r="S103" s="114">
        <f>IF(Inputs!$J$126&gt;0,S80*Inputs!$M$75*Inputs!$J$126,S77*Inputs!$M$75*S90*Inputs!$J$123)*$I$13</f>
        <v>451878.62822930783</v>
      </c>
      <c r="T103" s="114">
        <f>IF(Inputs!$J$126&gt;0,T80*Inputs!$M$75*Inputs!$J$126,T77*Inputs!$M$75*T90*Inputs!$J$123)*$I$13</f>
        <v>449083.91904408415</v>
      </c>
      <c r="U103" s="114">
        <f>IF(Inputs!$J$126&gt;0,U80*Inputs!$M$75*Inputs!$J$126,U77*Inputs!$M$75*U90*Inputs!$J$123)*$I$13</f>
        <v>438947.04035201552</v>
      </c>
      <c r="V103" s="114">
        <f>IF(Inputs!$J$126&gt;0,V80*Inputs!$M$75*Inputs!$J$126,V77*Inputs!$M$75*V90*Inputs!$J$123)*$I$13</f>
        <v>438947.04035201552</v>
      </c>
      <c r="W103" s="114">
        <f>IF(Inputs!$J$126&gt;0,W80*Inputs!$M$75*Inputs!$J$126,W77*Inputs!$M$75*W90*Inputs!$J$123)*$I$13</f>
        <v>438947.04035201552</v>
      </c>
      <c r="X103" s="114">
        <f>IF(Inputs!$J$126&gt;0,X80*Inputs!$M$75*Inputs!$J$126,X77*Inputs!$M$75*X90*Inputs!$J$123)*$I$13</f>
        <v>438947.04035201552</v>
      </c>
      <c r="Y103" s="114">
        <f>IF(Inputs!$J$126&gt;0,Y80*Inputs!$M$75*Inputs!$J$126,Y77*Inputs!$M$75*Y90*Inputs!$J$123)*$I$13</f>
        <v>438947.04035201552</v>
      </c>
      <c r="Z103" s="114">
        <f>IF(Inputs!$J$126&gt;0,Z80*Inputs!$M$75*Inputs!$J$126,Z77*Inputs!$M$75*Z90*Inputs!$J$123)*$I$13</f>
        <v>438947.04035201552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14">
        <f>IF(Inputs!$K$126&gt;0,O80*Inputs!$M$75*Inputs!$K$126,O77*Inputs!$M$75*O90*Inputs!$J$123)*$I$13</f>
        <v>520138.99621868809</v>
      </c>
      <c r="P104" s="114">
        <f>IF(Inputs!$K$126&gt;0,P80*Inputs!$M$75*Inputs!$K$126,P77*Inputs!$M$75*P90*Inputs!$J$123)*$I$13</f>
        <v>503540.36218506173</v>
      </c>
      <c r="Q104" s="114">
        <f>IF(Inputs!$K$126&gt;0,Q80*Inputs!$M$75*Inputs!$K$126,Q77*Inputs!$M$75*Q90*Inputs!$J$123)*$I$13</f>
        <v>475434.4188473447</v>
      </c>
      <c r="R104" s="114">
        <f>IF(Inputs!$K$126&gt;0,R80*Inputs!$M$75*Inputs!$K$126,R77*Inputs!$M$75*R90*Inputs!$J$123)*$I$13</f>
        <v>462626.68128076551</v>
      </c>
      <c r="S104" s="114">
        <f>IF(Inputs!$K$126&gt;0,S80*Inputs!$M$75*Inputs!$K$126,S77*Inputs!$M$75*S90*Inputs!$J$123)*$I$13</f>
        <v>451878.62822930783</v>
      </c>
      <c r="T104" s="114">
        <f>IF(Inputs!$K$126&gt;0,T80*Inputs!$M$75*Inputs!$K$126,T77*Inputs!$M$75*T90*Inputs!$J$123)*$I$13</f>
        <v>449083.91904408415</v>
      </c>
      <c r="U104" s="114">
        <f>IF(Inputs!$K$126&gt;0,U80*Inputs!$M$75*Inputs!$K$126,U77*Inputs!$M$75*U90*Inputs!$J$123)*$I$13</f>
        <v>438947.04035201552</v>
      </c>
      <c r="V104" s="114">
        <f>IF(Inputs!$K$126&gt;0,V80*Inputs!$M$75*Inputs!$K$126,V77*Inputs!$M$75*V90*Inputs!$J$123)*$I$13</f>
        <v>438947.04035201552</v>
      </c>
      <c r="W104" s="114">
        <f>IF(Inputs!$K$126&gt;0,W80*Inputs!$M$75*Inputs!$K$126,W77*Inputs!$M$75*W90*Inputs!$J$123)*$I$13</f>
        <v>438947.04035201552</v>
      </c>
      <c r="X104" s="114">
        <f>IF(Inputs!$K$126&gt;0,X80*Inputs!$M$75*Inputs!$K$126,X77*Inputs!$M$75*X90*Inputs!$J$123)*$I$13</f>
        <v>438947.04035201552</v>
      </c>
      <c r="Y104" s="114">
        <f>IF(Inputs!$K$126&gt;0,Y80*Inputs!$M$75*Inputs!$K$126,Y77*Inputs!$M$75*Y90*Inputs!$J$123)*$I$13</f>
        <v>438947.04035201552</v>
      </c>
      <c r="Z104" s="114">
        <f>IF(Inputs!$K$126&gt;0,Z80*Inputs!$M$75*Inputs!$K$126,Z77*Inputs!$M$75*Z90*Inputs!$J$123)*$I$13</f>
        <v>438947.04035201552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15604169.886560641</v>
      </c>
      <c r="P105" s="70">
        <f>P78*Inputs!$M$75*IF(Inputs!$M$126&gt;0,Inputs!$M$126,P93*Inputs!$J$123)*$I$13</f>
        <v>15106210.865551852</v>
      </c>
      <c r="Q105" s="70">
        <f>Q78*Inputs!$M$75*IF(Inputs!$M$126&gt;0,Inputs!$M$126,Q93*Inputs!$J$123)*$I$13</f>
        <v>14263032.565420341</v>
      </c>
      <c r="R105" s="70">
        <f>R78*Inputs!$M$75*IF(Inputs!$M$126&gt;0,Inputs!$M$126,R93*Inputs!$J$123)*$I$13</f>
        <v>13878800.438422965</v>
      </c>
      <c r="S105" s="70">
        <f>S78*Inputs!$M$75*IF(Inputs!$M$126&gt;0,Inputs!$M$126,S93*Inputs!$J$123)*$I$13</f>
        <v>13556358.846879235</v>
      </c>
      <c r="T105" s="70">
        <f>T78*Inputs!$M$75*IF(Inputs!$M$126&gt;0,Inputs!$M$126,T93*Inputs!$J$123)*$I$13</f>
        <v>13472517.571322523</v>
      </c>
      <c r="U105" s="70">
        <f>U78*Inputs!$M$75*IF(Inputs!$M$126&gt;0,Inputs!$M$126,U93*Inputs!$J$123)*$I$13</f>
        <v>13168411.210560465</v>
      </c>
      <c r="V105" s="70">
        <f>V78*Inputs!$M$75*IF(Inputs!$M$126&gt;0,Inputs!$M$126,V93*Inputs!$J$123)*$I$13</f>
        <v>13168411.210560465</v>
      </c>
      <c r="W105" s="70">
        <f>W78*Inputs!$M$75*IF(Inputs!$M$126&gt;0,Inputs!$M$126,W93*Inputs!$J$123)*$I$13</f>
        <v>13168411.210560465</v>
      </c>
      <c r="X105" s="70">
        <f>X78*Inputs!$M$75*IF(Inputs!$M$126&gt;0,Inputs!$M$126,X93*Inputs!$J$123)*$I$13</f>
        <v>13168411.210560465</v>
      </c>
      <c r="Y105" s="70">
        <f>Y78*Inputs!$M$75*IF(Inputs!$M$126&gt;0,Inputs!$M$126,Y93*Inputs!$J$123)*$I$13</f>
        <v>13168411.210560465</v>
      </c>
      <c r="Z105" s="70">
        <f>Z78*Inputs!$M$75*IF(Inputs!$M$126&gt;0,Inputs!$M$126,Z93*Inputs!$J$123)*$I$13</f>
        <v>13168411.210560465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15604169.886560641</v>
      </c>
      <c r="P106" s="70">
        <f>P79*Inputs!$M$75*IF(Inputs!$M$126&gt;0,Inputs!$M$126,P96*Inputs!$J$123)*$I$13</f>
        <v>15106210.865551852</v>
      </c>
      <c r="Q106" s="70">
        <f>Q79*Inputs!$M$75*IF(Inputs!$M$126&gt;0,Inputs!$M$126,Q96*Inputs!$J$123)*$I$13</f>
        <v>14263032.565420341</v>
      </c>
      <c r="R106" s="70">
        <f>R79*Inputs!$M$75*IF(Inputs!$M$126&gt;0,Inputs!$M$126,R96*Inputs!$J$123)*$I$13</f>
        <v>13878800.438422965</v>
      </c>
      <c r="S106" s="70">
        <f>S79*Inputs!$M$75*IF(Inputs!$M$126&gt;0,Inputs!$M$126,S96*Inputs!$J$123)*$I$13</f>
        <v>13556358.846879235</v>
      </c>
      <c r="T106" s="70">
        <f>T79*Inputs!$M$75*IF(Inputs!$M$126&gt;0,Inputs!$M$126,T96*Inputs!$J$123)*$I$13</f>
        <v>13472517.571322523</v>
      </c>
      <c r="U106" s="70">
        <f>U79*Inputs!$M$75*IF(Inputs!$M$126&gt;0,Inputs!$M$126,U96*Inputs!$J$123)*$I$13</f>
        <v>13168411.210560465</v>
      </c>
      <c r="V106" s="70">
        <f>V79*Inputs!$M$75*IF(Inputs!$M$126&gt;0,Inputs!$M$126,V96*Inputs!$J$123)*$I$13</f>
        <v>13168411.210560465</v>
      </c>
      <c r="W106" s="70">
        <f>W79*Inputs!$M$75*IF(Inputs!$M$126&gt;0,Inputs!$M$126,W96*Inputs!$J$123)*$I$13</f>
        <v>13168411.210560465</v>
      </c>
      <c r="X106" s="70">
        <f>X79*Inputs!$M$75*IF(Inputs!$M$126&gt;0,Inputs!$M$126,X96*Inputs!$J$123)*$I$13</f>
        <v>13168411.210560465</v>
      </c>
      <c r="Y106" s="70">
        <f>Y79*Inputs!$M$75*IF(Inputs!$M$126&gt;0,Inputs!$M$126,Y96*Inputs!$J$123)*$I$13</f>
        <v>13168411.210560465</v>
      </c>
      <c r="Z106" s="70">
        <f>Z79*Inputs!$M$75*IF(Inputs!$M$126&gt;0,Inputs!$M$126,Z96*Inputs!$J$123)*$I$13</f>
        <v>13168411.210560465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15604169.886560641</v>
      </c>
      <c r="P107" s="70">
        <f>P80*Inputs!$M$75*IF(Inputs!$M$126&gt;0,Inputs!$M$126,P99*Inputs!$J$123)*$I$13</f>
        <v>15106210.865551852</v>
      </c>
      <c r="Q107" s="70">
        <f>Q80*Inputs!$M$75*IF(Inputs!$M$126&gt;0,Inputs!$M$126,Q99*Inputs!$J$123)*$I$13</f>
        <v>14263032.565420341</v>
      </c>
      <c r="R107" s="70">
        <f>R80*Inputs!$M$75*IF(Inputs!$M$126&gt;0,Inputs!$M$126,R99*Inputs!$J$123)*$I$13</f>
        <v>13878800.438422965</v>
      </c>
      <c r="S107" s="70">
        <f>S80*Inputs!$M$75*IF(Inputs!$M$126&gt;0,Inputs!$M$126,S99*Inputs!$J$123)*$I$13</f>
        <v>13556358.846879235</v>
      </c>
      <c r="T107" s="70">
        <f>T80*Inputs!$M$75*IF(Inputs!$M$126&gt;0,Inputs!$M$126,T99*Inputs!$J$123)*$I$13</f>
        <v>13472517.571322523</v>
      </c>
      <c r="U107" s="70">
        <f>U80*Inputs!$M$75*IF(Inputs!$M$126&gt;0,Inputs!$M$126,U99*Inputs!$J$123)*$I$13</f>
        <v>13168411.210560465</v>
      </c>
      <c r="V107" s="70">
        <f>V80*Inputs!$M$75*IF(Inputs!$M$126&gt;0,Inputs!$M$126,V99*Inputs!$J$123)*$I$13</f>
        <v>13168411.210560465</v>
      </c>
      <c r="W107" s="70">
        <f>W80*Inputs!$M$75*IF(Inputs!$M$126&gt;0,Inputs!$M$126,W99*Inputs!$J$123)*$I$13</f>
        <v>13168411.210560465</v>
      </c>
      <c r="X107" s="70">
        <f>X80*Inputs!$M$75*IF(Inputs!$M$126&gt;0,Inputs!$M$126,X99*Inputs!$J$123)*$I$13</f>
        <v>13168411.210560465</v>
      </c>
      <c r="Y107" s="70">
        <f>Y80*Inputs!$M$75*IF(Inputs!$M$126&gt;0,Inputs!$M$126,Y99*Inputs!$J$123)*$I$13</f>
        <v>13168411.210560465</v>
      </c>
      <c r="Z107" s="70">
        <f>Z80*Inputs!$M$75*IF(Inputs!$M$126&gt;0,Inputs!$M$126,Z99*Inputs!$J$123)*$I$13</f>
        <v>13168411.210560465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172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173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0.18890932280512368</v>
      </c>
      <c r="P114" s="56">
        <f>Inputs!P64*$I$9</f>
        <v>0.20022666238007444</v>
      </c>
      <c r="Q114" s="56">
        <f>Inputs!Q64*$I$9</f>
        <v>0.21226807134393963</v>
      </c>
      <c r="R114" s="56">
        <f>Inputs!R64*$I$9</f>
        <v>0.22508141792606892</v>
      </c>
      <c r="S114" s="56">
        <f>Inputs!S64*$I$9</f>
        <v>0.23871779873849341</v>
      </c>
      <c r="T114" s="56">
        <f>Inputs!T64*$I$9</f>
        <v>0.2532317592947822</v>
      </c>
      <c r="U114" s="56">
        <f>Inputs!U64*$I$9</f>
        <v>0.26868152971749609</v>
      </c>
      <c r="V114" s="56">
        <f>Inputs!V64*$I$9</f>
        <v>0.28512927668614663</v>
      </c>
      <c r="W114" s="56">
        <f>Inputs!W64*$I$9</f>
        <v>0.30264137275069009</v>
      </c>
      <c r="X114" s="56">
        <f>Inputs!X64*$I$9</f>
        <v>0.32128868421379436</v>
      </c>
      <c r="Y114" s="56">
        <f>Inputs!Y64*$I$9</f>
        <v>0.34114687886878681</v>
      </c>
      <c r="Z114" s="56">
        <f>Inputs!Z64*$I$9</f>
        <v>0.36223246780914159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1.015641520457654E-3</v>
      </c>
      <c r="P115" s="56">
        <f>Inputs!P65*$I$9</f>
        <v>1.076487432150938E-3</v>
      </c>
      <c r="Q115" s="56">
        <f>Inputs!Q65*$I$9</f>
        <v>1.1412261900211808E-3</v>
      </c>
      <c r="R115" s="56">
        <f>Inputs!R65*$I$9</f>
        <v>1.2101151501401554E-3</v>
      </c>
      <c r="S115" s="56">
        <f>Inputs!S65*$I$9</f>
        <v>1.283429025475771E-3</v>
      </c>
      <c r="T115" s="56">
        <f>Inputs!T65*$I$9</f>
        <v>1.3614610714773236E-3</v>
      </c>
      <c r="U115" s="56">
        <f>Inputs!U65*$I$9</f>
        <v>1.4445243533198714E-3</v>
      </c>
      <c r="V115" s="56">
        <f>Inputs!V65*$I$9</f>
        <v>1.5329531004631539E-3</v>
      </c>
      <c r="W115" s="56">
        <f>Inputs!W65*$I$9</f>
        <v>1.6271041545736027E-3</v>
      </c>
      <c r="X115" s="56">
        <f>Inputs!X65*$I$9</f>
        <v>1.727358517278464E-3</v>
      </c>
      <c r="Y115" s="56">
        <f>Inputs!Y65*$I$9</f>
        <v>1.8341230046708967E-3</v>
      </c>
      <c r="Z115" s="56">
        <f>Inputs!Z65*$I$9</f>
        <v>1.9474863860706535E-3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1.015641520457654E-3</v>
      </c>
      <c r="P116" s="56">
        <f>Inputs!P66*$I$9</f>
        <v>1.076487432150938E-3</v>
      </c>
      <c r="Q116" s="56">
        <f>Inputs!Q66*$I$9</f>
        <v>1.1412261900211808E-3</v>
      </c>
      <c r="R116" s="56">
        <f>Inputs!R66*$I$9</f>
        <v>1.2101151501401554E-3</v>
      </c>
      <c r="S116" s="56">
        <f>Inputs!S66*$I$9</f>
        <v>1.283429025475771E-3</v>
      </c>
      <c r="T116" s="56">
        <f>Inputs!T66*$I$9</f>
        <v>1.3614610714773236E-3</v>
      </c>
      <c r="U116" s="56">
        <f>Inputs!U66*$I$9</f>
        <v>1.4445243533198714E-3</v>
      </c>
      <c r="V116" s="56">
        <f>Inputs!V66*$I$9</f>
        <v>1.5329531004631539E-3</v>
      </c>
      <c r="W116" s="56">
        <f>Inputs!W66*$I$9</f>
        <v>1.6271041545736027E-3</v>
      </c>
      <c r="X116" s="56">
        <f>Inputs!X66*$I$9</f>
        <v>1.727358517278464E-3</v>
      </c>
      <c r="Y116" s="56">
        <f>Inputs!Y66*$I$9</f>
        <v>1.8341230046708967E-3</v>
      </c>
      <c r="Z116" s="56">
        <f>Inputs!Z66*$I$9</f>
        <v>1.9474863860706535E-3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174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94328.741318600791</v>
      </c>
      <c r="P119" s="70">
        <f t="shared" ref="P119:Z119" si="21">P103*P114*$T$37</f>
        <v>96789.317850210005</v>
      </c>
      <c r="Q119" s="70">
        <f t="shared" si="21"/>
        <v>96882.765253682534</v>
      </c>
      <c r="R119" s="70">
        <f t="shared" si="21"/>
        <v>99963.522617382012</v>
      </c>
      <c r="S119" s="70">
        <f t="shared" si="21"/>
        <v>103556.61257075558</v>
      </c>
      <c r="T119" s="70">
        <f t="shared" si="21"/>
        <v>109173.41845490781</v>
      </c>
      <c r="U119" s="70">
        <f t="shared" si="21"/>
        <v>113219.48377607712</v>
      </c>
      <c r="V119" s="70">
        <f t="shared" si="21"/>
        <v>120150.3860343312</v>
      </c>
      <c r="W119" s="70">
        <f t="shared" si="21"/>
        <v>127529.79346270708</v>
      </c>
      <c r="X119" s="70">
        <f t="shared" si="21"/>
        <v>135387.56835286881</v>
      </c>
      <c r="Y119" s="70">
        <f t="shared" si="21"/>
        <v>143755.59629259026</v>
      </c>
      <c r="Z119" s="70">
        <f t="shared" si="21"/>
        <v>152640.83487766024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507.14377053011162</v>
      </c>
      <c r="P120" s="70">
        <f t="shared" ref="P120:Z120" si="24">P104*P115*$T$27</f>
        <v>520.37267661403234</v>
      </c>
      <c r="Q120" s="70">
        <f t="shared" si="24"/>
        <v>520.87508200904597</v>
      </c>
      <c r="R120" s="70">
        <f t="shared" si="24"/>
        <v>537.43829364183875</v>
      </c>
      <c r="S120" s="70">
        <f t="shared" si="24"/>
        <v>556.755981563202</v>
      </c>
      <c r="T120" s="70">
        <f t="shared" si="24"/>
        <v>586.9538626607947</v>
      </c>
      <c r="U120" s="70">
        <f t="shared" si="24"/>
        <v>608.70690202191997</v>
      </c>
      <c r="V120" s="70">
        <f t="shared" si="24"/>
        <v>645.96981738887735</v>
      </c>
      <c r="W120" s="70">
        <f t="shared" si="24"/>
        <v>685.64405087476916</v>
      </c>
      <c r="X120" s="70">
        <f t="shared" si="24"/>
        <v>727.89015243477854</v>
      </c>
      <c r="Y120" s="70">
        <f t="shared" si="24"/>
        <v>772.87954996016265</v>
      </c>
      <c r="Z120" s="70">
        <f t="shared" si="24"/>
        <v>820.64964987989379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5">P107*P116*$T$17</f>
        <v>0</v>
      </c>
      <c r="Q121" s="70">
        <f t="shared" si="25"/>
        <v>0</v>
      </c>
      <c r="R121" s="70">
        <f t="shared" si="25"/>
        <v>0</v>
      </c>
      <c r="S121" s="70">
        <f t="shared" si="25"/>
        <v>0</v>
      </c>
      <c r="T121" s="70">
        <f t="shared" si="25"/>
        <v>0</v>
      </c>
      <c r="U121" s="70">
        <f t="shared" si="25"/>
        <v>0</v>
      </c>
      <c r="V121" s="70">
        <f t="shared" si="25"/>
        <v>0</v>
      </c>
      <c r="W121" s="70">
        <f t="shared" si="25"/>
        <v>0</v>
      </c>
      <c r="X121" s="70">
        <f t="shared" si="25"/>
        <v>0</v>
      </c>
      <c r="Y121" s="70">
        <f t="shared" si="25"/>
        <v>0</v>
      </c>
      <c r="Z121" s="70">
        <f t="shared" si="25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192</v>
      </c>
      <c r="E122" s="51"/>
      <c r="F122" s="51"/>
      <c r="G122" s="51"/>
      <c r="H122" s="51"/>
      <c r="I122" s="51"/>
      <c r="J122" s="112" t="str">
        <f>J119</f>
        <v>Significant</v>
      </c>
      <c r="K122" s="51"/>
      <c r="L122" s="51"/>
      <c r="M122" s="51"/>
      <c r="N122" s="51"/>
      <c r="O122" s="88">
        <f>O105*O114*$T$44</f>
        <v>117910.92664825097</v>
      </c>
      <c r="P122" s="88">
        <f t="shared" ref="P122:Z122" si="26">P105*P114*$T$44</f>
        <v>120986.64731276252</v>
      </c>
      <c r="Q122" s="88">
        <f t="shared" si="26"/>
        <v>121103.45656710317</v>
      </c>
      <c r="R122" s="88">
        <f t="shared" si="26"/>
        <v>124954.40327172753</v>
      </c>
      <c r="S122" s="88">
        <f t="shared" si="26"/>
        <v>129445.76571344446</v>
      </c>
      <c r="T122" s="88">
        <f t="shared" si="26"/>
        <v>136466.77306863476</v>
      </c>
      <c r="U122" s="88">
        <f t="shared" si="26"/>
        <v>141524.35472009642</v>
      </c>
      <c r="V122" s="88">
        <f t="shared" si="26"/>
        <v>150187.98254291402</v>
      </c>
      <c r="W122" s="88">
        <f t="shared" si="26"/>
        <v>159412.24182838385</v>
      </c>
      <c r="X122" s="88">
        <f t="shared" si="26"/>
        <v>169234.46044108603</v>
      </c>
      <c r="Y122" s="88">
        <f t="shared" si="26"/>
        <v>179694.49536573782</v>
      </c>
      <c r="Z122" s="88">
        <f t="shared" si="26"/>
        <v>190801.0435970753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633.92971316263959</v>
      </c>
      <c r="P123" s="70">
        <f t="shared" ref="P123:Z123" si="27">P105*P115*$T$34</f>
        <v>650.46584576754049</v>
      </c>
      <c r="Q123" s="70">
        <f t="shared" si="27"/>
        <v>651.09385251130732</v>
      </c>
      <c r="R123" s="70">
        <f t="shared" si="27"/>
        <v>671.79786705229844</v>
      </c>
      <c r="S123" s="70">
        <f t="shared" si="27"/>
        <v>695.94497695400253</v>
      </c>
      <c r="T123" s="70">
        <f t="shared" si="27"/>
        <v>733.69232832599334</v>
      </c>
      <c r="U123" s="70">
        <f t="shared" si="27"/>
        <v>760.88362752740011</v>
      </c>
      <c r="V123" s="70">
        <f t="shared" si="27"/>
        <v>807.4622717360968</v>
      </c>
      <c r="W123" s="70">
        <f t="shared" si="27"/>
        <v>857.05506359346157</v>
      </c>
      <c r="X123" s="70">
        <f t="shared" si="27"/>
        <v>909.86269054347315</v>
      </c>
      <c r="Y123" s="70">
        <f t="shared" si="27"/>
        <v>966.09943745020325</v>
      </c>
      <c r="Z123" s="70">
        <f t="shared" si="27"/>
        <v>1025.8120623498671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175</v>
      </c>
      <c r="E124" s="51"/>
      <c r="F124" s="51"/>
      <c r="G124" s="51"/>
      <c r="H124" s="51"/>
      <c r="I124" s="51"/>
      <c r="J124" s="112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37770.3609390005</v>
      </c>
      <c r="P124" s="88">
        <f t="shared" si="28"/>
        <v>40033.139685267495</v>
      </c>
      <c r="Q124" s="88">
        <f t="shared" si="28"/>
        <v>42440.68821715482</v>
      </c>
      <c r="R124" s="88">
        <f t="shared" si="28"/>
        <v>45002.577265599422</v>
      </c>
      <c r="S124" s="88">
        <f t="shared" si="28"/>
        <v>47729.023041482345</v>
      </c>
      <c r="T124" s="88">
        <f t="shared" si="28"/>
        <v>50630.931325971607</v>
      </c>
      <c r="U124" s="88">
        <f t="shared" si="28"/>
        <v>53719.944597659494</v>
      </c>
      <c r="V124" s="88">
        <f t="shared" si="28"/>
        <v>57008.492406812045</v>
      </c>
      <c r="W124" s="88">
        <f t="shared" si="28"/>
        <v>60509.845221668023</v>
      </c>
      <c r="X124" s="88">
        <f t="shared" si="28"/>
        <v>64238.171987361704</v>
      </c>
      <c r="Y124" s="88">
        <f t="shared" si="28"/>
        <v>68208.601654772763</v>
      </c>
      <c r="Z124" s="88">
        <f t="shared" si="28"/>
        <v>72424.435437153967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176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2756.884660603354</v>
      </c>
      <c r="P125" s="70">
        <f t="shared" si="29"/>
        <v>2922.0464398618997</v>
      </c>
      <c r="Q125" s="70">
        <f t="shared" si="29"/>
        <v>3097.7750654881584</v>
      </c>
      <c r="R125" s="70">
        <f t="shared" si="29"/>
        <v>3284.7691117253962</v>
      </c>
      <c r="S125" s="70">
        <f t="shared" si="29"/>
        <v>3483.7742668425972</v>
      </c>
      <c r="T125" s="70">
        <f t="shared" si="29"/>
        <v>3695.5865513189533</v>
      </c>
      <c r="U125" s="70">
        <f t="shared" si="29"/>
        <v>3921.0557576860838</v>
      </c>
      <c r="V125" s="70">
        <f t="shared" si="29"/>
        <v>4161.0891273791976</v>
      </c>
      <c r="W125" s="70">
        <f t="shared" si="29"/>
        <v>4416.6552810155436</v>
      </c>
      <c r="X125" s="70">
        <f t="shared" si="29"/>
        <v>4688.7884196598307</v>
      </c>
      <c r="Y125" s="70">
        <f t="shared" si="29"/>
        <v>4978.5928158573661</v>
      </c>
      <c r="Z125" s="70">
        <f t="shared" si="29"/>
        <v>5286.3094274372961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177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0</v>
      </c>
      <c r="P126" s="70">
        <f t="shared" si="30"/>
        <v>0</v>
      </c>
      <c r="Q126" s="70">
        <f t="shared" si="30"/>
        <v>0</v>
      </c>
      <c r="R126" s="70">
        <f t="shared" si="30"/>
        <v>0</v>
      </c>
      <c r="S126" s="70">
        <f t="shared" si="30"/>
        <v>0</v>
      </c>
      <c r="T126" s="70">
        <f t="shared" si="30"/>
        <v>0</v>
      </c>
      <c r="U126" s="70">
        <f t="shared" si="30"/>
        <v>0</v>
      </c>
      <c r="V126" s="70">
        <f t="shared" si="30"/>
        <v>0</v>
      </c>
      <c r="W126" s="70">
        <f t="shared" si="30"/>
        <v>0</v>
      </c>
      <c r="X126" s="70">
        <f t="shared" si="30"/>
        <v>0</v>
      </c>
      <c r="Y126" s="70">
        <f t="shared" si="30"/>
        <v>0</v>
      </c>
      <c r="Z126" s="70">
        <f t="shared" si="30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178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8093.0952212389393</v>
      </c>
      <c r="P127" s="70">
        <f>Inputs!$J$27*$I$11</f>
        <v>8093.0952212389393</v>
      </c>
      <c r="Q127" s="70">
        <f>Inputs!$J$27*$I$11</f>
        <v>8093.0952212389393</v>
      </c>
      <c r="R127" s="70">
        <f>Inputs!$J$27*$I$11</f>
        <v>8093.0952212389393</v>
      </c>
      <c r="S127" s="70">
        <f>Inputs!$J$27*$I$11</f>
        <v>8093.0952212389393</v>
      </c>
      <c r="T127" s="70">
        <f>Inputs!$J$27*$I$11</f>
        <v>8093.0952212389393</v>
      </c>
      <c r="U127" s="70">
        <f>Inputs!$J$27*$I$11</f>
        <v>8093.0952212389393</v>
      </c>
      <c r="V127" s="70">
        <f>Inputs!$J$27*$I$11</f>
        <v>8093.0952212389393</v>
      </c>
      <c r="W127" s="70">
        <f>Inputs!$J$27*$I$11</f>
        <v>8093.0952212389393</v>
      </c>
      <c r="X127" s="70">
        <f>Inputs!$J$27*$I$11</f>
        <v>8093.0952212389393</v>
      </c>
      <c r="Y127" s="70">
        <f>Inputs!$J$27*$I$11</f>
        <v>8093.0952212389393</v>
      </c>
      <c r="Z127" s="70">
        <f>Inputs!$J$27*$I$11</f>
        <v>8093.0952212389393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166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262001.08227138731</v>
      </c>
      <c r="P128" s="98">
        <f t="shared" ref="P128:Z128" si="31">SUM(P119:P127)</f>
        <v>269995.08503172244</v>
      </c>
      <c r="Q128" s="98">
        <f t="shared" si="31"/>
        <v>272789.74925918801</v>
      </c>
      <c r="R128" s="98">
        <f t="shared" si="31"/>
        <v>282507.60364836745</v>
      </c>
      <c r="S128" s="98">
        <f t="shared" si="31"/>
        <v>293560.9717722811</v>
      </c>
      <c r="T128" s="98">
        <f t="shared" si="31"/>
        <v>309380.45081305888</v>
      </c>
      <c r="U128" s="98">
        <f t="shared" si="31"/>
        <v>321847.52460230741</v>
      </c>
      <c r="V128" s="98">
        <f t="shared" si="31"/>
        <v>341054.47742180037</v>
      </c>
      <c r="W128" s="98">
        <f t="shared" si="31"/>
        <v>361504.33012948168</v>
      </c>
      <c r="X128" s="98">
        <f t="shared" si="31"/>
        <v>383279.83726519358</v>
      </c>
      <c r="Y128" s="98">
        <f t="shared" si="31"/>
        <v>406469.3603376075</v>
      </c>
      <c r="Z128" s="98">
        <f t="shared" si="31"/>
        <v>431092.18027279555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179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180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181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227974.51327433632</v>
      </c>
      <c r="T135" s="70">
        <f>Inputs!T22*'Scenario C'!$I$10</f>
        <v>1161530.1451327435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182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183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184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51700.750802708382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185</v>
      </c>
      <c r="E139" s="51"/>
      <c r="F139" s="51"/>
      <c r="G139" s="51"/>
      <c r="H139" s="51"/>
      <c r="I139" s="51"/>
      <c r="J139" s="70">
        <f>Inputs!K27*$I$11</f>
        <v>1709.8088495575223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186</v>
      </c>
      <c r="E140" s="51"/>
      <c r="F140" s="51"/>
      <c r="G140" s="51"/>
      <c r="H140" s="51"/>
      <c r="I140" s="51"/>
      <c r="J140" s="70">
        <f>SUM(J138:J139)</f>
        <v>53410.559652265903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187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189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262001.08227138731</v>
      </c>
      <c r="P147" s="70">
        <f t="shared" ref="P147:Z147" si="34">P128</f>
        <v>269995.08503172244</v>
      </c>
      <c r="Q147" s="70">
        <f t="shared" si="34"/>
        <v>272789.74925918801</v>
      </c>
      <c r="R147" s="70">
        <f t="shared" si="34"/>
        <v>282507.60364836745</v>
      </c>
      <c r="S147" s="70">
        <f t="shared" si="34"/>
        <v>293560.9717722811</v>
      </c>
      <c r="T147" s="70">
        <f t="shared" si="34"/>
        <v>309380.45081305888</v>
      </c>
      <c r="U147" s="70">
        <f t="shared" si="34"/>
        <v>321847.52460230741</v>
      </c>
      <c r="V147" s="70">
        <f t="shared" si="34"/>
        <v>341054.47742180037</v>
      </c>
      <c r="W147" s="70">
        <f t="shared" si="34"/>
        <v>361504.33012948168</v>
      </c>
      <c r="X147" s="70">
        <f t="shared" si="34"/>
        <v>383279.83726519358</v>
      </c>
      <c r="Y147" s="70">
        <f t="shared" si="34"/>
        <v>406469.3603376075</v>
      </c>
      <c r="Z147" s="70">
        <f t="shared" si="34"/>
        <v>431092.18027279555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179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53410.559652265903</v>
      </c>
      <c r="P148" s="70">
        <f t="shared" ref="P148:Z148" si="35">$J$140</f>
        <v>53410.559652265903</v>
      </c>
      <c r="Q148" s="70">
        <f t="shared" si="35"/>
        <v>53410.559652265903</v>
      </c>
      <c r="R148" s="70">
        <f t="shared" si="35"/>
        <v>53410.559652265903</v>
      </c>
      <c r="S148" s="70">
        <f t="shared" si="35"/>
        <v>53410.559652265903</v>
      </c>
      <c r="T148" s="70">
        <f t="shared" si="35"/>
        <v>53410.559652265903</v>
      </c>
      <c r="U148" s="70">
        <f t="shared" si="35"/>
        <v>53410.559652265903</v>
      </c>
      <c r="V148" s="70">
        <f t="shared" si="35"/>
        <v>53410.559652265903</v>
      </c>
      <c r="W148" s="70">
        <f t="shared" si="35"/>
        <v>53410.559652265903</v>
      </c>
      <c r="X148" s="70">
        <f t="shared" si="35"/>
        <v>53410.559652265903</v>
      </c>
      <c r="Y148" s="70">
        <f t="shared" si="35"/>
        <v>53410.559652265903</v>
      </c>
      <c r="Z148" s="70">
        <f t="shared" si="35"/>
        <v>53410.559652265903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190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150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topLeftCell="A4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Inglewood Regulator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152</v>
      </c>
      <c r="D8" s="51"/>
      <c r="E8" s="51"/>
      <c r="F8" s="51"/>
      <c r="G8" s="51"/>
      <c r="H8" s="51"/>
      <c r="I8" s="55" t="s">
        <v>33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153</v>
      </c>
      <c r="K16" s="58" t="s">
        <v>154</v>
      </c>
      <c r="L16" s="58"/>
      <c r="M16" s="58"/>
      <c r="N16" s="59"/>
      <c r="O16" s="57" t="s">
        <v>155</v>
      </c>
      <c r="P16" s="58" t="s">
        <v>156</v>
      </c>
      <c r="Q16" s="58" t="s">
        <v>157</v>
      </c>
      <c r="R16" s="58" t="s">
        <v>158</v>
      </c>
      <c r="S16" s="58" t="s">
        <v>26</v>
      </c>
      <c r="T16" s="60" t="s">
        <v>159</v>
      </c>
      <c r="U16" s="57" t="s">
        <v>160</v>
      </c>
      <c r="V16" s="61" t="s">
        <v>161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15604169.886560641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11488278.942082549</v>
      </c>
      <c r="R19" s="71">
        <v>0</v>
      </c>
      <c r="S19" s="72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1136867.4477876106</v>
      </c>
      <c r="S20" s="72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982570.15221238963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520138.99621868809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0.96</v>
      </c>
      <c r="U27" s="63">
        <f t="shared" si="0"/>
        <v>499333.43636994052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28915.735661389357</v>
      </c>
      <c r="V28" s="75">
        <f t="shared" si="1"/>
        <v>28915.735661389357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1136867.4477876106</v>
      </c>
      <c r="S30" s="72">
        <v>0</v>
      </c>
      <c r="T30" s="73">
        <f>'Base Case'!$T30</f>
        <v>1</v>
      </c>
      <c r="U30" s="74">
        <f t="shared" si="0"/>
        <v>1136867.4477876106</v>
      </c>
      <c r="V30" s="75">
        <f t="shared" si="1"/>
        <v>1136867.4477876106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1</v>
      </c>
      <c r="U31" s="74">
        <f t="shared" si="0"/>
        <v>953161.44000000018</v>
      </c>
      <c r="V31" s="75">
        <f t="shared" si="1"/>
        <v>953161.44000000018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15604169.886560641</v>
      </c>
      <c r="P34" s="71">
        <v>0</v>
      </c>
      <c r="Q34" s="70">
        <f>Inputs!$L$161*$I$11</f>
        <v>5846961.1577669373</v>
      </c>
      <c r="R34" s="71">
        <v>0</v>
      </c>
      <c r="S34" s="72">
        <v>0</v>
      </c>
      <c r="T34" s="73">
        <f>'Base Case'!$T34</f>
        <v>0.04</v>
      </c>
      <c r="U34" s="74">
        <f t="shared" si="0"/>
        <v>858045.24177310325</v>
      </c>
      <c r="V34" s="75">
        <f t="shared" si="1"/>
        <v>233878.44631067751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520138.99621868809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499333.43636994052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6621.6233628318587</v>
      </c>
      <c r="S40" s="72">
        <v>0</v>
      </c>
      <c r="T40" s="73">
        <f>'Base Case'!$T40</f>
        <v>1</v>
      </c>
      <c r="U40" s="74">
        <f t="shared" si="0"/>
        <v>6621.6233628318587</v>
      </c>
      <c r="V40" s="75">
        <f t="shared" si="1"/>
        <v>6621.6233628318587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15604169.886560641</v>
      </c>
      <c r="P44" s="71">
        <v>0</v>
      </c>
      <c r="Q44" s="70">
        <f>SUM(Inputs!$J$161,Inputs!$L$161*(Inputs!$J$128/Inputs!$L$128))*$I$11</f>
        <v>1160111.3408267733</v>
      </c>
      <c r="R44" s="71">
        <v>0</v>
      </c>
      <c r="S44" s="72">
        <v>0</v>
      </c>
      <c r="T44" s="73">
        <f>'Base Case'!$T44</f>
        <v>0.04</v>
      </c>
      <c r="U44" s="74">
        <f t="shared" si="0"/>
        <v>670571.24909549661</v>
      </c>
      <c r="V44" s="75">
        <f t="shared" si="1"/>
        <v>46404.453633070931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16124308.88277933</v>
      </c>
      <c r="P49" s="70">
        <f t="shared" ref="P49:V49" si="2">SUMIF($I$17:$I$46,$I49,P$17:P$46)</f>
        <v>8261.6387603969597</v>
      </c>
      <c r="Q49" s="70">
        <f t="shared" si="2"/>
        <v>1206742.4912692511</v>
      </c>
      <c r="R49" s="70">
        <f t="shared" si="2"/>
        <v>6621.6233628318587</v>
      </c>
      <c r="S49" s="70">
        <f t="shared" si="2"/>
        <v>69874.188318584071</v>
      </c>
      <c r="T49" s="56">
        <f>U49/SUM(O49:S49)</f>
        <v>7.4719084221906942E-2</v>
      </c>
      <c r="U49" s="70">
        <f t="shared" si="2"/>
        <v>1301293.286349728</v>
      </c>
      <c r="V49" s="70">
        <f t="shared" si="2"/>
        <v>177793.05451736168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16124308.88277933</v>
      </c>
      <c r="P50" s="70">
        <f t="shared" si="3"/>
        <v>28915.735661389357</v>
      </c>
      <c r="Q50" s="70">
        <f t="shared" si="3"/>
        <v>5893592.3082094155</v>
      </c>
      <c r="R50" s="70">
        <f t="shared" si="3"/>
        <v>1136867.4477876106</v>
      </c>
      <c r="S50" s="70">
        <f t="shared" si="3"/>
        <v>953161.44000000018</v>
      </c>
      <c r="T50" s="56">
        <f t="shared" ref="T50:T51" si="4">U50/SUM(O50:S50)</f>
        <v>0.14595753227736258</v>
      </c>
      <c r="U50" s="70">
        <f t="shared" si="3"/>
        <v>3522954.4520345214</v>
      </c>
      <c r="V50" s="70">
        <f t="shared" si="3"/>
        <v>2399454.2202021554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15604169.886560641</v>
      </c>
      <c r="P51" s="70">
        <f t="shared" si="3"/>
        <v>28915.735661389357</v>
      </c>
      <c r="Q51" s="70">
        <f t="shared" si="3"/>
        <v>11534910.092525026</v>
      </c>
      <c r="R51" s="70">
        <f t="shared" si="3"/>
        <v>1136867.4477876106</v>
      </c>
      <c r="S51" s="70">
        <f t="shared" si="3"/>
        <v>982570.15221238963</v>
      </c>
      <c r="T51" s="56">
        <f t="shared" si="4"/>
        <v>0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4824247.7383842496</v>
      </c>
      <c r="V52" s="88">
        <f>SUM(V49:V51)</f>
        <v>2577247.2747195172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20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20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22.280999999999999</v>
      </c>
      <c r="P69" s="70">
        <f>Inputs!P185*$I$12</f>
        <v>21.982800000000001</v>
      </c>
      <c r="Q69" s="70">
        <f>Inputs!Q185*$I$12</f>
        <v>20.406749999999999</v>
      </c>
      <c r="R69" s="70">
        <f>Inputs!R185*$I$12</f>
        <v>19.790399999999998</v>
      </c>
      <c r="S69" s="70">
        <f>Inputs!S185*$I$12</f>
        <v>19.338899999999999</v>
      </c>
      <c r="T69" s="70">
        <f>Inputs!T185*$I$12</f>
        <v>19.335750000000001</v>
      </c>
      <c r="U69" s="70">
        <f>Inputs!U185*$I$12</f>
        <v>19.069050000000001</v>
      </c>
      <c r="V69" s="70">
        <f>Inputs!V185*$I$12</f>
        <v>19.069050000000001</v>
      </c>
      <c r="W69" s="70">
        <f>Inputs!W185*$I$12</f>
        <v>19.069050000000001</v>
      </c>
      <c r="X69" s="70">
        <f>Inputs!X185*$I$12</f>
        <v>19.069050000000001</v>
      </c>
      <c r="Y69" s="70">
        <f>Inputs!Y185*$I$12</f>
        <v>19.069050000000001</v>
      </c>
      <c r="Z69" s="70">
        <f>Inputs!Z185*$I$12</f>
        <v>19.069050000000001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19.429200000000002</v>
      </c>
      <c r="P70" s="70">
        <f>Inputs!P186*$I$12</f>
        <v>18.632250000000003</v>
      </c>
      <c r="Q70" s="70">
        <f>Inputs!Q186*$I$12</f>
        <v>17.741849999999999</v>
      </c>
      <c r="R70" s="70">
        <f>Inputs!R186*$I$12</f>
        <v>17.292450000000002</v>
      </c>
      <c r="S70" s="70">
        <f>Inputs!S186*$I$12</f>
        <v>16.887149999999998</v>
      </c>
      <c r="T70" s="70">
        <f>Inputs!T186*$I$12</f>
        <v>16.732800000000001</v>
      </c>
      <c r="U70" s="70">
        <f>Inputs!U186*$I$12</f>
        <v>16.282350000000001</v>
      </c>
      <c r="V70" s="70">
        <f>Inputs!V186*$I$12</f>
        <v>16.282350000000001</v>
      </c>
      <c r="W70" s="70">
        <f>Inputs!W186*$I$12</f>
        <v>16.282350000000001</v>
      </c>
      <c r="X70" s="70">
        <f>Inputs!X186*$I$12</f>
        <v>16.282350000000001</v>
      </c>
      <c r="Y70" s="70">
        <f>Inputs!Y186*$I$12</f>
        <v>16.282350000000001</v>
      </c>
      <c r="Z70" s="70">
        <f>Inputs!Z186*$I$12</f>
        <v>16.282350000000001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20.284739999999999</v>
      </c>
      <c r="P71" s="70">
        <f>Inputs!P187*$I$12</f>
        <v>19.637415000000001</v>
      </c>
      <c r="Q71" s="70">
        <f>Inputs!Q187*$I$12</f>
        <v>18.541320000000002</v>
      </c>
      <c r="R71" s="70">
        <f>Inputs!R187*$I$12</f>
        <v>18.041835000000003</v>
      </c>
      <c r="S71" s="70">
        <f>Inputs!S187*$I$12</f>
        <v>17.622675000000001</v>
      </c>
      <c r="T71" s="70">
        <f>Inputs!T187*$I$12</f>
        <v>17.513685000000002</v>
      </c>
      <c r="U71" s="70">
        <f>Inputs!U187*$I$12</f>
        <v>17.118360000000003</v>
      </c>
      <c r="V71" s="70">
        <f>Inputs!V187*$I$12</f>
        <v>17.118360000000003</v>
      </c>
      <c r="W71" s="70">
        <f>Inputs!W187*$I$12</f>
        <v>17.118360000000003</v>
      </c>
      <c r="X71" s="70">
        <f>Inputs!X187*$I$12</f>
        <v>17.118360000000003</v>
      </c>
      <c r="Y71" s="70">
        <f>Inputs!Y187*$I$12</f>
        <v>17.118360000000003</v>
      </c>
      <c r="Z71" s="70">
        <f>Inputs!Z187*$I$12</f>
        <v>17.118360000000003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144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0.28473999999999933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145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0.28473999999999933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20.284739999999999</v>
      </c>
      <c r="P78" s="70">
        <f t="shared" si="7"/>
        <v>19.637415000000001</v>
      </c>
      <c r="Q78" s="70">
        <f t="shared" si="7"/>
        <v>18.541320000000002</v>
      </c>
      <c r="R78" s="70">
        <f t="shared" si="7"/>
        <v>18.041835000000003</v>
      </c>
      <c r="S78" s="70">
        <f t="shared" si="7"/>
        <v>17.622675000000001</v>
      </c>
      <c r="T78" s="70">
        <f t="shared" si="7"/>
        <v>17.513685000000002</v>
      </c>
      <c r="U78" s="70">
        <f t="shared" si="7"/>
        <v>17.118360000000003</v>
      </c>
      <c r="V78" s="70">
        <f t="shared" si="7"/>
        <v>17.118360000000003</v>
      </c>
      <c r="W78" s="70">
        <f t="shared" si="7"/>
        <v>17.118360000000003</v>
      </c>
      <c r="X78" s="70">
        <f t="shared" si="7"/>
        <v>17.118360000000003</v>
      </c>
      <c r="Y78" s="70">
        <f t="shared" si="7"/>
        <v>17.118360000000003</v>
      </c>
      <c r="Z78" s="70">
        <f t="shared" si="7"/>
        <v>17.118360000000003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147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20.284739999999999</v>
      </c>
      <c r="P79" s="70">
        <f t="shared" si="8"/>
        <v>19.637415000000001</v>
      </c>
      <c r="Q79" s="70">
        <f t="shared" si="8"/>
        <v>18.541320000000002</v>
      </c>
      <c r="R79" s="70">
        <f t="shared" si="8"/>
        <v>18.041835000000003</v>
      </c>
      <c r="S79" s="70">
        <f t="shared" si="8"/>
        <v>17.622675000000001</v>
      </c>
      <c r="T79" s="70">
        <f t="shared" si="8"/>
        <v>17.513685000000002</v>
      </c>
      <c r="U79" s="70">
        <f t="shared" si="8"/>
        <v>17.118360000000003</v>
      </c>
      <c r="V79" s="70">
        <f t="shared" si="8"/>
        <v>17.118360000000003</v>
      </c>
      <c r="W79" s="70">
        <f t="shared" si="8"/>
        <v>17.118360000000003</v>
      </c>
      <c r="X79" s="70">
        <f t="shared" si="8"/>
        <v>17.118360000000003</v>
      </c>
      <c r="Y79" s="70">
        <f t="shared" si="8"/>
        <v>17.118360000000003</v>
      </c>
      <c r="Z79" s="70">
        <f t="shared" si="8"/>
        <v>17.118360000000003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148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20.284739999999999</v>
      </c>
      <c r="P80" s="70">
        <f t="shared" si="9"/>
        <v>19.637415000000001</v>
      </c>
      <c r="Q80" s="70">
        <f t="shared" si="9"/>
        <v>18.541320000000002</v>
      </c>
      <c r="R80" s="70">
        <f t="shared" si="9"/>
        <v>18.041835000000003</v>
      </c>
      <c r="S80" s="70">
        <f t="shared" si="9"/>
        <v>17.622675000000001</v>
      </c>
      <c r="T80" s="70">
        <f t="shared" si="9"/>
        <v>17.513685000000002</v>
      </c>
      <c r="U80" s="70">
        <f t="shared" si="9"/>
        <v>17.118360000000003</v>
      </c>
      <c r="V80" s="70">
        <f t="shared" si="9"/>
        <v>17.118360000000003</v>
      </c>
      <c r="W80" s="70">
        <f t="shared" si="9"/>
        <v>17.118360000000003</v>
      </c>
      <c r="X80" s="70">
        <f t="shared" si="9"/>
        <v>17.118360000000003</v>
      </c>
      <c r="Y80" s="70">
        <f t="shared" si="9"/>
        <v>17.118360000000003</v>
      </c>
      <c r="Z80" s="70">
        <f t="shared" si="9"/>
        <v>17.118360000000003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167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168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169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2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170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168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2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171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7301.2706982346772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14">
        <f>IF(Inputs!$J$126&gt;0,O80*Inputs!$M$75*Inputs!$J$126,O77*Inputs!$M$75*O90*Inputs!$J$123)*$I$13</f>
        <v>520138.99621868809</v>
      </c>
      <c r="P103" s="114">
        <f>IF(Inputs!$J$126&gt;0,P80*Inputs!$M$75*Inputs!$J$126,P77*Inputs!$M$75*P90*Inputs!$J$123)*$I$13</f>
        <v>503540.36218506173</v>
      </c>
      <c r="Q103" s="114">
        <f>IF(Inputs!$J$126&gt;0,Q80*Inputs!$M$75*Inputs!$J$126,Q77*Inputs!$M$75*Q90*Inputs!$J$123)*$I$13</f>
        <v>475434.4188473447</v>
      </c>
      <c r="R103" s="114">
        <f>IF(Inputs!$J$126&gt;0,R80*Inputs!$M$75*Inputs!$J$126,R77*Inputs!$M$75*R90*Inputs!$J$123)*$I$13</f>
        <v>462626.68128076551</v>
      </c>
      <c r="S103" s="114">
        <f>IF(Inputs!$J$126&gt;0,S80*Inputs!$M$75*Inputs!$J$126,S77*Inputs!$M$75*S90*Inputs!$J$123)*$I$13</f>
        <v>451878.62822930783</v>
      </c>
      <c r="T103" s="114">
        <f>IF(Inputs!$J$126&gt;0,T80*Inputs!$M$75*Inputs!$J$126,T77*Inputs!$M$75*T90*Inputs!$J$123)*$I$13</f>
        <v>449083.91904408415</v>
      </c>
      <c r="U103" s="114">
        <f>IF(Inputs!$J$126&gt;0,U80*Inputs!$M$75*Inputs!$J$126,U77*Inputs!$M$75*U90*Inputs!$J$123)*$I$13</f>
        <v>438947.04035201552</v>
      </c>
      <c r="V103" s="114">
        <f>IF(Inputs!$J$126&gt;0,V80*Inputs!$M$75*Inputs!$J$126,V77*Inputs!$M$75*V90*Inputs!$J$123)*$I$13</f>
        <v>438947.04035201552</v>
      </c>
      <c r="W103" s="114">
        <f>IF(Inputs!$J$126&gt;0,W80*Inputs!$M$75*Inputs!$J$126,W77*Inputs!$M$75*W90*Inputs!$J$123)*$I$13</f>
        <v>438947.04035201552</v>
      </c>
      <c r="X103" s="114">
        <f>IF(Inputs!$J$126&gt;0,X80*Inputs!$M$75*Inputs!$J$126,X77*Inputs!$M$75*X90*Inputs!$J$123)*$I$13</f>
        <v>438947.04035201552</v>
      </c>
      <c r="Y103" s="114">
        <f>IF(Inputs!$J$126&gt;0,Y80*Inputs!$M$75*Inputs!$J$126,Y77*Inputs!$M$75*Y90*Inputs!$J$123)*$I$13</f>
        <v>438947.04035201552</v>
      </c>
      <c r="Z103" s="114">
        <f>IF(Inputs!$J$126&gt;0,Z80*Inputs!$M$75*Inputs!$J$126,Z77*Inputs!$M$75*Z90*Inputs!$J$123)*$I$13</f>
        <v>438947.04035201552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14">
        <f>IF(Inputs!$K$126&gt;0,O80*Inputs!$M$75*Inputs!$K$126,O77*Inputs!$M$75*O90*Inputs!$J$123)*$I$13</f>
        <v>520138.99621868809</v>
      </c>
      <c r="P104" s="114">
        <f>IF(Inputs!$K$126&gt;0,P80*Inputs!$M$75*Inputs!$K$126,P77*Inputs!$M$75*P90*Inputs!$J$123)*$I$13</f>
        <v>503540.36218506173</v>
      </c>
      <c r="Q104" s="114">
        <f>IF(Inputs!$K$126&gt;0,Q80*Inputs!$M$75*Inputs!$K$126,Q77*Inputs!$M$75*Q90*Inputs!$J$123)*$I$13</f>
        <v>475434.4188473447</v>
      </c>
      <c r="R104" s="114">
        <f>IF(Inputs!$K$126&gt;0,R80*Inputs!$M$75*Inputs!$K$126,R77*Inputs!$M$75*R90*Inputs!$J$123)*$I$13</f>
        <v>462626.68128076551</v>
      </c>
      <c r="S104" s="114">
        <f>IF(Inputs!$K$126&gt;0,S80*Inputs!$M$75*Inputs!$K$126,S77*Inputs!$M$75*S90*Inputs!$J$123)*$I$13</f>
        <v>451878.62822930783</v>
      </c>
      <c r="T104" s="114">
        <f>IF(Inputs!$K$126&gt;0,T80*Inputs!$M$75*Inputs!$K$126,T77*Inputs!$M$75*T90*Inputs!$J$123)*$I$13</f>
        <v>449083.91904408415</v>
      </c>
      <c r="U104" s="114">
        <f>IF(Inputs!$K$126&gt;0,U80*Inputs!$M$75*Inputs!$K$126,U77*Inputs!$M$75*U90*Inputs!$J$123)*$I$13</f>
        <v>438947.04035201552</v>
      </c>
      <c r="V104" s="114">
        <f>IF(Inputs!$K$126&gt;0,V80*Inputs!$M$75*Inputs!$K$126,V77*Inputs!$M$75*V90*Inputs!$J$123)*$I$13</f>
        <v>438947.04035201552</v>
      </c>
      <c r="W104" s="114">
        <f>IF(Inputs!$K$126&gt;0,W80*Inputs!$M$75*Inputs!$K$126,W77*Inputs!$M$75*W90*Inputs!$J$123)*$I$13</f>
        <v>438947.04035201552</v>
      </c>
      <c r="X104" s="114">
        <f>IF(Inputs!$K$126&gt;0,X80*Inputs!$M$75*Inputs!$K$126,X77*Inputs!$M$75*X90*Inputs!$J$123)*$I$13</f>
        <v>438947.04035201552</v>
      </c>
      <c r="Y104" s="114">
        <f>IF(Inputs!$K$126&gt;0,Y80*Inputs!$M$75*Inputs!$K$126,Y77*Inputs!$M$75*Y90*Inputs!$J$123)*$I$13</f>
        <v>438947.04035201552</v>
      </c>
      <c r="Z104" s="114">
        <f>IF(Inputs!$K$126&gt;0,Z80*Inputs!$M$75*Inputs!$K$126,Z77*Inputs!$M$75*Z90*Inputs!$J$123)*$I$13</f>
        <v>438947.04035201552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15604169.886560641</v>
      </c>
      <c r="P105" s="70">
        <f>P78*Inputs!$M$75*IF(Inputs!$M$126&gt;0,Inputs!$M$126,P93*Inputs!$J$123)*$I$13</f>
        <v>15106210.865551852</v>
      </c>
      <c r="Q105" s="70">
        <f>Q78*Inputs!$M$75*IF(Inputs!$M$126&gt;0,Inputs!$M$126,Q93*Inputs!$J$123)*$I$13</f>
        <v>14263032.565420341</v>
      </c>
      <c r="R105" s="70">
        <f>R78*Inputs!$M$75*IF(Inputs!$M$126&gt;0,Inputs!$M$126,R93*Inputs!$J$123)*$I$13</f>
        <v>13878800.438422965</v>
      </c>
      <c r="S105" s="70">
        <f>S78*Inputs!$M$75*IF(Inputs!$M$126&gt;0,Inputs!$M$126,S93*Inputs!$J$123)*$I$13</f>
        <v>13556358.846879235</v>
      </c>
      <c r="T105" s="70">
        <f>T78*Inputs!$M$75*IF(Inputs!$M$126&gt;0,Inputs!$M$126,T93*Inputs!$J$123)*$I$13</f>
        <v>13472517.571322523</v>
      </c>
      <c r="U105" s="70">
        <f>U78*Inputs!$M$75*IF(Inputs!$M$126&gt;0,Inputs!$M$126,U93*Inputs!$J$123)*$I$13</f>
        <v>13168411.210560465</v>
      </c>
      <c r="V105" s="70">
        <f>V78*Inputs!$M$75*IF(Inputs!$M$126&gt;0,Inputs!$M$126,V93*Inputs!$J$123)*$I$13</f>
        <v>13168411.210560465</v>
      </c>
      <c r="W105" s="70">
        <f>W78*Inputs!$M$75*IF(Inputs!$M$126&gt;0,Inputs!$M$126,W93*Inputs!$J$123)*$I$13</f>
        <v>13168411.210560465</v>
      </c>
      <c r="X105" s="70">
        <f>X78*Inputs!$M$75*IF(Inputs!$M$126&gt;0,Inputs!$M$126,X93*Inputs!$J$123)*$I$13</f>
        <v>13168411.210560465</v>
      </c>
      <c r="Y105" s="70">
        <f>Y78*Inputs!$M$75*IF(Inputs!$M$126&gt;0,Inputs!$M$126,Y93*Inputs!$J$123)*$I$13</f>
        <v>13168411.210560465</v>
      </c>
      <c r="Z105" s="70">
        <f>Z78*Inputs!$M$75*IF(Inputs!$M$126&gt;0,Inputs!$M$126,Z93*Inputs!$J$123)*$I$13</f>
        <v>13168411.210560465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15604169.886560641</v>
      </c>
      <c r="P106" s="70">
        <f>P79*Inputs!$M$75*IF(Inputs!$M$126&gt;0,Inputs!$M$126,P96*Inputs!$J$123)*$I$13</f>
        <v>15106210.865551852</v>
      </c>
      <c r="Q106" s="70">
        <f>Q79*Inputs!$M$75*IF(Inputs!$M$126&gt;0,Inputs!$M$126,Q96*Inputs!$J$123)*$I$13</f>
        <v>14263032.565420341</v>
      </c>
      <c r="R106" s="70">
        <f>R79*Inputs!$M$75*IF(Inputs!$M$126&gt;0,Inputs!$M$126,R96*Inputs!$J$123)*$I$13</f>
        <v>13878800.438422965</v>
      </c>
      <c r="S106" s="70">
        <f>S79*Inputs!$M$75*IF(Inputs!$M$126&gt;0,Inputs!$M$126,S96*Inputs!$J$123)*$I$13</f>
        <v>13556358.846879235</v>
      </c>
      <c r="T106" s="70">
        <f>T79*Inputs!$M$75*IF(Inputs!$M$126&gt;0,Inputs!$M$126,T96*Inputs!$J$123)*$I$13</f>
        <v>13472517.571322523</v>
      </c>
      <c r="U106" s="70">
        <f>U79*Inputs!$M$75*IF(Inputs!$M$126&gt;0,Inputs!$M$126,U96*Inputs!$J$123)*$I$13</f>
        <v>13168411.210560465</v>
      </c>
      <c r="V106" s="70">
        <f>V79*Inputs!$M$75*IF(Inputs!$M$126&gt;0,Inputs!$M$126,V96*Inputs!$J$123)*$I$13</f>
        <v>13168411.210560465</v>
      </c>
      <c r="W106" s="70">
        <f>W79*Inputs!$M$75*IF(Inputs!$M$126&gt;0,Inputs!$M$126,W96*Inputs!$J$123)*$I$13</f>
        <v>13168411.210560465</v>
      </c>
      <c r="X106" s="70">
        <f>X79*Inputs!$M$75*IF(Inputs!$M$126&gt;0,Inputs!$M$126,X96*Inputs!$J$123)*$I$13</f>
        <v>13168411.210560465</v>
      </c>
      <c r="Y106" s="70">
        <f>Y79*Inputs!$M$75*IF(Inputs!$M$126&gt;0,Inputs!$M$126,Y96*Inputs!$J$123)*$I$13</f>
        <v>13168411.210560465</v>
      </c>
      <c r="Z106" s="70">
        <f>Z79*Inputs!$M$75*IF(Inputs!$M$126&gt;0,Inputs!$M$126,Z96*Inputs!$J$123)*$I$13</f>
        <v>13168411.210560465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15604169.886560641</v>
      </c>
      <c r="P107" s="70">
        <f>P80*Inputs!$M$75*IF(Inputs!$M$126&gt;0,Inputs!$M$126,P99*Inputs!$J$123)*$I$13</f>
        <v>15106210.865551852</v>
      </c>
      <c r="Q107" s="70">
        <f>Q80*Inputs!$M$75*IF(Inputs!$M$126&gt;0,Inputs!$M$126,Q99*Inputs!$J$123)*$I$13</f>
        <v>14263032.565420341</v>
      </c>
      <c r="R107" s="70">
        <f>R80*Inputs!$M$75*IF(Inputs!$M$126&gt;0,Inputs!$M$126,R99*Inputs!$J$123)*$I$13</f>
        <v>13878800.438422965</v>
      </c>
      <c r="S107" s="70">
        <f>S80*Inputs!$M$75*IF(Inputs!$M$126&gt;0,Inputs!$M$126,S99*Inputs!$J$123)*$I$13</f>
        <v>13556358.846879235</v>
      </c>
      <c r="T107" s="70">
        <f>T80*Inputs!$M$75*IF(Inputs!$M$126&gt;0,Inputs!$M$126,T99*Inputs!$J$123)*$I$13</f>
        <v>13472517.571322523</v>
      </c>
      <c r="U107" s="70">
        <f>U80*Inputs!$M$75*IF(Inputs!$M$126&gt;0,Inputs!$M$126,U99*Inputs!$J$123)*$I$13</f>
        <v>13168411.210560465</v>
      </c>
      <c r="V107" s="70">
        <f>V80*Inputs!$M$75*IF(Inputs!$M$126&gt;0,Inputs!$M$126,V99*Inputs!$J$123)*$I$13</f>
        <v>13168411.210560465</v>
      </c>
      <c r="W107" s="70">
        <f>W80*Inputs!$M$75*IF(Inputs!$M$126&gt;0,Inputs!$M$126,W99*Inputs!$J$123)*$I$13</f>
        <v>13168411.210560465</v>
      </c>
      <c r="X107" s="70">
        <f>X80*Inputs!$M$75*IF(Inputs!$M$126&gt;0,Inputs!$M$126,X99*Inputs!$J$123)*$I$13</f>
        <v>13168411.210560465</v>
      </c>
      <c r="Y107" s="70">
        <f>Y80*Inputs!$M$75*IF(Inputs!$M$126&gt;0,Inputs!$M$126,Y99*Inputs!$J$123)*$I$13</f>
        <v>13168411.210560465</v>
      </c>
      <c r="Z107" s="70">
        <f>Z80*Inputs!$M$75*IF(Inputs!$M$126&gt;0,Inputs!$M$126,Z99*Inputs!$J$123)*$I$13</f>
        <v>13168411.210560465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172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173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0.18890932280512368</v>
      </c>
      <c r="P114" s="56">
        <f>Inputs!P64*$I$9</f>
        <v>0.20022666238007444</v>
      </c>
      <c r="Q114" s="56">
        <f>Inputs!Q64*$I$9</f>
        <v>0.21226807134393963</v>
      </c>
      <c r="R114" s="56">
        <f>Inputs!R64*$I$9</f>
        <v>0.22508141792606892</v>
      </c>
      <c r="S114" s="56">
        <f>Inputs!S64*$I$9</f>
        <v>0.23871779873849341</v>
      </c>
      <c r="T114" s="56">
        <f>Inputs!T64*$I$9</f>
        <v>0.2532317592947822</v>
      </c>
      <c r="U114" s="56">
        <f>Inputs!U64*$I$9</f>
        <v>0.26868152971749609</v>
      </c>
      <c r="V114" s="56">
        <f>Inputs!V64*$I$9</f>
        <v>0.28512927668614663</v>
      </c>
      <c r="W114" s="56">
        <f>Inputs!W64*$I$9</f>
        <v>0.30264137275069009</v>
      </c>
      <c r="X114" s="56">
        <f>Inputs!X64*$I$9</f>
        <v>0.32128868421379436</v>
      </c>
      <c r="Y114" s="56">
        <f>Inputs!Y64*$I$9</f>
        <v>0.34114687886878681</v>
      </c>
      <c r="Z114" s="56">
        <f>Inputs!Z64*$I$9</f>
        <v>0.36223246780914159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1.015641520457654E-3</v>
      </c>
      <c r="P115" s="56">
        <f>Inputs!P65*$I$9</f>
        <v>1.076487432150938E-3</v>
      </c>
      <c r="Q115" s="56">
        <f>Inputs!Q65*$I$9</f>
        <v>1.1412261900211808E-3</v>
      </c>
      <c r="R115" s="56">
        <f>Inputs!R65*$I$9</f>
        <v>1.2101151501401554E-3</v>
      </c>
      <c r="S115" s="56">
        <f>Inputs!S65*$I$9</f>
        <v>1.283429025475771E-3</v>
      </c>
      <c r="T115" s="56">
        <f>Inputs!T65*$I$9</f>
        <v>1.3614610714773236E-3</v>
      </c>
      <c r="U115" s="56">
        <f>Inputs!U65*$I$9</f>
        <v>1.4445243533198714E-3</v>
      </c>
      <c r="V115" s="56">
        <f>Inputs!V65*$I$9</f>
        <v>1.5329531004631539E-3</v>
      </c>
      <c r="W115" s="56">
        <f>Inputs!W65*$I$9</f>
        <v>1.6271041545736027E-3</v>
      </c>
      <c r="X115" s="56">
        <f>Inputs!X65*$I$9</f>
        <v>1.727358517278464E-3</v>
      </c>
      <c r="Y115" s="56">
        <f>Inputs!Y65*$I$9</f>
        <v>1.8341230046708967E-3</v>
      </c>
      <c r="Z115" s="56">
        <f>Inputs!Z65*$I$9</f>
        <v>1.9474863860706535E-3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1.015641520457654E-3</v>
      </c>
      <c r="P116" s="56">
        <f>Inputs!P66*$I$9</f>
        <v>1.076487432150938E-3</v>
      </c>
      <c r="Q116" s="56">
        <f>Inputs!Q66*$I$9</f>
        <v>1.1412261900211808E-3</v>
      </c>
      <c r="R116" s="56">
        <f>Inputs!R66*$I$9</f>
        <v>1.2101151501401554E-3</v>
      </c>
      <c r="S116" s="56">
        <f>Inputs!S66*$I$9</f>
        <v>1.283429025475771E-3</v>
      </c>
      <c r="T116" s="56">
        <f>Inputs!T66*$I$9</f>
        <v>1.3614610714773236E-3</v>
      </c>
      <c r="U116" s="56">
        <f>Inputs!U66*$I$9</f>
        <v>1.4445243533198714E-3</v>
      </c>
      <c r="V116" s="56">
        <f>Inputs!V66*$I$9</f>
        <v>1.5329531004631539E-3</v>
      </c>
      <c r="W116" s="56">
        <f>Inputs!W66*$I$9</f>
        <v>1.6271041545736027E-3</v>
      </c>
      <c r="X116" s="56">
        <f>Inputs!X66*$I$9</f>
        <v>1.727358517278464E-3</v>
      </c>
      <c r="Y116" s="56">
        <f>Inputs!Y66*$I$9</f>
        <v>1.8341230046708967E-3</v>
      </c>
      <c r="Z116" s="56">
        <f>Inputs!Z66*$I$9</f>
        <v>1.9474863860706535E-3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174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94328.741318600791</v>
      </c>
      <c r="P119" s="70">
        <f t="shared" ref="P119:Z119" si="21">P103*P114*$T$37</f>
        <v>96789.317850210005</v>
      </c>
      <c r="Q119" s="70">
        <f t="shared" si="21"/>
        <v>96882.765253682534</v>
      </c>
      <c r="R119" s="70">
        <f t="shared" si="21"/>
        <v>99963.522617382012</v>
      </c>
      <c r="S119" s="70">
        <f t="shared" si="21"/>
        <v>103556.61257075558</v>
      </c>
      <c r="T119" s="70">
        <f t="shared" si="21"/>
        <v>109173.41845490781</v>
      </c>
      <c r="U119" s="70">
        <f t="shared" si="21"/>
        <v>113219.48377607712</v>
      </c>
      <c r="V119" s="70">
        <f t="shared" si="21"/>
        <v>120150.3860343312</v>
      </c>
      <c r="W119" s="70">
        <f t="shared" si="21"/>
        <v>127529.79346270708</v>
      </c>
      <c r="X119" s="70">
        <f t="shared" si="21"/>
        <v>135387.56835286881</v>
      </c>
      <c r="Y119" s="70">
        <f t="shared" si="21"/>
        <v>143755.59629259026</v>
      </c>
      <c r="Z119" s="70">
        <f t="shared" si="21"/>
        <v>152640.83487766024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507.14377053011162</v>
      </c>
      <c r="P120" s="70">
        <f t="shared" ref="P120:Z120" si="24">P104*P115*$T$27</f>
        <v>520.37267661403234</v>
      </c>
      <c r="Q120" s="70">
        <f t="shared" si="24"/>
        <v>520.87508200904597</v>
      </c>
      <c r="R120" s="70">
        <f t="shared" si="24"/>
        <v>537.43829364183875</v>
      </c>
      <c r="S120" s="70">
        <f t="shared" si="24"/>
        <v>556.755981563202</v>
      </c>
      <c r="T120" s="70">
        <f t="shared" si="24"/>
        <v>586.9538626607947</v>
      </c>
      <c r="U120" s="70">
        <f t="shared" si="24"/>
        <v>608.70690202191997</v>
      </c>
      <c r="V120" s="70">
        <f t="shared" si="24"/>
        <v>645.96981738887735</v>
      </c>
      <c r="W120" s="70">
        <f t="shared" si="24"/>
        <v>685.64405087476916</v>
      </c>
      <c r="X120" s="70">
        <f t="shared" si="24"/>
        <v>727.89015243477854</v>
      </c>
      <c r="Y120" s="70">
        <f t="shared" si="24"/>
        <v>772.87954996016265</v>
      </c>
      <c r="Z120" s="70">
        <f t="shared" si="24"/>
        <v>820.64964987989379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5">P107*P116*$T$17</f>
        <v>0</v>
      </c>
      <c r="Q121" s="70">
        <f t="shared" si="25"/>
        <v>0</v>
      </c>
      <c r="R121" s="70">
        <f t="shared" si="25"/>
        <v>0</v>
      </c>
      <c r="S121" s="70">
        <f t="shared" si="25"/>
        <v>0</v>
      </c>
      <c r="T121" s="70">
        <f t="shared" si="25"/>
        <v>0</v>
      </c>
      <c r="U121" s="70">
        <f t="shared" si="25"/>
        <v>0</v>
      </c>
      <c r="V121" s="70">
        <f t="shared" si="25"/>
        <v>0</v>
      </c>
      <c r="W121" s="70">
        <f t="shared" si="25"/>
        <v>0</v>
      </c>
      <c r="X121" s="70">
        <f t="shared" si="25"/>
        <v>0</v>
      </c>
      <c r="Y121" s="70">
        <f t="shared" si="25"/>
        <v>0</v>
      </c>
      <c r="Z121" s="70">
        <f t="shared" si="25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192</v>
      </c>
      <c r="E122" s="51"/>
      <c r="F122" s="51"/>
      <c r="G122" s="51"/>
      <c r="H122" s="51"/>
      <c r="I122" s="51"/>
      <c r="J122" s="112" t="str">
        <f>J119</f>
        <v>Significant</v>
      </c>
      <c r="K122" s="51"/>
      <c r="L122" s="51"/>
      <c r="M122" s="51"/>
      <c r="N122" s="51"/>
      <c r="O122" s="88">
        <f>O105*O114*$T$44</f>
        <v>117910.92664825097</v>
      </c>
      <c r="P122" s="88">
        <f t="shared" ref="P122:Z122" si="26">P105*P114*$T$44</f>
        <v>120986.64731276252</v>
      </c>
      <c r="Q122" s="88">
        <f t="shared" si="26"/>
        <v>121103.45656710317</v>
      </c>
      <c r="R122" s="88">
        <f t="shared" si="26"/>
        <v>124954.40327172753</v>
      </c>
      <c r="S122" s="88">
        <f t="shared" si="26"/>
        <v>129445.76571344446</v>
      </c>
      <c r="T122" s="88">
        <f t="shared" si="26"/>
        <v>136466.77306863476</v>
      </c>
      <c r="U122" s="88">
        <f t="shared" si="26"/>
        <v>141524.35472009642</v>
      </c>
      <c r="V122" s="88">
        <f t="shared" si="26"/>
        <v>150187.98254291402</v>
      </c>
      <c r="W122" s="88">
        <f t="shared" si="26"/>
        <v>159412.24182838385</v>
      </c>
      <c r="X122" s="88">
        <f t="shared" si="26"/>
        <v>169234.46044108603</v>
      </c>
      <c r="Y122" s="88">
        <f t="shared" si="26"/>
        <v>179694.49536573782</v>
      </c>
      <c r="Z122" s="88">
        <f t="shared" si="26"/>
        <v>190801.0435970753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633.92971316263959</v>
      </c>
      <c r="P123" s="70">
        <f t="shared" ref="P123:Z123" si="27">P105*P115*$T$34</f>
        <v>650.46584576754049</v>
      </c>
      <c r="Q123" s="70">
        <f t="shared" si="27"/>
        <v>651.09385251130732</v>
      </c>
      <c r="R123" s="70">
        <f t="shared" si="27"/>
        <v>671.79786705229844</v>
      </c>
      <c r="S123" s="70">
        <f t="shared" si="27"/>
        <v>695.94497695400253</v>
      </c>
      <c r="T123" s="70">
        <f t="shared" si="27"/>
        <v>733.69232832599334</v>
      </c>
      <c r="U123" s="70">
        <f t="shared" si="27"/>
        <v>760.88362752740011</v>
      </c>
      <c r="V123" s="70">
        <f t="shared" si="27"/>
        <v>807.4622717360968</v>
      </c>
      <c r="W123" s="70">
        <f t="shared" si="27"/>
        <v>857.05506359346157</v>
      </c>
      <c r="X123" s="70">
        <f t="shared" si="27"/>
        <v>909.86269054347315</v>
      </c>
      <c r="Y123" s="70">
        <f t="shared" si="27"/>
        <v>966.09943745020325</v>
      </c>
      <c r="Z123" s="70">
        <f t="shared" si="27"/>
        <v>1025.8120623498671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175</v>
      </c>
      <c r="E124" s="51"/>
      <c r="F124" s="51"/>
      <c r="G124" s="51"/>
      <c r="H124" s="51"/>
      <c r="I124" s="51"/>
      <c r="J124" s="112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33586.765528329233</v>
      </c>
      <c r="P124" s="88">
        <f t="shared" si="28"/>
        <v>35598.909900369945</v>
      </c>
      <c r="Q124" s="88">
        <f t="shared" si="28"/>
        <v>37739.788780748277</v>
      </c>
      <c r="R124" s="88">
        <f t="shared" si="28"/>
        <v>40017.912808174638</v>
      </c>
      <c r="S124" s="88">
        <f t="shared" si="28"/>
        <v>42442.366605377531</v>
      </c>
      <c r="T124" s="88">
        <f t="shared" si="28"/>
        <v>45022.847985824621</v>
      </c>
      <c r="U124" s="88">
        <f t="shared" si="28"/>
        <v>47769.709860870913</v>
      </c>
      <c r="V124" s="88">
        <f t="shared" si="28"/>
        <v>50694.005034355971</v>
      </c>
      <c r="W124" s="88">
        <f t="shared" si="28"/>
        <v>53807.534084672625</v>
      </c>
      <c r="X124" s="88">
        <f t="shared" si="28"/>
        <v>57122.896548234545</v>
      </c>
      <c r="Y124" s="88">
        <f t="shared" si="28"/>
        <v>60653.545633145994</v>
      </c>
      <c r="Z124" s="88">
        <f t="shared" si="28"/>
        <v>64402.416897149174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176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2436.9853324746518</v>
      </c>
      <c r="P125" s="70">
        <f t="shared" si="29"/>
        <v>2582.9823120691494</v>
      </c>
      <c r="Q125" s="70">
        <f t="shared" si="29"/>
        <v>2738.3199978515495</v>
      </c>
      <c r="R125" s="70">
        <f t="shared" si="29"/>
        <v>2903.6159039343606</v>
      </c>
      <c r="S125" s="70">
        <f t="shared" si="29"/>
        <v>3079.5291915077783</v>
      </c>
      <c r="T125" s="70">
        <f t="shared" si="29"/>
        <v>3266.7635135972128</v>
      </c>
      <c r="U125" s="70">
        <f t="shared" si="29"/>
        <v>3466.0700557581549</v>
      </c>
      <c r="V125" s="70">
        <f t="shared" si="29"/>
        <v>3678.2507862782936</v>
      </c>
      <c r="W125" s="70">
        <f t="shared" si="29"/>
        <v>3904.161930400091</v>
      </c>
      <c r="X125" s="70">
        <f t="shared" si="29"/>
        <v>4144.7176840859483</v>
      </c>
      <c r="Y125" s="70">
        <f t="shared" si="29"/>
        <v>4400.8941839274403</v>
      </c>
      <c r="Z125" s="70">
        <f t="shared" si="29"/>
        <v>4672.904427843474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177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0</v>
      </c>
      <c r="P126" s="70">
        <f t="shared" si="30"/>
        <v>0</v>
      </c>
      <c r="Q126" s="70">
        <f t="shared" si="30"/>
        <v>0</v>
      </c>
      <c r="R126" s="70">
        <f t="shared" si="30"/>
        <v>0</v>
      </c>
      <c r="S126" s="70">
        <f t="shared" si="30"/>
        <v>0</v>
      </c>
      <c r="T126" s="70">
        <f t="shared" si="30"/>
        <v>0</v>
      </c>
      <c r="U126" s="70">
        <f t="shared" si="30"/>
        <v>0</v>
      </c>
      <c r="V126" s="70">
        <f t="shared" si="30"/>
        <v>0</v>
      </c>
      <c r="W126" s="70">
        <f t="shared" si="30"/>
        <v>0</v>
      </c>
      <c r="X126" s="70">
        <f t="shared" si="30"/>
        <v>0</v>
      </c>
      <c r="Y126" s="70">
        <f t="shared" si="30"/>
        <v>0</v>
      </c>
      <c r="Z126" s="70">
        <f t="shared" si="30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178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6621.6233628318587</v>
      </c>
      <c r="P127" s="70">
        <f>Inputs!$J$27*$I$11</f>
        <v>6621.6233628318587</v>
      </c>
      <c r="Q127" s="70">
        <f>Inputs!$J$27*$I$11</f>
        <v>6621.6233628318587</v>
      </c>
      <c r="R127" s="70">
        <f>Inputs!$J$27*$I$11</f>
        <v>6621.6233628318587</v>
      </c>
      <c r="S127" s="70">
        <f>Inputs!$J$27*$I$11</f>
        <v>6621.6233628318587</v>
      </c>
      <c r="T127" s="70">
        <f>Inputs!$J$27*$I$11</f>
        <v>6621.6233628318587</v>
      </c>
      <c r="U127" s="70">
        <f>Inputs!$J$27*$I$11</f>
        <v>6621.6233628318587</v>
      </c>
      <c r="V127" s="70">
        <f>Inputs!$J$27*$I$11</f>
        <v>6621.6233628318587</v>
      </c>
      <c r="W127" s="70">
        <f>Inputs!$J$27*$I$11</f>
        <v>6621.6233628318587</v>
      </c>
      <c r="X127" s="70">
        <f>Inputs!$J$27*$I$11</f>
        <v>6621.6233628318587</v>
      </c>
      <c r="Y127" s="70">
        <f>Inputs!$J$27*$I$11</f>
        <v>6621.6233628318587</v>
      </c>
      <c r="Z127" s="70">
        <f>Inputs!$J$27*$I$11</f>
        <v>6621.6233628318587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166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256026.11567418027</v>
      </c>
      <c r="P128" s="98">
        <f t="shared" ref="P128:Z128" si="31">SUM(P119:P127)</f>
        <v>263750.31926062505</v>
      </c>
      <c r="Q128" s="98">
        <f t="shared" si="31"/>
        <v>266257.92289673781</v>
      </c>
      <c r="R128" s="98">
        <f t="shared" si="31"/>
        <v>275670.3141247445</v>
      </c>
      <c r="S128" s="98">
        <f t="shared" si="31"/>
        <v>286398.59840243438</v>
      </c>
      <c r="T128" s="98">
        <f t="shared" si="31"/>
        <v>301872.07257678302</v>
      </c>
      <c r="U128" s="98">
        <f t="shared" si="31"/>
        <v>313970.83230518375</v>
      </c>
      <c r="V128" s="98">
        <f t="shared" si="31"/>
        <v>332785.67984983628</v>
      </c>
      <c r="W128" s="98">
        <f t="shared" si="31"/>
        <v>352818.05378346366</v>
      </c>
      <c r="X128" s="98">
        <f t="shared" si="31"/>
        <v>374149.01923208544</v>
      </c>
      <c r="Y128" s="98">
        <f t="shared" si="31"/>
        <v>396865.13382564369</v>
      </c>
      <c r="Z128" s="98">
        <f t="shared" si="31"/>
        <v>420985.28487478977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179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180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181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186524.60176991153</v>
      </c>
      <c r="T135" s="70">
        <f>Inputs!T22*'Scenario D'!$I$10</f>
        <v>950342.84601769911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182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183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184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42300.614293125036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185</v>
      </c>
      <c r="E139" s="51"/>
      <c r="F139" s="51"/>
      <c r="G139" s="51"/>
      <c r="H139" s="51"/>
      <c r="I139" s="51"/>
      <c r="J139" s="70">
        <f>Inputs!K27*$I$11</f>
        <v>1398.9345132743365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186</v>
      </c>
      <c r="E140" s="51"/>
      <c r="F140" s="51"/>
      <c r="G140" s="51"/>
      <c r="H140" s="51"/>
      <c r="I140" s="51"/>
      <c r="J140" s="70">
        <f>SUM(J138:J139)</f>
        <v>43699.548806399369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187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189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256026.11567418027</v>
      </c>
      <c r="P147" s="70">
        <f t="shared" ref="P147:Z147" si="34">P128</f>
        <v>263750.31926062505</v>
      </c>
      <c r="Q147" s="70">
        <f t="shared" si="34"/>
        <v>266257.92289673781</v>
      </c>
      <c r="R147" s="70">
        <f t="shared" si="34"/>
        <v>275670.3141247445</v>
      </c>
      <c r="S147" s="70">
        <f t="shared" si="34"/>
        <v>286398.59840243438</v>
      </c>
      <c r="T147" s="70">
        <f t="shared" si="34"/>
        <v>301872.07257678302</v>
      </c>
      <c r="U147" s="70">
        <f t="shared" si="34"/>
        <v>313970.83230518375</v>
      </c>
      <c r="V147" s="70">
        <f t="shared" si="34"/>
        <v>332785.67984983628</v>
      </c>
      <c r="W147" s="70">
        <f t="shared" si="34"/>
        <v>352818.05378346366</v>
      </c>
      <c r="X147" s="70">
        <f t="shared" si="34"/>
        <v>374149.01923208544</v>
      </c>
      <c r="Y147" s="70">
        <f t="shared" si="34"/>
        <v>396865.13382564369</v>
      </c>
      <c r="Z147" s="70">
        <f t="shared" si="34"/>
        <v>420985.28487478977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179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43699.548806399369</v>
      </c>
      <c r="P148" s="70">
        <f t="shared" ref="P148:Z148" si="35">$J$140</f>
        <v>43699.548806399369</v>
      </c>
      <c r="Q148" s="70">
        <f t="shared" si="35"/>
        <v>43699.548806399369</v>
      </c>
      <c r="R148" s="70">
        <f t="shared" si="35"/>
        <v>43699.548806399369</v>
      </c>
      <c r="S148" s="70">
        <f t="shared" si="35"/>
        <v>43699.548806399369</v>
      </c>
      <c r="T148" s="70">
        <f t="shared" si="35"/>
        <v>43699.548806399369</v>
      </c>
      <c r="U148" s="70">
        <f t="shared" si="35"/>
        <v>43699.548806399369</v>
      </c>
      <c r="V148" s="70">
        <f t="shared" si="35"/>
        <v>43699.548806399369</v>
      </c>
      <c r="W148" s="70">
        <f t="shared" si="35"/>
        <v>43699.548806399369</v>
      </c>
      <c r="X148" s="70">
        <f t="shared" si="35"/>
        <v>43699.548806399369</v>
      </c>
      <c r="Y148" s="70">
        <f t="shared" si="35"/>
        <v>43699.548806399369</v>
      </c>
      <c r="Z148" s="70">
        <f t="shared" si="35"/>
        <v>43699.548806399369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190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150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>
      <selection activeCell="L20" sqref="L20"/>
    </sheetView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Powercor - Inglewood Regulator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187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188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189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208932.57104620818</v>
      </c>
      <c r="P9" s="19">
        <f>'Base Case'!P147</f>
        <v>215328.00748859227</v>
      </c>
      <c r="Q9" s="19">
        <f>'Base Case'!Q147</f>
        <v>217637.70463776495</v>
      </c>
      <c r="R9" s="19">
        <f>'Base Case'!R147</f>
        <v>225403.64160869422</v>
      </c>
      <c r="S9" s="19">
        <f>'Base Case'!S147</f>
        <v>234228.27162997666</v>
      </c>
      <c r="T9" s="19">
        <f>'Base Case'!T147</f>
        <v>246812.28771955008</v>
      </c>
      <c r="U9" s="19">
        <f>'Base Case'!U147</f>
        <v>256766.20535059922</v>
      </c>
      <c r="V9" s="19">
        <f>'Base Case'!V147</f>
        <v>272034.14578561025</v>
      </c>
      <c r="W9" s="19">
        <f>'Base Case'!W147</f>
        <v>288290.08893182088</v>
      </c>
      <c r="X9" s="19">
        <f>'Base Case'!X147</f>
        <v>305599.81781045836</v>
      </c>
      <c r="Y9" s="19">
        <f>'Base Case'!Y147</f>
        <v>324033.57251966977</v>
      </c>
      <c r="Z9" s="19">
        <f>'Base Case'!Z147</f>
        <v>343606.67980251345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179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48555.054229332629</v>
      </c>
      <c r="P10" s="19">
        <f>'Base Case'!P148</f>
        <v>48555.054229332629</v>
      </c>
      <c r="Q10" s="19">
        <f>'Base Case'!Q148</f>
        <v>48555.054229332629</v>
      </c>
      <c r="R10" s="19">
        <f>'Base Case'!R148</f>
        <v>48555.054229332629</v>
      </c>
      <c r="S10" s="19">
        <f>'Base Case'!S148</f>
        <v>48555.054229332629</v>
      </c>
      <c r="T10" s="19">
        <f>'Base Case'!T148</f>
        <v>48555.054229332629</v>
      </c>
      <c r="U10" s="19">
        <f>'Base Case'!U148</f>
        <v>48555.054229332629</v>
      </c>
      <c r="V10" s="19">
        <f>'Base Case'!V148</f>
        <v>48555.054229332629</v>
      </c>
      <c r="W10" s="19">
        <f>'Base Case'!W148</f>
        <v>48555.054229332629</v>
      </c>
      <c r="X10" s="19">
        <f>'Base Case'!X148</f>
        <v>48555.054229332629</v>
      </c>
      <c r="Y10" s="19">
        <f>'Base Case'!Y148</f>
        <v>48555.054229332629</v>
      </c>
      <c r="Z10" s="19">
        <f>'Base Case'!Z148</f>
        <v>48555.054229332629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168381.80728422682</v>
      </c>
      <c r="P11" s="36">
        <f>'Scenario A'!P147</f>
        <v>173613.21895844323</v>
      </c>
      <c r="Q11" s="36">
        <f>'Scenario A'!Q147</f>
        <v>175720.49555374705</v>
      </c>
      <c r="R11" s="36">
        <f>'Scenario A'!R147</f>
        <v>182047.50170798204</v>
      </c>
      <c r="S11" s="36">
        <f>'Scenario A'!S147</f>
        <v>189211.72535516697</v>
      </c>
      <c r="T11" s="36">
        <f>'Scenario A'!T147</f>
        <v>199292.84445572286</v>
      </c>
      <c r="U11" s="36">
        <f>'Scenario A'!U147</f>
        <v>207375.74631685994</v>
      </c>
      <c r="V11" s="36">
        <f>'Scenario A'!V147</f>
        <v>219575.13577213441</v>
      </c>
      <c r="W11" s="36">
        <f>'Scenario A'!W147</f>
        <v>232563.95913357951</v>
      </c>
      <c r="X11" s="36">
        <f>'Scenario A'!X147</f>
        <v>246394.77834947582</v>
      </c>
      <c r="Y11" s="36">
        <f>'Scenario A'!Y147</f>
        <v>261123.71666161358</v>
      </c>
      <c r="Z11" s="36">
        <f>'Scenario A'!Z147</f>
        <v>276763.02044391888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53410.559652265903</v>
      </c>
      <c r="P12" s="36">
        <f>'Scenario A'!P148</f>
        <v>53410.559652265903</v>
      </c>
      <c r="Q12" s="36">
        <f>'Scenario A'!Q148</f>
        <v>53410.559652265903</v>
      </c>
      <c r="R12" s="36">
        <f>'Scenario A'!R148</f>
        <v>53410.559652265903</v>
      </c>
      <c r="S12" s="36">
        <f>'Scenario A'!S148</f>
        <v>53410.559652265903</v>
      </c>
      <c r="T12" s="36">
        <f>'Scenario A'!T148</f>
        <v>53410.559652265903</v>
      </c>
      <c r="U12" s="36">
        <f>'Scenario A'!U148</f>
        <v>53410.559652265903</v>
      </c>
      <c r="V12" s="36">
        <f>'Scenario A'!V148</f>
        <v>53410.559652265903</v>
      </c>
      <c r="W12" s="36">
        <f>'Scenario A'!W148</f>
        <v>53410.559652265903</v>
      </c>
      <c r="X12" s="36">
        <f>'Scenario A'!X148</f>
        <v>53410.559652265903</v>
      </c>
      <c r="Y12" s="36">
        <f>'Scenario A'!Y148</f>
        <v>53410.559652265903</v>
      </c>
      <c r="Z12" s="36">
        <f>'Scenario A'!Z148</f>
        <v>53410.559652265903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163225.65791225614</v>
      </c>
      <c r="P13" s="36">
        <f>'Scenario B'!P147</f>
        <v>168236.32480783504</v>
      </c>
      <c r="Q13" s="36">
        <f>'Scenario B'!Q147</f>
        <v>170108.7336465774</v>
      </c>
      <c r="R13" s="36">
        <f>'Scenario B'!R147</f>
        <v>176185.81539621655</v>
      </c>
      <c r="S13" s="36">
        <f>'Scenario B'!S147</f>
        <v>183084.06135103657</v>
      </c>
      <c r="T13" s="36">
        <f>'Scenario B'!T147</f>
        <v>192882.08556087772</v>
      </c>
      <c r="U13" s="36">
        <f>'Scenario B'!U147</f>
        <v>200663.63955404845</v>
      </c>
      <c r="V13" s="36">
        <f>'Scenario B'!V147</f>
        <v>212542.21560263526</v>
      </c>
      <c r="W13" s="36">
        <f>'Scenario B'!W147</f>
        <v>225189.46542167262</v>
      </c>
      <c r="X13" s="36">
        <f>'Scenario B'!X147</f>
        <v>238656.56871176788</v>
      </c>
      <c r="Y13" s="36">
        <f>'Scenario B'!Y147</f>
        <v>252998.17281393285</v>
      </c>
      <c r="Z13" s="36">
        <f>'Scenario B'!Z147</f>
        <v>268226.20205311291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43699.548806399369</v>
      </c>
      <c r="P14" s="36">
        <f>'Scenario B'!P148</f>
        <v>43699.548806399369</v>
      </c>
      <c r="Q14" s="36">
        <f>'Scenario B'!Q148</f>
        <v>43699.548806399369</v>
      </c>
      <c r="R14" s="36">
        <f>'Scenario B'!R148</f>
        <v>43699.548806399369</v>
      </c>
      <c r="S14" s="36">
        <f>'Scenario B'!S148</f>
        <v>43699.548806399369</v>
      </c>
      <c r="T14" s="36">
        <f>'Scenario B'!T148</f>
        <v>43699.548806399369</v>
      </c>
      <c r="U14" s="36">
        <f>'Scenario B'!U148</f>
        <v>43699.548806399369</v>
      </c>
      <c r="V14" s="36">
        <f>'Scenario B'!V148</f>
        <v>43699.548806399369</v>
      </c>
      <c r="W14" s="36">
        <f>'Scenario B'!W148</f>
        <v>43699.548806399369</v>
      </c>
      <c r="X14" s="36">
        <f>'Scenario B'!X148</f>
        <v>43699.548806399369</v>
      </c>
      <c r="Y14" s="36">
        <f>'Scenario B'!Y148</f>
        <v>43699.548806399369</v>
      </c>
      <c r="Z14" s="36">
        <f>'Scenario B'!Z148</f>
        <v>43699.548806399369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262001.08227138731</v>
      </c>
      <c r="P15" s="36">
        <f>'Scenario C'!P147</f>
        <v>269995.08503172244</v>
      </c>
      <c r="Q15" s="36">
        <f>'Scenario C'!Q147</f>
        <v>272789.74925918801</v>
      </c>
      <c r="R15" s="36">
        <f>'Scenario C'!R147</f>
        <v>282507.60364836745</v>
      </c>
      <c r="S15" s="36">
        <f>'Scenario C'!S147</f>
        <v>293560.9717722811</v>
      </c>
      <c r="T15" s="36">
        <f>'Scenario C'!T147</f>
        <v>309380.45081305888</v>
      </c>
      <c r="U15" s="36">
        <f>'Scenario C'!U147</f>
        <v>321847.52460230741</v>
      </c>
      <c r="V15" s="36">
        <f>'Scenario C'!V147</f>
        <v>341054.47742180037</v>
      </c>
      <c r="W15" s="36">
        <f>'Scenario C'!W147</f>
        <v>361504.33012948168</v>
      </c>
      <c r="X15" s="36">
        <f>'Scenario C'!X147</f>
        <v>383279.83726519358</v>
      </c>
      <c r="Y15" s="36">
        <f>'Scenario C'!Y147</f>
        <v>406469.3603376075</v>
      </c>
      <c r="Z15" s="36">
        <f>'Scenario C'!Z147</f>
        <v>431092.18027279555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53410.559652265903</v>
      </c>
      <c r="P16" s="36">
        <f>'Scenario C'!P148</f>
        <v>53410.559652265903</v>
      </c>
      <c r="Q16" s="36">
        <f>'Scenario C'!Q148</f>
        <v>53410.559652265903</v>
      </c>
      <c r="R16" s="36">
        <f>'Scenario C'!R148</f>
        <v>53410.559652265903</v>
      </c>
      <c r="S16" s="36">
        <f>'Scenario C'!S148</f>
        <v>53410.559652265903</v>
      </c>
      <c r="T16" s="36">
        <f>'Scenario C'!T148</f>
        <v>53410.559652265903</v>
      </c>
      <c r="U16" s="36">
        <f>'Scenario C'!U148</f>
        <v>53410.559652265903</v>
      </c>
      <c r="V16" s="36">
        <f>'Scenario C'!V148</f>
        <v>53410.559652265903</v>
      </c>
      <c r="W16" s="36">
        <f>'Scenario C'!W148</f>
        <v>53410.559652265903</v>
      </c>
      <c r="X16" s="36">
        <f>'Scenario C'!X148</f>
        <v>53410.559652265903</v>
      </c>
      <c r="Y16" s="36">
        <f>'Scenario C'!Y148</f>
        <v>53410.559652265903</v>
      </c>
      <c r="Z16" s="36">
        <f>'Scenario C'!Z148</f>
        <v>53410.559652265903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256026.11567418027</v>
      </c>
      <c r="P17" s="36">
        <f>'Scenario D'!P147</f>
        <v>263750.31926062505</v>
      </c>
      <c r="Q17" s="36">
        <f>'Scenario D'!Q147</f>
        <v>266257.92289673781</v>
      </c>
      <c r="R17" s="36">
        <f>'Scenario D'!R147</f>
        <v>275670.3141247445</v>
      </c>
      <c r="S17" s="36">
        <f>'Scenario D'!S147</f>
        <v>286398.59840243438</v>
      </c>
      <c r="T17" s="36">
        <f>'Scenario D'!T147</f>
        <v>301872.07257678302</v>
      </c>
      <c r="U17" s="36">
        <f>'Scenario D'!U147</f>
        <v>313970.83230518375</v>
      </c>
      <c r="V17" s="36">
        <f>'Scenario D'!V147</f>
        <v>332785.67984983628</v>
      </c>
      <c r="W17" s="36">
        <f>'Scenario D'!W147</f>
        <v>352818.05378346366</v>
      </c>
      <c r="X17" s="36">
        <f>'Scenario D'!X147</f>
        <v>374149.01923208544</v>
      </c>
      <c r="Y17" s="36">
        <f>'Scenario D'!Y147</f>
        <v>396865.13382564369</v>
      </c>
      <c r="Z17" s="36">
        <f>'Scenario D'!Z147</f>
        <v>420985.28487478977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43699.548806399369</v>
      </c>
      <c r="P18" s="36">
        <f>'Scenario D'!P148</f>
        <v>43699.548806399369</v>
      </c>
      <c r="Q18" s="36">
        <f>'Scenario D'!Q148</f>
        <v>43699.548806399369</v>
      </c>
      <c r="R18" s="36">
        <f>'Scenario D'!R148</f>
        <v>43699.548806399369</v>
      </c>
      <c r="S18" s="36">
        <f>'Scenario D'!S148</f>
        <v>43699.548806399369</v>
      </c>
      <c r="T18" s="36">
        <f>'Scenario D'!T148</f>
        <v>43699.548806399369</v>
      </c>
      <c r="U18" s="36">
        <f>'Scenario D'!U148</f>
        <v>43699.548806399369</v>
      </c>
      <c r="V18" s="36">
        <f>'Scenario D'!V148</f>
        <v>43699.548806399369</v>
      </c>
      <c r="W18" s="36">
        <f>'Scenario D'!W148</f>
        <v>43699.548806399369</v>
      </c>
      <c r="X18" s="36">
        <f>'Scenario D'!X148</f>
        <v>43699.548806399369</v>
      </c>
      <c r="Y18" s="36">
        <f>'Scenario D'!Y148</f>
        <v>43699.548806399369</v>
      </c>
      <c r="Z18" s="36">
        <f>'Scenario D'!Z148</f>
        <v>43699.548806399369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191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11" t="s">
        <v>150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ht="12.4" x14ac:dyDescent="0.3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2019-10-23T03:45:37Z</dcterms:created>
  <dcterms:modified xsi:type="dcterms:W3CDTF">2020-01-28T06:54:26Z</dcterms:modified>
</cp:coreProperties>
</file>