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 codeName="ThisWorkbook" defaultThemeVersion="124226"/>
  <xr:revisionPtr revIDLastSave="0" documentId="13_ncr:1_{4C40D9C1-3585-4D3C-A15A-E81225C1D8A9}" xr6:coauthVersionLast="41" xr6:coauthVersionMax="41" xr10:uidLastSave="{00000000-0000-0000-0000-000000000000}"/>
  <bookViews>
    <workbookView xWindow="990" yWindow="-120" windowWidth="27930" windowHeight="16440" tabRatio="609" activeTab="3" xr2:uid="{00000000-000D-0000-FFFF-FFFF00000000}"/>
  </bookViews>
  <sheets>
    <sheet name="Distribution_Depn" sheetId="1" r:id="rId1"/>
    <sheet name="SA_summary" sheetId="4" r:id="rId2"/>
    <sheet name="SA_info" sheetId="5" r:id="rId3"/>
    <sheet name="ACR_info" sheetId="6" r:id="rId4"/>
  </sheets>
  <externalReferences>
    <externalReference r:id="rId5"/>
  </externalReferences>
  <definedNames>
    <definedName name="_xlnm.Print_Area" localSheetId="3">ACR_info!$B$1:$I$41</definedName>
    <definedName name="_xlnm.Print_Area" localSheetId="0">Distribution_Depn!$A$1:$T$67</definedName>
    <definedName name="_xlnm.Print_Area" localSheetId="2">SA_info!$B$1:$G$39</definedName>
    <definedName name="_xlnm.Print_Area" localSheetId="1">SA_summary!$B$1:$H$27</definedName>
  </definedNames>
  <calcPr calcId="191029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2" i="4" l="1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D7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13" i="6"/>
  <c r="G12" i="6"/>
  <c r="H31" i="6"/>
  <c r="H19" i="6"/>
  <c r="H20" i="6"/>
  <c r="H21" i="6"/>
  <c r="H22" i="6"/>
  <c r="H23" i="6"/>
  <c r="H24" i="6"/>
  <c r="H25" i="6"/>
  <c r="H26" i="6"/>
  <c r="H27" i="6"/>
  <c r="H28" i="6"/>
  <c r="H29" i="6"/>
  <c r="H30" i="6"/>
  <c r="H13" i="6"/>
  <c r="H14" i="6"/>
  <c r="H15" i="6"/>
  <c r="H16" i="6"/>
  <c r="H17" i="6"/>
  <c r="H18" i="6"/>
  <c r="H12" i="6"/>
  <c r="A1" i="6"/>
  <c r="A1" i="5"/>
  <c r="A1" i="4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L53" i="1"/>
  <c r="I53" i="1"/>
  <c r="H53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L40" i="1"/>
  <c r="I40" i="1"/>
  <c r="H40" i="1"/>
  <c r="I27" i="1"/>
  <c r="L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H27" i="1"/>
  <c r="C33" i="5"/>
  <c r="G32" i="5"/>
  <c r="E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E24" i="4"/>
  <c r="E11" i="4"/>
  <c r="G34" i="5"/>
  <c r="G35" i="5"/>
  <c r="D24" i="4"/>
  <c r="D11" i="4"/>
  <c r="G33" i="5"/>
  <c r="D7" i="4"/>
  <c r="D8" i="4"/>
  <c r="C50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Y61" i="1"/>
  <c r="AZ61" i="1"/>
  <c r="BA61" i="1"/>
  <c r="BB61" i="1"/>
  <c r="BC61" i="1"/>
  <c r="BD61" i="1"/>
  <c r="BE61" i="1"/>
  <c r="BF61" i="1"/>
  <c r="BG61" i="1"/>
  <c r="BH61" i="1"/>
  <c r="BI61" i="1"/>
  <c r="BJ61" i="1"/>
  <c r="G15" i="1"/>
  <c r="G50" i="1"/>
  <c r="H28" i="1"/>
  <c r="H41" i="1"/>
  <c r="H54" i="1"/>
  <c r="H63" i="1"/>
  <c r="H62" i="1"/>
  <c r="H64" i="1"/>
  <c r="C62" i="1"/>
  <c r="H52" i="1"/>
  <c r="H39" i="1"/>
  <c r="H26" i="1"/>
  <c r="H55" i="1"/>
  <c r="I52" i="1"/>
  <c r="H56" i="1"/>
  <c r="I54" i="1"/>
  <c r="H43" i="1"/>
  <c r="I43" i="1"/>
  <c r="J43" i="1"/>
  <c r="K43" i="1"/>
  <c r="L43" i="1"/>
  <c r="H42" i="1"/>
  <c r="I39" i="1"/>
  <c r="H29" i="1"/>
  <c r="I26" i="1"/>
  <c r="H30" i="1"/>
  <c r="I30" i="1"/>
  <c r="I56" i="1"/>
  <c r="J56" i="1"/>
  <c r="K56" i="1"/>
  <c r="L56" i="1"/>
  <c r="M56" i="1"/>
  <c r="I41" i="1"/>
  <c r="I64" i="1"/>
  <c r="I28" i="1"/>
  <c r="M43" i="1"/>
  <c r="J30" i="1"/>
  <c r="I63" i="1"/>
  <c r="I62" i="1"/>
  <c r="N56" i="1"/>
  <c r="N43" i="1"/>
  <c r="K30" i="1"/>
  <c r="I65" i="1"/>
  <c r="O43" i="1"/>
  <c r="O56" i="1"/>
  <c r="L30" i="1"/>
  <c r="P43" i="1"/>
  <c r="P56" i="1"/>
  <c r="M30" i="1"/>
  <c r="N30" i="1"/>
  <c r="O30" i="1"/>
  <c r="Q43" i="1"/>
  <c r="R41" i="1"/>
  <c r="Q56" i="1"/>
  <c r="P30" i="1"/>
  <c r="R64" i="1"/>
  <c r="R43" i="1"/>
  <c r="S41" i="1"/>
  <c r="R56" i="1"/>
  <c r="Q30" i="1"/>
  <c r="S64" i="1"/>
  <c r="S43" i="1"/>
  <c r="T41" i="1"/>
  <c r="S56" i="1"/>
  <c r="R28" i="1"/>
  <c r="R63" i="1"/>
  <c r="R30" i="1"/>
  <c r="T64" i="1"/>
  <c r="T43" i="1"/>
  <c r="U41" i="1"/>
  <c r="T56" i="1"/>
  <c r="S28" i="1"/>
  <c r="S63" i="1"/>
  <c r="S30" i="1"/>
  <c r="U64" i="1"/>
  <c r="U43" i="1"/>
  <c r="V41" i="1"/>
  <c r="U56" i="1"/>
  <c r="T28" i="1"/>
  <c r="T63" i="1"/>
  <c r="T30" i="1"/>
  <c r="V64" i="1"/>
  <c r="V43" i="1"/>
  <c r="W41" i="1"/>
  <c r="V56" i="1"/>
  <c r="U28" i="1"/>
  <c r="U63" i="1"/>
  <c r="U30" i="1"/>
  <c r="W64" i="1"/>
  <c r="W43" i="1"/>
  <c r="X41" i="1"/>
  <c r="W56" i="1"/>
  <c r="V28" i="1"/>
  <c r="V63" i="1"/>
  <c r="V30" i="1"/>
  <c r="X64" i="1"/>
  <c r="X43" i="1"/>
  <c r="Y41" i="1"/>
  <c r="X56" i="1"/>
  <c r="W28" i="1"/>
  <c r="W63" i="1"/>
  <c r="W30" i="1"/>
  <c r="Y64" i="1"/>
  <c r="Y43" i="1"/>
  <c r="Z41" i="1"/>
  <c r="Y56" i="1"/>
  <c r="X28" i="1"/>
  <c r="X63" i="1"/>
  <c r="X30" i="1"/>
  <c r="Z64" i="1"/>
  <c r="Z43" i="1"/>
  <c r="AA41" i="1"/>
  <c r="Z56" i="1"/>
  <c r="Y28" i="1"/>
  <c r="Y63" i="1"/>
  <c r="Y30" i="1"/>
  <c r="AA64" i="1"/>
  <c r="AA43" i="1"/>
  <c r="AB41" i="1"/>
  <c r="AA56" i="1"/>
  <c r="Z28" i="1"/>
  <c r="Z63" i="1"/>
  <c r="Z30" i="1"/>
  <c r="AB64" i="1"/>
  <c r="AB43" i="1"/>
  <c r="AC41" i="1"/>
  <c r="AB56" i="1"/>
  <c r="AA28" i="1"/>
  <c r="AA63" i="1"/>
  <c r="AA30" i="1"/>
  <c r="AC64" i="1"/>
  <c r="AC43" i="1"/>
  <c r="AD41" i="1"/>
  <c r="AC56" i="1"/>
  <c r="AB28" i="1"/>
  <c r="AB63" i="1"/>
  <c r="AB30" i="1"/>
  <c r="AD64" i="1"/>
  <c r="AD43" i="1"/>
  <c r="AE41" i="1"/>
  <c r="AD56" i="1"/>
  <c r="AE54" i="1"/>
  <c r="AC28" i="1"/>
  <c r="AC63" i="1"/>
  <c r="AC30" i="1"/>
  <c r="AE64" i="1"/>
  <c r="AE43" i="1"/>
  <c r="AF41" i="1"/>
  <c r="AE56" i="1"/>
  <c r="AF54" i="1"/>
  <c r="AD28" i="1"/>
  <c r="AD63" i="1"/>
  <c r="AD30" i="1"/>
  <c r="AF64" i="1"/>
  <c r="AF43" i="1"/>
  <c r="AG41" i="1"/>
  <c r="AF56" i="1"/>
  <c r="AE28" i="1"/>
  <c r="AE63" i="1"/>
  <c r="AE30" i="1"/>
  <c r="AG54" i="1"/>
  <c r="AG56" i="1"/>
  <c r="AG64" i="1"/>
  <c r="AG43" i="1"/>
  <c r="AH41" i="1"/>
  <c r="AG62" i="1"/>
  <c r="AF28" i="1"/>
  <c r="AF63" i="1"/>
  <c r="AF30" i="1"/>
  <c r="AH54" i="1"/>
  <c r="AH56" i="1"/>
  <c r="AH64" i="1"/>
  <c r="AH43" i="1"/>
  <c r="AI41" i="1"/>
  <c r="AG28" i="1"/>
  <c r="AG63" i="1"/>
  <c r="AG30" i="1"/>
  <c r="AI54" i="1"/>
  <c r="AI56" i="1"/>
  <c r="AH62" i="1"/>
  <c r="AI64" i="1"/>
  <c r="AI43" i="1"/>
  <c r="AJ41" i="1"/>
  <c r="AG65" i="1"/>
  <c r="AI62" i="1"/>
  <c r="AH28" i="1"/>
  <c r="AH63" i="1"/>
  <c r="AH30" i="1"/>
  <c r="AJ54" i="1"/>
  <c r="AJ56" i="1"/>
  <c r="AJ64" i="1"/>
  <c r="AJ43" i="1"/>
  <c r="AK41" i="1"/>
  <c r="AH65" i="1"/>
  <c r="AK54" i="1"/>
  <c r="AK56" i="1"/>
  <c r="AJ62" i="1"/>
  <c r="AI28" i="1"/>
  <c r="AI63" i="1"/>
  <c r="AI65" i="1"/>
  <c r="AI30" i="1"/>
  <c r="AK64" i="1"/>
  <c r="AK43" i="1"/>
  <c r="AL41" i="1"/>
  <c r="AJ28" i="1"/>
  <c r="AJ63" i="1"/>
  <c r="AJ65" i="1"/>
  <c r="AJ30" i="1"/>
  <c r="AL54" i="1"/>
  <c r="AL56" i="1"/>
  <c r="AK62" i="1"/>
  <c r="AL64" i="1"/>
  <c r="AL43" i="1"/>
  <c r="AM41" i="1"/>
  <c r="AM54" i="1"/>
  <c r="AM56" i="1"/>
  <c r="AL62" i="1"/>
  <c r="AK28" i="1"/>
  <c r="AK63" i="1"/>
  <c r="AK65" i="1"/>
  <c r="AK30" i="1"/>
  <c r="AM64" i="1"/>
  <c r="AM43" i="1"/>
  <c r="AN41" i="1"/>
  <c r="AL28" i="1"/>
  <c r="AL63" i="1"/>
  <c r="AL30" i="1"/>
  <c r="AN54" i="1"/>
  <c r="AN56" i="1"/>
  <c r="AM62" i="1"/>
  <c r="AN64" i="1"/>
  <c r="AN43" i="1"/>
  <c r="AO41" i="1"/>
  <c r="AL65" i="1"/>
  <c r="AO54" i="1"/>
  <c r="AO56" i="1"/>
  <c r="AM28" i="1"/>
  <c r="AM63" i="1"/>
  <c r="AM30" i="1"/>
  <c r="AN62" i="1"/>
  <c r="AE62" i="1"/>
  <c r="AE65" i="1"/>
  <c r="AO64" i="1"/>
  <c r="AO43" i="1"/>
  <c r="AP41" i="1"/>
  <c r="AM65" i="1"/>
  <c r="AN28" i="1"/>
  <c r="AN63" i="1"/>
  <c r="AN30" i="1"/>
  <c r="AP54" i="1"/>
  <c r="AP56" i="1"/>
  <c r="AO62" i="1"/>
  <c r="AP64" i="1"/>
  <c r="AP43" i="1"/>
  <c r="AQ41" i="1"/>
  <c r="AN65" i="1"/>
  <c r="AP62" i="1"/>
  <c r="AO28" i="1"/>
  <c r="AO63" i="1"/>
  <c r="AO30" i="1"/>
  <c r="AQ54" i="1"/>
  <c r="AQ56" i="1"/>
  <c r="AF62" i="1"/>
  <c r="AF65" i="1"/>
  <c r="AQ64" i="1"/>
  <c r="AQ43" i="1"/>
  <c r="AR41" i="1"/>
  <c r="AO65" i="1"/>
  <c r="AP28" i="1"/>
  <c r="AP63" i="1"/>
  <c r="AP65" i="1"/>
  <c r="AP30" i="1"/>
  <c r="AR54" i="1"/>
  <c r="AR56" i="1"/>
  <c r="AQ62" i="1"/>
  <c r="AR64" i="1"/>
  <c r="AR43" i="1"/>
  <c r="AS41" i="1"/>
  <c r="AR62" i="1"/>
  <c r="AQ28" i="1"/>
  <c r="AQ63" i="1"/>
  <c r="AQ65" i="1"/>
  <c r="AQ30" i="1"/>
  <c r="AS54" i="1"/>
  <c r="AS56" i="1"/>
  <c r="AS64" i="1"/>
  <c r="AS43" i="1"/>
  <c r="AT41" i="1"/>
  <c r="AT54" i="1"/>
  <c r="AT56" i="1"/>
  <c r="AS62" i="1"/>
  <c r="AR28" i="1"/>
  <c r="AR63" i="1"/>
  <c r="AR65" i="1"/>
  <c r="AR30" i="1"/>
  <c r="AT64" i="1"/>
  <c r="AT43" i="1"/>
  <c r="AU41" i="1"/>
  <c r="AS28" i="1"/>
  <c r="AS63" i="1"/>
  <c r="AS30" i="1"/>
  <c r="AU54" i="1"/>
  <c r="AU56" i="1"/>
  <c r="AT62" i="1"/>
  <c r="AU64" i="1"/>
  <c r="AU43" i="1"/>
  <c r="AV41" i="1"/>
  <c r="AS65" i="1"/>
  <c r="AV54" i="1"/>
  <c r="AV56" i="1"/>
  <c r="AU62" i="1"/>
  <c r="AT28" i="1"/>
  <c r="AT63" i="1"/>
  <c r="AT65" i="1"/>
  <c r="AT30" i="1"/>
  <c r="AV64" i="1"/>
  <c r="AV43" i="1"/>
  <c r="AW41" i="1"/>
  <c r="AU28" i="1"/>
  <c r="AU63" i="1"/>
  <c r="AU65" i="1"/>
  <c r="AU30" i="1"/>
  <c r="AW54" i="1"/>
  <c r="AW56" i="1"/>
  <c r="AV62" i="1"/>
  <c r="AW64" i="1"/>
  <c r="AW43" i="1"/>
  <c r="AX41" i="1"/>
  <c r="AX54" i="1"/>
  <c r="AX56" i="1"/>
  <c r="AW62" i="1"/>
  <c r="AV28" i="1"/>
  <c r="AV63" i="1"/>
  <c r="AV30" i="1"/>
  <c r="AX64" i="1"/>
  <c r="AX43" i="1"/>
  <c r="AY41" i="1"/>
  <c r="AV65" i="1"/>
  <c r="AY54" i="1"/>
  <c r="AY56" i="1"/>
  <c r="AW28" i="1"/>
  <c r="AW63" i="1"/>
  <c r="AW30" i="1"/>
  <c r="AX62" i="1"/>
  <c r="AY64" i="1"/>
  <c r="AY43" i="1"/>
  <c r="AZ41" i="1"/>
  <c r="AW65" i="1"/>
  <c r="AZ54" i="1"/>
  <c r="AZ56" i="1"/>
  <c r="AY62" i="1"/>
  <c r="AX28" i="1"/>
  <c r="AX63" i="1"/>
  <c r="AX30" i="1"/>
  <c r="AZ64" i="1"/>
  <c r="AZ43" i="1"/>
  <c r="BA41" i="1"/>
  <c r="AX65" i="1"/>
  <c r="AY28" i="1"/>
  <c r="AY63" i="1"/>
  <c r="AY65" i="1"/>
  <c r="AY30" i="1"/>
  <c r="BA54" i="1"/>
  <c r="BA56" i="1"/>
  <c r="AZ62" i="1"/>
  <c r="BA64" i="1"/>
  <c r="BA43" i="1"/>
  <c r="BB41" i="1"/>
  <c r="BA62" i="1"/>
  <c r="AZ28" i="1"/>
  <c r="AZ63" i="1"/>
  <c r="AZ30" i="1"/>
  <c r="BB54" i="1"/>
  <c r="BB56" i="1"/>
  <c r="BB64" i="1"/>
  <c r="BB43" i="1"/>
  <c r="BC41" i="1"/>
  <c r="AZ65" i="1"/>
  <c r="BA28" i="1"/>
  <c r="BA63" i="1"/>
  <c r="BA30" i="1"/>
  <c r="BC54" i="1"/>
  <c r="BC56" i="1"/>
  <c r="BB62" i="1"/>
  <c r="BC64" i="1"/>
  <c r="BC43" i="1"/>
  <c r="BD41" i="1"/>
  <c r="BA65" i="1"/>
  <c r="BD54" i="1"/>
  <c r="BD56" i="1"/>
  <c r="BC62" i="1"/>
  <c r="BB28" i="1"/>
  <c r="BB63" i="1"/>
  <c r="BB30" i="1"/>
  <c r="BD64" i="1"/>
  <c r="BD43" i="1"/>
  <c r="BE41" i="1"/>
  <c r="BB65" i="1"/>
  <c r="BC28" i="1"/>
  <c r="BC63" i="1"/>
  <c r="BC65" i="1"/>
  <c r="BC30" i="1"/>
  <c r="BE54" i="1"/>
  <c r="BE56" i="1"/>
  <c r="BD62" i="1"/>
  <c r="BE64" i="1"/>
  <c r="BE43" i="1"/>
  <c r="BF41" i="1"/>
  <c r="BE62" i="1"/>
  <c r="BD28" i="1"/>
  <c r="BD63" i="1"/>
  <c r="BD30" i="1"/>
  <c r="BF54" i="1"/>
  <c r="BF56" i="1"/>
  <c r="BF64" i="1"/>
  <c r="BF43" i="1"/>
  <c r="BG41" i="1"/>
  <c r="BD65" i="1"/>
  <c r="BE28" i="1"/>
  <c r="BE63" i="1"/>
  <c r="BE30" i="1"/>
  <c r="BG54" i="1"/>
  <c r="BG56" i="1"/>
  <c r="BF62" i="1"/>
  <c r="BG64" i="1"/>
  <c r="BG43" i="1"/>
  <c r="BH41" i="1"/>
  <c r="BE65" i="1"/>
  <c r="BH54" i="1"/>
  <c r="BH56" i="1"/>
  <c r="BG62" i="1"/>
  <c r="BF28" i="1"/>
  <c r="BF63" i="1"/>
  <c r="BF30" i="1"/>
  <c r="BH64" i="1"/>
  <c r="BH43" i="1"/>
  <c r="BI41" i="1"/>
  <c r="BF65" i="1"/>
  <c r="BI54" i="1"/>
  <c r="BI56" i="1"/>
  <c r="BG28" i="1"/>
  <c r="BG63" i="1"/>
  <c r="BG30" i="1"/>
  <c r="BH62" i="1"/>
  <c r="BI64" i="1"/>
  <c r="BI43" i="1"/>
  <c r="BJ41" i="1"/>
  <c r="BG65" i="1"/>
  <c r="BJ54" i="1"/>
  <c r="BJ56" i="1"/>
  <c r="BI62" i="1"/>
  <c r="BH28" i="1"/>
  <c r="BH63" i="1"/>
  <c r="BH30" i="1"/>
  <c r="BJ64" i="1"/>
  <c r="BJ43" i="1"/>
  <c r="BH65" i="1"/>
  <c r="BI28" i="1"/>
  <c r="BI63" i="1"/>
  <c r="BI65" i="1"/>
  <c r="BI30" i="1"/>
  <c r="BJ62" i="1"/>
  <c r="BJ28" i="1"/>
  <c r="BJ63" i="1"/>
  <c r="BJ65" i="1"/>
  <c r="BJ30" i="1"/>
  <c r="I42" i="1"/>
  <c r="J39" i="1"/>
  <c r="J41" i="1"/>
  <c r="J64" i="1"/>
  <c r="I29" i="1"/>
  <c r="J26" i="1"/>
  <c r="I55" i="1"/>
  <c r="J28" i="1"/>
  <c r="J63" i="1"/>
  <c r="J54" i="1"/>
  <c r="J62" i="1"/>
  <c r="J65" i="1"/>
  <c r="J52" i="1"/>
  <c r="H61" i="1"/>
  <c r="H65" i="1"/>
  <c r="I31" i="6"/>
  <c r="I23" i="6"/>
  <c r="I24" i="6"/>
  <c r="I20" i="6"/>
  <c r="I18" i="6"/>
  <c r="I19" i="6"/>
  <c r="I27" i="6"/>
  <c r="I25" i="6"/>
  <c r="I16" i="6"/>
  <c r="I15" i="6"/>
  <c r="I30" i="6"/>
  <c r="I26" i="6"/>
  <c r="I29" i="6"/>
  <c r="I13" i="6"/>
  <c r="I14" i="6"/>
  <c r="I22" i="6"/>
  <c r="I21" i="6"/>
  <c r="I28" i="6"/>
  <c r="I17" i="6"/>
  <c r="I12" i="6"/>
  <c r="F21" i="4"/>
  <c r="I33" i="6"/>
  <c r="G36" i="1"/>
  <c r="M40" i="1"/>
  <c r="F16" i="4"/>
  <c r="F18" i="4"/>
  <c r="F22" i="4"/>
  <c r="F17" i="4"/>
  <c r="F19" i="4"/>
  <c r="F20" i="4"/>
  <c r="G21" i="4"/>
  <c r="H21" i="4"/>
  <c r="G17" i="4"/>
  <c r="G22" i="4"/>
  <c r="G20" i="4"/>
  <c r="G19" i="4"/>
  <c r="G16" i="4"/>
  <c r="G18" i="4"/>
  <c r="H17" i="4"/>
  <c r="J40" i="1"/>
  <c r="J42" i="1"/>
  <c r="K39" i="1"/>
  <c r="K40" i="1"/>
  <c r="K41" i="1"/>
  <c r="K64" i="1"/>
  <c r="H16" i="4"/>
  <c r="H18" i="4"/>
  <c r="H22" i="4"/>
  <c r="F24" i="4"/>
  <c r="H19" i="4"/>
  <c r="H20" i="4"/>
  <c r="G24" i="4"/>
  <c r="K42" i="1"/>
  <c r="L39" i="1"/>
  <c r="H24" i="4"/>
  <c r="G23" i="1"/>
  <c r="M27" i="1"/>
  <c r="J27" i="1"/>
  <c r="J29" i="1"/>
  <c r="K28" i="1"/>
  <c r="K63" i="1"/>
  <c r="K27" i="1"/>
  <c r="L41" i="1"/>
  <c r="L64" i="1"/>
  <c r="G49" i="1"/>
  <c r="M53" i="1"/>
  <c r="K26" i="1"/>
  <c r="K29" i="1"/>
  <c r="L28" i="1"/>
  <c r="L63" i="1"/>
  <c r="J53" i="1"/>
  <c r="J55" i="1"/>
  <c r="K52" i="1"/>
  <c r="K53" i="1"/>
  <c r="L42" i="1"/>
  <c r="K54" i="1"/>
  <c r="L26" i="1"/>
  <c r="L29" i="1"/>
  <c r="K55" i="1"/>
  <c r="L54" i="1"/>
  <c r="L62" i="1"/>
  <c r="L65" i="1"/>
  <c r="M39" i="1"/>
  <c r="M41" i="1"/>
  <c r="M64" i="1"/>
  <c r="K62" i="1"/>
  <c r="K65" i="1"/>
  <c r="L52" i="1"/>
  <c r="L55" i="1"/>
  <c r="M54" i="1"/>
  <c r="M62" i="1"/>
  <c r="M42" i="1"/>
  <c r="M26" i="1"/>
  <c r="M28" i="1"/>
  <c r="M63" i="1"/>
  <c r="N39" i="1"/>
  <c r="N41" i="1"/>
  <c r="N64" i="1"/>
  <c r="M65" i="1"/>
  <c r="M52" i="1"/>
  <c r="M55" i="1"/>
  <c r="N52" i="1"/>
  <c r="M29" i="1"/>
  <c r="N42" i="1"/>
  <c r="N26" i="1"/>
  <c r="N28" i="1"/>
  <c r="N63" i="1"/>
  <c r="N54" i="1"/>
  <c r="N62" i="1"/>
  <c r="O39" i="1"/>
  <c r="O41" i="1"/>
  <c r="O64" i="1"/>
  <c r="N29" i="1"/>
  <c r="N65" i="1"/>
  <c r="N55" i="1"/>
  <c r="O54" i="1"/>
  <c r="O62" i="1"/>
  <c r="O42" i="1"/>
  <c r="O26" i="1"/>
  <c r="O28" i="1"/>
  <c r="O63" i="1"/>
  <c r="O65" i="1"/>
  <c r="O52" i="1"/>
  <c r="O55" i="1"/>
  <c r="P52" i="1"/>
  <c r="P39" i="1"/>
  <c r="P41" i="1"/>
  <c r="P64" i="1"/>
  <c r="O29" i="1"/>
  <c r="P54" i="1"/>
  <c r="P62" i="1"/>
  <c r="P42" i="1"/>
  <c r="Q39" i="1"/>
  <c r="P26" i="1"/>
  <c r="P28" i="1"/>
  <c r="P63" i="1"/>
  <c r="P65" i="1"/>
  <c r="P55" i="1"/>
  <c r="Q52" i="1"/>
  <c r="Q41" i="1"/>
  <c r="Q64" i="1"/>
  <c r="P29" i="1"/>
  <c r="Q26" i="1"/>
  <c r="Q54" i="1"/>
  <c r="Q62" i="1"/>
  <c r="Q42" i="1"/>
  <c r="R39" i="1"/>
  <c r="R42" i="1"/>
  <c r="S39" i="1"/>
  <c r="S42" i="1"/>
  <c r="T39" i="1"/>
  <c r="T42" i="1"/>
  <c r="U39" i="1"/>
  <c r="U42" i="1"/>
  <c r="V39" i="1"/>
  <c r="V42" i="1"/>
  <c r="W39" i="1"/>
  <c r="W42" i="1"/>
  <c r="X39" i="1"/>
  <c r="X42" i="1"/>
  <c r="Y39" i="1"/>
  <c r="Y42" i="1"/>
  <c r="Z39" i="1"/>
  <c r="Z42" i="1"/>
  <c r="AA39" i="1"/>
  <c r="AA42" i="1"/>
  <c r="AB39" i="1"/>
  <c r="AB42" i="1"/>
  <c r="AC39" i="1"/>
  <c r="AC42" i="1"/>
  <c r="AD39" i="1"/>
  <c r="AD42" i="1"/>
  <c r="AE39" i="1"/>
  <c r="AE42" i="1"/>
  <c r="AF39" i="1"/>
  <c r="AF42" i="1"/>
  <c r="AG39" i="1"/>
  <c r="AG42" i="1"/>
  <c r="AH39" i="1"/>
  <c r="AH42" i="1"/>
  <c r="AI39" i="1"/>
  <c r="AI42" i="1"/>
  <c r="AJ39" i="1"/>
  <c r="AJ42" i="1"/>
  <c r="AK39" i="1"/>
  <c r="AK42" i="1"/>
  <c r="AL39" i="1"/>
  <c r="AL42" i="1"/>
  <c r="AM39" i="1"/>
  <c r="AM42" i="1"/>
  <c r="AN39" i="1"/>
  <c r="AN42" i="1"/>
  <c r="AO39" i="1"/>
  <c r="AO42" i="1"/>
  <c r="AP39" i="1"/>
  <c r="AP42" i="1"/>
  <c r="AQ39" i="1"/>
  <c r="AQ42" i="1"/>
  <c r="AR39" i="1"/>
  <c r="AR42" i="1"/>
  <c r="AS39" i="1"/>
  <c r="AS42" i="1"/>
  <c r="AT39" i="1"/>
  <c r="AT42" i="1"/>
  <c r="AU39" i="1"/>
  <c r="AU42" i="1"/>
  <c r="AV39" i="1"/>
  <c r="AV42" i="1"/>
  <c r="AW39" i="1"/>
  <c r="AW42" i="1"/>
  <c r="AX39" i="1"/>
  <c r="AX42" i="1"/>
  <c r="AY39" i="1"/>
  <c r="AY42" i="1"/>
  <c r="AZ39" i="1"/>
  <c r="AZ42" i="1"/>
  <c r="BA39" i="1"/>
  <c r="BA42" i="1"/>
  <c r="BB39" i="1"/>
  <c r="BB42" i="1"/>
  <c r="BC39" i="1"/>
  <c r="BC42" i="1"/>
  <c r="BD39" i="1"/>
  <c r="BD42" i="1"/>
  <c r="BE39" i="1"/>
  <c r="BE42" i="1"/>
  <c r="BF39" i="1"/>
  <c r="BF42" i="1"/>
  <c r="BG39" i="1"/>
  <c r="BG42" i="1"/>
  <c r="BH39" i="1"/>
  <c r="BH42" i="1"/>
  <c r="BI39" i="1"/>
  <c r="BI42" i="1"/>
  <c r="BJ39" i="1"/>
  <c r="BJ42" i="1"/>
  <c r="Q28" i="1"/>
  <c r="Q63" i="1"/>
  <c r="Q65" i="1"/>
  <c r="Q55" i="1"/>
  <c r="R54" i="1"/>
  <c r="R62" i="1"/>
  <c r="R65" i="1"/>
  <c r="Q29" i="1"/>
  <c r="R26" i="1"/>
  <c r="R29" i="1"/>
  <c r="S26" i="1"/>
  <c r="S29" i="1"/>
  <c r="T26" i="1"/>
  <c r="T29" i="1"/>
  <c r="U26" i="1"/>
  <c r="U29" i="1"/>
  <c r="V26" i="1"/>
  <c r="V29" i="1"/>
  <c r="W26" i="1"/>
  <c r="W29" i="1"/>
  <c r="X26" i="1"/>
  <c r="X29" i="1"/>
  <c r="Y26" i="1"/>
  <c r="Y29" i="1"/>
  <c r="Z26" i="1"/>
  <c r="Z29" i="1"/>
  <c r="AA26" i="1"/>
  <c r="AA29" i="1"/>
  <c r="AB26" i="1"/>
  <c r="AB29" i="1"/>
  <c r="AC26" i="1"/>
  <c r="AC29" i="1"/>
  <c r="AD26" i="1"/>
  <c r="AD29" i="1"/>
  <c r="AE26" i="1"/>
  <c r="AE29" i="1"/>
  <c r="AF26" i="1"/>
  <c r="AF29" i="1"/>
  <c r="AG26" i="1"/>
  <c r="AG29" i="1"/>
  <c r="AH26" i="1"/>
  <c r="AH29" i="1"/>
  <c r="AI26" i="1"/>
  <c r="AI29" i="1"/>
  <c r="AJ26" i="1"/>
  <c r="AJ29" i="1"/>
  <c r="AK26" i="1"/>
  <c r="AK29" i="1"/>
  <c r="AL26" i="1"/>
  <c r="AL29" i="1"/>
  <c r="AM26" i="1"/>
  <c r="AM29" i="1"/>
  <c r="AN26" i="1"/>
  <c r="AN29" i="1"/>
  <c r="AO26" i="1"/>
  <c r="AO29" i="1"/>
  <c r="AP26" i="1"/>
  <c r="AP29" i="1"/>
  <c r="AQ26" i="1"/>
  <c r="AQ29" i="1"/>
  <c r="AR26" i="1"/>
  <c r="AR29" i="1"/>
  <c r="AS26" i="1"/>
  <c r="AS29" i="1"/>
  <c r="AT26" i="1"/>
  <c r="AT29" i="1"/>
  <c r="AU26" i="1"/>
  <c r="AU29" i="1"/>
  <c r="AV26" i="1"/>
  <c r="AV29" i="1"/>
  <c r="AW26" i="1"/>
  <c r="AW29" i="1"/>
  <c r="AX26" i="1"/>
  <c r="AX29" i="1"/>
  <c r="AY26" i="1"/>
  <c r="AY29" i="1"/>
  <c r="AZ26" i="1"/>
  <c r="AZ29" i="1"/>
  <c r="BA26" i="1"/>
  <c r="BA29" i="1"/>
  <c r="BB26" i="1"/>
  <c r="BB29" i="1"/>
  <c r="BC26" i="1"/>
  <c r="BC29" i="1"/>
  <c r="BD26" i="1"/>
  <c r="BD29" i="1"/>
  <c r="BE26" i="1"/>
  <c r="BE29" i="1"/>
  <c r="BF26" i="1"/>
  <c r="BF29" i="1"/>
  <c r="BG26" i="1"/>
  <c r="BG29" i="1"/>
  <c r="BH26" i="1"/>
  <c r="BH29" i="1"/>
  <c r="BI26" i="1"/>
  <c r="BI29" i="1"/>
  <c r="BJ26" i="1"/>
  <c r="BJ29" i="1"/>
  <c r="R52" i="1"/>
  <c r="R55" i="1"/>
  <c r="S52" i="1"/>
  <c r="S54" i="1"/>
  <c r="S62" i="1"/>
  <c r="S65" i="1"/>
  <c r="S55" i="1"/>
  <c r="T54" i="1"/>
  <c r="T62" i="1"/>
  <c r="T65" i="1"/>
  <c r="T52" i="1"/>
  <c r="T55" i="1"/>
  <c r="U54" i="1"/>
  <c r="U62" i="1"/>
  <c r="U65" i="1"/>
  <c r="U52" i="1"/>
  <c r="U55" i="1"/>
  <c r="V54" i="1"/>
  <c r="V62" i="1"/>
  <c r="V65" i="1"/>
  <c r="V52" i="1"/>
  <c r="V55" i="1"/>
  <c r="W52" i="1"/>
  <c r="W54" i="1"/>
  <c r="W62" i="1"/>
  <c r="W65" i="1"/>
  <c r="W55" i="1"/>
  <c r="X54" i="1"/>
  <c r="X62" i="1"/>
  <c r="X65" i="1"/>
  <c r="X52" i="1"/>
  <c r="X55" i="1"/>
  <c r="Y52" i="1"/>
  <c r="Y54" i="1"/>
  <c r="Y62" i="1"/>
  <c r="Y65" i="1"/>
  <c r="Y55" i="1"/>
  <c r="Z52" i="1"/>
  <c r="Z54" i="1"/>
  <c r="Z62" i="1"/>
  <c r="Z65" i="1"/>
  <c r="Z55" i="1"/>
  <c r="AA54" i="1"/>
  <c r="AA62" i="1"/>
  <c r="AA65" i="1"/>
  <c r="AA52" i="1"/>
  <c r="AA55" i="1"/>
  <c r="AB52" i="1"/>
  <c r="AB54" i="1"/>
  <c r="AB62" i="1"/>
  <c r="AB65" i="1"/>
  <c r="AB55" i="1"/>
  <c r="AC52" i="1"/>
  <c r="AC54" i="1"/>
  <c r="AC62" i="1"/>
  <c r="AC65" i="1"/>
  <c r="AC55" i="1"/>
  <c r="AD52" i="1"/>
  <c r="AD54" i="1"/>
  <c r="AD62" i="1"/>
  <c r="AD65" i="1"/>
  <c r="H67" i="1"/>
  <c r="AD55" i="1"/>
  <c r="AE52" i="1"/>
  <c r="AE55" i="1"/>
  <c r="AF52" i="1"/>
  <c r="AF55" i="1"/>
  <c r="AG52" i="1"/>
  <c r="AG55" i="1"/>
  <c r="AH52" i="1"/>
  <c r="AH55" i="1"/>
  <c r="AI52" i="1"/>
  <c r="AI55" i="1"/>
  <c r="AJ52" i="1"/>
  <c r="AJ55" i="1"/>
  <c r="AK52" i="1"/>
  <c r="AK55" i="1"/>
  <c r="AL52" i="1"/>
  <c r="AL55" i="1"/>
  <c r="AM52" i="1"/>
  <c r="AM55" i="1"/>
  <c r="AN52" i="1"/>
  <c r="AN55" i="1"/>
  <c r="AO52" i="1"/>
  <c r="AO55" i="1"/>
  <c r="AP52" i="1"/>
  <c r="AP55" i="1"/>
  <c r="AQ52" i="1"/>
  <c r="AQ55" i="1"/>
  <c r="AR52" i="1"/>
  <c r="AR55" i="1"/>
  <c r="AS52" i="1"/>
  <c r="AS55" i="1"/>
  <c r="AT52" i="1"/>
  <c r="AT55" i="1"/>
  <c r="AU52" i="1"/>
  <c r="AU55" i="1"/>
  <c r="AV52" i="1"/>
  <c r="AV55" i="1"/>
  <c r="AW52" i="1"/>
  <c r="AW55" i="1"/>
  <c r="AX52" i="1"/>
  <c r="AX55" i="1"/>
  <c r="AY52" i="1"/>
  <c r="AY55" i="1"/>
  <c r="AZ52" i="1"/>
  <c r="AZ55" i="1"/>
  <c r="BA52" i="1"/>
  <c r="BA55" i="1"/>
  <c r="BB52" i="1"/>
  <c r="BB55" i="1"/>
  <c r="BC52" i="1"/>
  <c r="BC55" i="1"/>
  <c r="BD52" i="1"/>
  <c r="BD55" i="1"/>
  <c r="BE52" i="1"/>
  <c r="BE55" i="1"/>
  <c r="BF52" i="1"/>
  <c r="BF55" i="1"/>
  <c r="BG52" i="1"/>
  <c r="BG55" i="1"/>
  <c r="BH52" i="1"/>
  <c r="BH55" i="1"/>
  <c r="BI52" i="1"/>
  <c r="BI55" i="1"/>
  <c r="BJ52" i="1"/>
  <c r="BJ55" i="1"/>
</calcChain>
</file>

<file path=xl/sharedStrings.xml><?xml version="1.0" encoding="utf-8"?>
<sst xmlns="http://schemas.openxmlformats.org/spreadsheetml/2006/main" count="200" uniqueCount="134">
  <si>
    <t>$m Real 2015</t>
  </si>
  <si>
    <t>Check</t>
  </si>
  <si>
    <t>Opening RAB</t>
  </si>
  <si>
    <t>Closing RAB</t>
  </si>
  <si>
    <t>Year adjustment occurs</t>
  </si>
  <si>
    <t>RAB adjustment</t>
  </si>
  <si>
    <t>Adjustment for ACRs</t>
  </si>
  <si>
    <t>Adjustment for Surge arestors</t>
  </si>
  <si>
    <t>Remaining life for accelerated depreciation</t>
  </si>
  <si>
    <t>Adjusted depreciation on existing assets</t>
  </si>
  <si>
    <t>Depreciation adjustments</t>
  </si>
  <si>
    <t>Accelerated depreciation for surge arestors</t>
  </si>
  <si>
    <t>Accelerated depreciation for ACRs</t>
  </si>
  <si>
    <t>Blue shaded cells are from the contingent project cost model</t>
  </si>
  <si>
    <t xml:space="preserve">Depreciation </t>
  </si>
  <si>
    <t>Existing Assets year end remaining life in:</t>
  </si>
  <si>
    <t>Depreciation for corresponding assets: Final Determination</t>
  </si>
  <si>
    <t>Distribution system assets: Final Determination</t>
  </si>
  <si>
    <t xml:space="preserve">Distribution system assets: Adjusted depreciation for existing assets </t>
  </si>
  <si>
    <t>Depreciation on existing assets: Final Determination</t>
  </si>
  <si>
    <t>Surge arrestors accelerated depreciation value</t>
  </si>
  <si>
    <t>years</t>
  </si>
  <si>
    <t>Depreciation</t>
  </si>
  <si>
    <t>ACRs accelerated depreciation value</t>
  </si>
  <si>
    <r>
      <t xml:space="preserve">Surge arrestors </t>
    </r>
    <r>
      <rPr>
        <sz val="8"/>
        <color theme="1"/>
        <rFont val="Calibri"/>
        <family val="2"/>
      </rPr>
      <t>&amp; ACRs</t>
    </r>
    <r>
      <rPr>
        <sz val="10"/>
        <color theme="1"/>
        <rFont val="Calibri"/>
        <family val="2"/>
        <scheme val="minor"/>
      </rPr>
      <t xml:space="preserve"> accelerated depreciation value</t>
    </r>
  </si>
  <si>
    <t>Remaining Life</t>
  </si>
  <si>
    <t>Distribution standard life</t>
  </si>
  <si>
    <t>Average age</t>
  </si>
  <si>
    <t>Average remaining life</t>
  </si>
  <si>
    <t>1ph Arrestor</t>
  </si>
  <si>
    <t>3ph Arrestor</t>
  </si>
  <si>
    <t>Surge arrestor installed cost (2015 $)</t>
  </si>
  <si>
    <t>Surge arrestors to be replaced</t>
  </si>
  <si>
    <t>Remaining value of surge arrestors removed</t>
  </si>
  <si>
    <t xml:space="preserve">Total value of </t>
  </si>
  <si>
    <t>surge arrestors replaced</t>
  </si>
  <si>
    <t>Total</t>
  </si>
  <si>
    <t>Powercor Network Surge Arresters by Type</t>
  </si>
  <si>
    <t>Surge Arrester Type</t>
  </si>
  <si>
    <t>%  of total</t>
  </si>
  <si>
    <t>Period of Usage</t>
  </si>
  <si>
    <t>Avg. Age 
(in 2016)</t>
  </si>
  <si>
    <t>population</t>
  </si>
  <si>
    <t>A - Bowthorpe 1982-1995</t>
  </si>
  <si>
    <t>1982 – 1995</t>
  </si>
  <si>
    <t>B - Bowthorpe 1980-1981</t>
  </si>
  <si>
    <t>1980 – 1981</t>
  </si>
  <si>
    <t>C - Bowthorpe 1973-1978 (22kV)</t>
  </si>
  <si>
    <t>1973 – 1978</t>
  </si>
  <si>
    <t>D - ASEA 1978-1982</t>
  </si>
  <si>
    <t>1978 – 1982</t>
  </si>
  <si>
    <t>E - Bowthorpe 1986-89</t>
  </si>
  <si>
    <t>1986 – 1989</t>
  </si>
  <si>
    <t>F - Bowthorpe 1990-1992</t>
  </si>
  <si>
    <t>1990 – 1992</t>
  </si>
  <si>
    <t>G - Bowthorpe 1980-1983</t>
  </si>
  <si>
    <t>1980 – 1983</t>
  </si>
  <si>
    <t>H - Bowthorpe 1973-1978 (SWER)</t>
  </si>
  <si>
    <t>I - Stanger 1961-1962</t>
  </si>
  <si>
    <t>1961 – 1962</t>
  </si>
  <si>
    <t>J - All Brown Bodied</t>
  </si>
  <si>
    <t>Pre 1973</t>
  </si>
  <si>
    <t>K - Bowthorpe 1972</t>
  </si>
  <si>
    <t>L - ASEA XBE 1986-1987</t>
  </si>
  <si>
    <t>1986 – 1987</t>
  </si>
  <si>
    <t>M - Bowthorpe 1985</t>
  </si>
  <si>
    <t>N - ABB MVK 1995 Polymer</t>
  </si>
  <si>
    <t>1995 – 2000</t>
  </si>
  <si>
    <t>O - ABB MWK 1995 Polymer</t>
  </si>
  <si>
    <t>Q - Bowthorpe EGB 1995 Polymer*</t>
  </si>
  <si>
    <t>1995 – 1996</t>
  </si>
  <si>
    <t>R - Bowthorpe HEB 1995 Polymer*</t>
  </si>
  <si>
    <t>1995 – 1997</t>
  </si>
  <si>
    <t>S - Cooper Class A</t>
  </si>
  <si>
    <t>2001 –  2010</t>
  </si>
  <si>
    <t>T - Cooper Class C</t>
  </si>
  <si>
    <t>2001 – 2010</t>
  </si>
  <si>
    <t>V - ABB Polim Class C</t>
  </si>
  <si>
    <t>2010 – to date</t>
  </si>
  <si>
    <t>W - ABB Polim Class A</t>
  </si>
  <si>
    <t>U – Unknown *</t>
  </si>
  <si>
    <t>-</t>
  </si>
  <si>
    <t>Weighted average age in 2016 (years)</t>
  </si>
  <si>
    <t>* assumed average age of unknown is weighted average of all types being replaced</t>
  </si>
  <si>
    <t>Remaining life (yrs)</t>
  </si>
  <si>
    <t>Age (yrs)</t>
  </si>
  <si>
    <t>ID</t>
  </si>
  <si>
    <t>ZSS</t>
  </si>
  <si>
    <t>To be removed</t>
  </si>
  <si>
    <t>% of types to be removed</t>
  </si>
  <si>
    <t>ACRs to be removed</t>
  </si>
  <si>
    <t>Total (real 2015 dollars)</t>
  </si>
  <si>
    <t>Check:</t>
  </si>
  <si>
    <t>Powercor REFCLs</t>
  </si>
  <si>
    <t>Surge arrestors</t>
  </si>
  <si>
    <t>Surge arrestors average life</t>
  </si>
  <si>
    <t>Weighted average age in 2019 (years)</t>
  </si>
  <si>
    <t>ACR installed cost (real 2015 $)</t>
  </si>
  <si>
    <t>Remaining value</t>
  </si>
  <si>
    <t>Date installed</t>
  </si>
  <si>
    <t>Reference year</t>
  </si>
  <si>
    <t>Name plate</t>
  </si>
  <si>
    <t>ACRs</t>
  </si>
  <si>
    <t>ART</t>
  </si>
  <si>
    <t>CRO</t>
  </si>
  <si>
    <t>MBN</t>
  </si>
  <si>
    <t>STL</t>
  </si>
  <si>
    <t>Sites (single ph)</t>
  </si>
  <si>
    <t>Sites (three ph)</t>
  </si>
  <si>
    <t>CPA tranche</t>
  </si>
  <si>
    <t>HTN</t>
  </si>
  <si>
    <t>KRT</t>
  </si>
  <si>
    <t>TRG</t>
  </si>
  <si>
    <t>WILLAURA P344 ACR</t>
  </si>
  <si>
    <t>GLENORCHY P125 ACR</t>
  </si>
  <si>
    <t>WOORNDOO P27 ACR</t>
  </si>
  <si>
    <t>NOORAT P51R ACR</t>
  </si>
  <si>
    <t>GLENFYNE EAST P42 ACR</t>
  </si>
  <si>
    <t>THE SISTERS P2 ACR</t>
  </si>
  <si>
    <t>TIMBOON P446 ACR</t>
  </si>
  <si>
    <t>TIMBOON P326 ACR</t>
  </si>
  <si>
    <t>PENSHURST P290 ACR</t>
  </si>
  <si>
    <t>BRUMBYS RD P33 ACR</t>
  </si>
  <si>
    <t>BRANXHOLME P30 ACR</t>
  </si>
  <si>
    <t>CAVENDISH P18 ACR</t>
  </si>
  <si>
    <t>BALLARAT P60A ACR</t>
  </si>
  <si>
    <t>PLD-HTN P6 ACR</t>
  </si>
  <si>
    <t>DERGHOLM P1 ACR</t>
  </si>
  <si>
    <t>HARROW RD P2 ACR</t>
  </si>
  <si>
    <t>ANAKIE RD P47 ACR</t>
  </si>
  <si>
    <t>FOREST RD STH P81A ACR</t>
  </si>
  <si>
    <t>PATULLOS RD P153 ACR</t>
  </si>
  <si>
    <t>LAKE CULLULLERAINE P264 ACR</t>
  </si>
  <si>
    <t>Green shaded cells are hardcoded from 'Powercor - 2019 debt update - PTRM (incl cont proj 2) - PUBLIC - inflation revocation.XLSM'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</si>
</sst>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5">
    <numFmt numFmtId="6" formatCode="&quot;$&quot;#,##0;[Red]\-&quot;$&quot;#,##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_-* #,##0.000_-;\-* #,##0.000_-;_-* &quot;-&quot;??_-;_-@_-"/>
    <numFmt numFmtId="167" formatCode="#,##0.00_);[Red]\(#,##0.00\)"/>
    <numFmt numFmtId="168" formatCode="_-* #,##0.00_-;[Red]\(#,##0.00\)_-;_-* &quot;-&quot;??_-;_-@_-"/>
    <numFmt numFmtId="169" formatCode="_(&quot;$&quot;#,##0.0_);\(&quot;$&quot;#,##0.0\);_(&quot;$&quot;#,##0.0_)"/>
    <numFmt numFmtId="170" formatCode="d/m/yy"/>
    <numFmt numFmtId="171" formatCode="_(#,##0.0\x_);\(#,##0.0\x\);_(#,##0.0\x_)"/>
    <numFmt numFmtId="172" formatCode="_(#,##0.0_);\(#,##0.0\);_(#,##0.0_)"/>
    <numFmt numFmtId="173" formatCode="_(#,##0.0%_);\(#,##0.0%\);_(#,##0.0%_)"/>
    <numFmt numFmtId="174" formatCode="_(###0_);\(###0\);_(###0_)"/>
    <numFmt numFmtId="175" formatCode="_)d/m/yy_)"/>
    <numFmt numFmtId="176" formatCode="_(&quot;$&quot;* #,##0_);_(&quot;$&quot;* \(#,##0\);_(&quot;$&quot;* &quot;-&quot;_);_(@_)"/>
    <numFmt numFmtId="177" formatCode="_(* #,##0_);_(* \(#,##0\);_(* &quot;-&quot;_);_(@_)"/>
    <numFmt numFmtId="178" formatCode="0.000_)"/>
    <numFmt numFmtId="179" formatCode="#,##0.0_);\(#,##0.0\)"/>
    <numFmt numFmtId="180" formatCode="_(* #,##0.00_);_(* \(#,##0.00\);_(* &quot;-&quot;??_);_(@_)"/>
    <numFmt numFmtId="181" formatCode="_(&quot;Rp.&quot;* #,##0_);_(&quot;Rp.&quot;* \(#,##0\);_(&quot;Rp.&quot;* &quot;-&quot;_);_(@_)"/>
    <numFmt numFmtId="182" formatCode="00000"/>
    <numFmt numFmtId="183" formatCode="_(&quot;$&quot;* #,##0.00_);_(&quot;$&quot;* \(#,##0.00\);_(&quot;$&quot;* &quot;-&quot;??_);_(@_)"/>
    <numFmt numFmtId="184" formatCode="mm/dd/yy"/>
    <numFmt numFmtId="185" formatCode="_-[$€-2]* #,##0.00_-;\-[$€-2]* #,##0.00_-;_-[$€-2]* &quot;-&quot;??_-"/>
    <numFmt numFmtId="186" formatCode="0_);[Red]\(0\)"/>
    <numFmt numFmtId="187" formatCode="_(* #,##0_);_(* \(#,##0\);_(* &quot;-&quot;??_);_(@_)"/>
    <numFmt numFmtId="188" formatCode="&quot;Rp.&quot;#,##0.00_);\(&quot;Rp.&quot;#,##0.00\)"/>
    <numFmt numFmtId="189" formatCode="0.0%"/>
    <numFmt numFmtId="190" formatCode="_(* #,##0.0_);_(* \(#,##0.0\);_(* &quot;-&quot;?_);_(@_)"/>
    <numFmt numFmtId="191" formatCode="0.00%;_*\(0.00\)%"/>
    <numFmt numFmtId="192" formatCode="_(#,##0_);\(#,##0\);_(#,##0_)"/>
    <numFmt numFmtId="193" formatCode="_-* #,##0.0_-;\(\ #,##0.0\)"/>
    <numFmt numFmtId="194" formatCode="0.00_)"/>
    <numFmt numFmtId="195" formatCode="#,##0_ ;[Red]\(#,##0\)\ "/>
    <numFmt numFmtId="196" formatCode="#,##0.00;\(#,##0.00\)"/>
    <numFmt numFmtId="197" formatCode="0_)"/>
    <numFmt numFmtId="198" formatCode="#,##0.0000_);[Red]\(#,##0.0000\)"/>
    <numFmt numFmtId="199" formatCode="0_ ;\-0\ "/>
    <numFmt numFmtId="200" formatCode="#,##0.00;[Red]\-#,##0.00;\ &quot;-&quot;"/>
    <numFmt numFmtId="201" formatCode="_-* #,##0.000000_-;\-* #,##0.000000_-;_-* &quot;-&quot;??_-;_-@_-"/>
    <numFmt numFmtId="202" formatCode="#,##0.0;[Red]\-#,##0.0"/>
    <numFmt numFmtId="203" formatCode="0.0"/>
    <numFmt numFmtId="204" formatCode="_-&quot;$&quot;* #,##0_-;\-&quot;$&quot;* #,##0_-;_-&quot;$&quot;* &quot;-&quot;??_-;_-@_-"/>
    <numFmt numFmtId="205" formatCode="yyyy"/>
  </numFmts>
  <fonts count="97"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</font>
    <font>
      <sz val="10"/>
      <color theme="0"/>
      <name val="Calibri"/>
      <family val="2"/>
    </font>
    <font>
      <sz val="10"/>
      <color theme="1"/>
      <name val="Verdana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 tint="0.499984740745262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9"/>
      <name val="AGaramond"/>
    </font>
    <font>
      <sz val="10"/>
      <name val="Times New Roman"/>
      <family val="1"/>
    </font>
    <font>
      <sz val="10"/>
      <name val="Helvetica"/>
      <family val="2"/>
    </font>
    <font>
      <sz val="10"/>
      <color indexed="12"/>
      <name val="Helvetica"/>
      <family val="2"/>
    </font>
    <font>
      <b/>
      <sz val="8"/>
      <color indexed="15"/>
      <name val="Times New Roman"/>
      <family val="1"/>
    </font>
    <font>
      <sz val="11"/>
      <name val="Tms Rmn"/>
    </font>
    <font>
      <sz val="10"/>
      <name val="Palatino"/>
      <family val="1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0"/>
      <color indexed="24"/>
      <name val="Arial"/>
      <family val="2"/>
    </font>
    <font>
      <sz val="11"/>
      <name val="Book Antiqua"/>
      <family val="1"/>
    </font>
    <font>
      <b/>
      <sz val="11"/>
      <color indexed="8"/>
      <name val="Calibri"/>
      <family val="2"/>
    </font>
    <font>
      <sz val="9"/>
      <name val="GillSans"/>
      <family val="2"/>
    </font>
    <font>
      <sz val="9"/>
      <name val="GillSans Light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8.5"/>
      <name val="Univers 65"/>
      <family val="2"/>
    </font>
    <font>
      <b/>
      <sz val="10"/>
      <name val="Book Antiqua"/>
      <family val="1"/>
    </font>
    <font>
      <b/>
      <u/>
      <sz val="10"/>
      <color theme="1"/>
      <name val="Arial"/>
      <family val="2"/>
    </font>
    <font>
      <b/>
      <u/>
      <sz val="8"/>
      <color indexed="12"/>
      <name val="Arial"/>
      <family val="2"/>
    </font>
    <font>
      <b/>
      <sz val="10"/>
      <color indexed="56"/>
      <name val="Wingdings"/>
      <charset val="2"/>
    </font>
    <font>
      <b/>
      <u/>
      <sz val="8"/>
      <color indexed="56"/>
      <name val="Arial"/>
      <family val="2"/>
    </font>
    <font>
      <sz val="10"/>
      <color indexed="10"/>
      <name val="Arial"/>
      <family val="2"/>
    </font>
    <font>
      <sz val="9"/>
      <color indexed="10"/>
      <name val="Times New Roman"/>
      <family val="1"/>
    </font>
    <font>
      <sz val="10"/>
      <color indexed="12"/>
      <name val="Calibri"/>
      <family val="2"/>
      <scheme val="minor"/>
    </font>
    <font>
      <sz val="8"/>
      <name val="MS Sans Serif"/>
      <family val="2"/>
    </font>
    <font>
      <b/>
      <sz val="9"/>
      <color indexed="9"/>
      <name val="Arial"/>
      <family val="2"/>
    </font>
    <font>
      <sz val="9"/>
      <name val="Arial"/>
      <family val="2"/>
    </font>
    <font>
      <sz val="12"/>
      <color indexed="14"/>
      <name val="Arial"/>
      <family val="2"/>
    </font>
    <font>
      <sz val="9"/>
      <color indexed="12"/>
      <name val="Times New Roman"/>
      <family val="1"/>
    </font>
    <font>
      <b/>
      <i/>
      <sz val="16"/>
      <name val="Helv"/>
    </font>
    <font>
      <sz val="8.5"/>
      <name val="Univers 55"/>
      <family val="2"/>
    </font>
    <font>
      <sz val="10"/>
      <color indexed="18"/>
      <name val="Times New Roman"/>
      <family val="1"/>
    </font>
    <font>
      <b/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9"/>
      <color indexed="8"/>
      <name val="Arial"/>
      <family val="2"/>
    </font>
    <font>
      <b/>
      <sz val="16"/>
      <color indexed="48"/>
      <name val="Arial"/>
      <family val="2"/>
    </font>
    <font>
      <b/>
      <sz val="13"/>
      <name val="Arial"/>
      <family val="2"/>
    </font>
    <font>
      <sz val="9"/>
      <color indexed="20"/>
      <name val="Arial"/>
      <family val="2"/>
    </font>
    <font>
      <b/>
      <sz val="12"/>
      <color indexed="20"/>
      <name val="Arial"/>
      <family val="2"/>
    </font>
    <font>
      <b/>
      <sz val="14"/>
      <name val="Arial"/>
      <family val="2"/>
    </font>
    <font>
      <sz val="8"/>
      <name val="Book Antiqua"/>
      <family val="1"/>
    </font>
    <font>
      <sz val="9"/>
      <color indexed="21"/>
      <name val="Helvetica-Black"/>
    </font>
    <font>
      <b/>
      <sz val="9"/>
      <name val="Palatino"/>
      <family val="1"/>
    </font>
    <font>
      <sz val="7"/>
      <name val="Palatino"/>
      <family val="1"/>
    </font>
    <font>
      <sz val="12"/>
      <name val="Palatino"/>
      <family val="1"/>
    </font>
    <font>
      <sz val="11"/>
      <name val="Helvetica-Black"/>
    </font>
    <font>
      <sz val="12"/>
      <color indexed="12"/>
      <name val="Arial MT"/>
    </font>
    <font>
      <b/>
      <u/>
      <sz val="9.5"/>
      <color indexed="56"/>
      <name val="Arial"/>
      <family val="2"/>
    </font>
    <font>
      <u/>
      <sz val="8"/>
      <color indexed="56"/>
      <name val="Arial"/>
      <family val="2"/>
    </font>
    <font>
      <b/>
      <sz val="11"/>
      <color theme="0"/>
      <name val="Calibri"/>
      <family val="2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8"/>
      <color theme="0"/>
      <name val="Calibri"/>
      <family val="2"/>
    </font>
    <font>
      <b/>
      <sz val="16"/>
      <color theme="0"/>
      <name val="Calibri"/>
      <family val="2"/>
    </font>
    <font>
      <sz val="8"/>
      <color theme="0"/>
      <name val="Calibri"/>
      <family val="2"/>
    </font>
    <font>
      <sz val="8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</font>
    <font>
      <i/>
      <sz val="10"/>
      <color theme="0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006100"/>
      <name val="Verdana"/>
      <family val="2"/>
    </font>
    <font>
      <sz val="10"/>
      <color rgb="FF9C6500"/>
      <name val="Verdana"/>
      <family val="2"/>
    </font>
    <font>
      <sz val="10"/>
      <color rgb="FF9C0006"/>
      <name val="Verdana"/>
      <family val="2"/>
    </font>
    <font>
      <b/>
      <sz val="12"/>
      <color theme="0"/>
      <name val="Calibri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entury Gothic"/>
      <family val="2"/>
    </font>
    <font>
      <sz val="11"/>
      <color theme="1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22"/>
        <bgColor indexed="64"/>
      </patternFill>
    </fill>
    <fill>
      <patternFill patternType="lightGray">
        <fgColor indexed="13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gray0625">
        <bgColor indexed="44"/>
      </patternFill>
    </fill>
    <fill>
      <patternFill patternType="solid">
        <fgColor indexed="62"/>
        <bgColor indexed="64"/>
      </patternFill>
    </fill>
    <fill>
      <patternFill patternType="mediumGray">
        <fgColor indexed="2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26"/>
      </patternFill>
    </fill>
    <fill>
      <patternFill patternType="solid">
        <fgColor indexed="4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4"/>
      </patternFill>
    </fill>
    <fill>
      <patternFill patternType="solid">
        <fgColor indexed="26"/>
        <bgColor indexed="43"/>
      </patternFill>
    </fill>
    <fill>
      <patternFill patternType="solid">
        <fgColor indexed="20"/>
      </patternFill>
    </fill>
    <fill>
      <patternFill patternType="solid">
        <fgColor indexed="22"/>
      </patternFill>
    </fill>
    <fill>
      <patternFill patternType="solid">
        <fgColor indexed="1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99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48"/>
      </left>
      <right style="thin">
        <color indexed="48"/>
      </right>
      <top/>
      <bottom/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double">
        <color auto="1"/>
      </top>
      <bottom/>
      <diagonal/>
    </border>
  </borders>
  <cellStyleXfs count="247">
    <xf numFmtId="0" fontId="0" fillId="0" borderId="0"/>
    <xf numFmtId="43" fontId="9" fillId="0" borderId="0" applyFont="0" applyFill="0" applyBorder="0" applyAlignment="0" applyProtection="0"/>
    <xf numFmtId="0" fontId="15" fillId="0" borderId="0"/>
    <xf numFmtId="168" fontId="16" fillId="0" borderId="0"/>
    <xf numFmtId="168" fontId="16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8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12" borderId="0" applyNumberFormat="0" applyBorder="0" applyAlignment="0" applyProtection="0"/>
    <xf numFmtId="0" fontId="18" fillId="7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17" borderId="0" applyNumberFormat="0" applyBorder="0" applyAlignment="0" applyProtection="0"/>
    <xf numFmtId="0" fontId="19" fillId="0" borderId="0"/>
    <xf numFmtId="169" fontId="16" fillId="0" borderId="6">
      <alignment horizontal="center" vertical="center"/>
      <protection locked="0"/>
    </xf>
    <xf numFmtId="170" fontId="16" fillId="0" borderId="6">
      <alignment horizontal="center" vertical="center"/>
      <protection locked="0"/>
    </xf>
    <xf numFmtId="171" fontId="16" fillId="0" borderId="6">
      <alignment horizontal="center" vertical="center"/>
      <protection locked="0"/>
    </xf>
    <xf numFmtId="172" fontId="16" fillId="0" borderId="6">
      <alignment horizontal="center" vertical="center"/>
      <protection locked="0"/>
    </xf>
    <xf numFmtId="173" fontId="16" fillId="0" borderId="6">
      <alignment horizontal="center" vertical="center"/>
      <protection locked="0"/>
    </xf>
    <xf numFmtId="174" fontId="16" fillId="0" borderId="6">
      <alignment horizontal="center" vertical="center"/>
      <protection locked="0"/>
    </xf>
    <xf numFmtId="0" fontId="16" fillId="0" borderId="6" applyAlignment="0">
      <protection locked="0"/>
    </xf>
    <xf numFmtId="169" fontId="16" fillId="0" borderId="6">
      <alignment vertical="center"/>
      <protection locked="0"/>
    </xf>
    <xf numFmtId="175" fontId="16" fillId="0" borderId="6">
      <alignment horizontal="right" vertical="center"/>
      <protection locked="0"/>
    </xf>
    <xf numFmtId="171" fontId="16" fillId="0" borderId="6">
      <alignment vertical="center"/>
      <protection locked="0"/>
    </xf>
    <xf numFmtId="172" fontId="16" fillId="0" borderId="6">
      <alignment vertical="center"/>
      <protection locked="0"/>
    </xf>
    <xf numFmtId="173" fontId="16" fillId="0" borderId="6">
      <alignment vertical="center"/>
      <protection locked="0"/>
    </xf>
    <xf numFmtId="174" fontId="16" fillId="0" borderId="6">
      <alignment horizontal="right" vertical="center"/>
      <protection locked="0"/>
    </xf>
    <xf numFmtId="176" fontId="20" fillId="0" borderId="0" applyFont="0" applyFill="0" applyBorder="0" applyAlignment="0" applyProtection="0"/>
    <xf numFmtId="0" fontId="21" fillId="0" borderId="0" applyNumberFormat="0" applyFill="0" applyBorder="0" applyAlignment="0"/>
    <xf numFmtId="177" fontId="15" fillId="18" borderId="0" applyNumberFormat="0" applyFont="0" applyBorder="0" applyAlignment="0">
      <alignment horizontal="right"/>
    </xf>
    <xf numFmtId="0" fontId="22" fillId="0" borderId="0" applyNumberFormat="0" applyFill="0" applyBorder="0" applyAlignment="0">
      <protection locked="0"/>
    </xf>
    <xf numFmtId="0" fontId="23" fillId="19" borderId="0" applyNumberFormat="0" applyFill="0" applyBorder="0" applyProtection="0">
      <alignment horizontal="center"/>
    </xf>
    <xf numFmtId="0" fontId="23" fillId="19" borderId="0" applyNumberFormat="0" applyFill="0" applyBorder="0" applyProtection="0"/>
    <xf numFmtId="0" fontId="16" fillId="0" borderId="0" applyNumberFormat="0" applyFont="0" applyFill="0" applyBorder="0">
      <alignment horizontal="center" vertical="center"/>
      <protection locked="0"/>
    </xf>
    <xf numFmtId="169" fontId="16" fillId="0" borderId="0" applyFill="0" applyBorder="0">
      <alignment horizontal="center" vertical="center"/>
    </xf>
    <xf numFmtId="170" fontId="16" fillId="0" borderId="0" applyFill="0" applyBorder="0">
      <alignment horizontal="center" vertical="center"/>
    </xf>
    <xf numFmtId="171" fontId="16" fillId="0" borderId="0" applyFill="0" applyBorder="0">
      <alignment horizontal="center" vertical="center"/>
    </xf>
    <xf numFmtId="172" fontId="16" fillId="0" borderId="0" applyFill="0" applyBorder="0">
      <alignment horizontal="center" vertical="center"/>
    </xf>
    <xf numFmtId="173" fontId="16" fillId="0" borderId="0" applyFill="0" applyBorder="0">
      <alignment horizontal="center" vertical="center"/>
    </xf>
    <xf numFmtId="174" fontId="16" fillId="0" borderId="0" applyFill="0" applyBorder="0">
      <alignment horizontal="center" vertical="center"/>
    </xf>
    <xf numFmtId="178" fontId="24" fillId="0" borderId="0"/>
    <xf numFmtId="178" fontId="24" fillId="0" borderId="0"/>
    <xf numFmtId="178" fontId="24" fillId="0" borderId="0"/>
    <xf numFmtId="178" fontId="24" fillId="0" borderId="0"/>
    <xf numFmtId="178" fontId="24" fillId="0" borderId="0"/>
    <xf numFmtId="178" fontId="24" fillId="0" borderId="0"/>
    <xf numFmtId="178" fontId="24" fillId="0" borderId="0"/>
    <xf numFmtId="178" fontId="24" fillId="0" borderId="0"/>
    <xf numFmtId="177" fontId="15" fillId="0" borderId="0" applyFont="0" applyFill="0" applyBorder="0" applyAlignment="0" applyProtection="0"/>
    <xf numFmtId="179" fontId="25" fillId="0" borderId="0" applyFill="0" applyBorder="0" applyAlignment="0" applyProtection="0">
      <alignment horizontal="right"/>
    </xf>
    <xf numFmtId="0" fontId="26" fillId="0" borderId="0" applyFont="0" applyFill="0" applyBorder="0" applyAlignment="0" applyProtection="0"/>
    <xf numFmtId="0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0" fontId="27" fillId="0" borderId="0" applyFont="0" applyFill="0" applyBorder="0" applyAlignment="0" applyProtection="0"/>
    <xf numFmtId="3" fontId="28" fillId="0" borderId="0" applyFont="0" applyFill="0" applyBorder="0" applyAlignment="0" applyProtection="0"/>
    <xf numFmtId="181" fontId="15" fillId="0" borderId="0" applyFont="0" applyFill="0" applyBorder="0" applyAlignment="0" applyProtection="0"/>
    <xf numFmtId="182" fontId="29" fillId="0" borderId="0" applyFont="0" applyFill="0" applyBorder="0" applyAlignment="0" applyProtection="0"/>
    <xf numFmtId="183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185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29" fillId="0" borderId="0" applyFont="0" applyFill="0" applyBorder="0" applyAlignment="0" applyProtection="0"/>
    <xf numFmtId="188" fontId="15" fillId="0" borderId="0" applyFont="0" applyFill="0" applyBorder="0" applyAlignment="0" applyProtection="0">
      <alignment horizontal="center"/>
    </xf>
    <xf numFmtId="0" fontId="31" fillId="0" borderId="0"/>
    <xf numFmtId="0" fontId="32" fillId="0" borderId="0"/>
    <xf numFmtId="38" fontId="16" fillId="18" borderId="0" applyNumberFormat="0" applyBorder="0" applyAlignment="0" applyProtection="0"/>
    <xf numFmtId="0" fontId="33" fillId="0" borderId="7" applyNumberFormat="0" applyAlignment="0" applyProtection="0">
      <alignment horizontal="left" vertical="center"/>
    </xf>
    <xf numFmtId="0" fontId="33" fillId="0" borderId="1">
      <alignment horizontal="left" vertical="center"/>
    </xf>
    <xf numFmtId="0" fontId="34" fillId="0" borderId="0" applyFill="0" applyBorder="0">
      <alignment vertical="center"/>
    </xf>
    <xf numFmtId="0" fontId="34" fillId="0" borderId="0" applyFill="0" applyBorder="0">
      <alignment vertical="center"/>
    </xf>
    <xf numFmtId="0" fontId="35" fillId="0" borderId="0" applyFill="0" applyBorder="0">
      <alignment vertical="center"/>
    </xf>
    <xf numFmtId="0" fontId="35" fillId="0" borderId="0" applyFill="0" applyBorder="0">
      <alignment vertical="center"/>
    </xf>
    <xf numFmtId="0" fontId="36" fillId="0" borderId="0" applyFill="0" applyBorder="0">
      <alignment vertical="center"/>
    </xf>
    <xf numFmtId="0" fontId="36" fillId="0" borderId="0" applyFill="0" applyBorder="0">
      <alignment vertical="center"/>
    </xf>
    <xf numFmtId="0" fontId="16" fillId="0" borderId="0" applyFill="0" applyBorder="0">
      <alignment vertical="center"/>
    </xf>
    <xf numFmtId="0" fontId="16" fillId="0" borderId="0" applyFill="0" applyBorder="0">
      <alignment vertical="center"/>
    </xf>
    <xf numFmtId="189" fontId="37" fillId="0" borderId="0"/>
    <xf numFmtId="0" fontId="38" fillId="23" borderId="3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 applyFill="0" applyBorder="0" applyAlignment="0">
      <protection locked="0"/>
    </xf>
    <xf numFmtId="0" fontId="42" fillId="0" borderId="0" applyFill="0" applyBorder="0" applyAlignment="0">
      <protection locked="0"/>
    </xf>
    <xf numFmtId="190" fontId="15" fillId="24" borderId="0" applyFont="0" applyBorder="0">
      <alignment horizontal="right"/>
    </xf>
    <xf numFmtId="189" fontId="15" fillId="24" borderId="0" applyFont="0" applyBorder="0" applyAlignment="0"/>
    <xf numFmtId="190" fontId="15" fillId="24" borderId="0" applyFont="0" applyBorder="0">
      <alignment horizontal="right"/>
    </xf>
    <xf numFmtId="179" fontId="43" fillId="0" borderId="8" applyProtection="0"/>
    <xf numFmtId="191" fontId="44" fillId="0" borderId="8">
      <alignment horizontal="right"/>
      <protection locked="0"/>
    </xf>
    <xf numFmtId="10" fontId="16" fillId="24" borderId="2" applyNumberFormat="0" applyBorder="0" applyAlignment="0" applyProtection="0"/>
    <xf numFmtId="0" fontId="43" fillId="0" borderId="8">
      <protection locked="0"/>
    </xf>
    <xf numFmtId="177" fontId="15" fillId="25" borderId="0" applyFont="0" applyBorder="0" applyAlignment="0">
      <alignment horizontal="right"/>
      <protection locked="0"/>
    </xf>
    <xf numFmtId="10" fontId="15" fillId="25" borderId="0" applyFont="0" applyBorder="0">
      <alignment horizontal="right"/>
      <protection locked="0"/>
    </xf>
    <xf numFmtId="177" fontId="15" fillId="25" borderId="0" applyFont="0" applyBorder="0" applyAlignment="0">
      <alignment horizontal="right"/>
      <protection locked="0"/>
    </xf>
    <xf numFmtId="3" fontId="15" fillId="26" borderId="0" applyFont="0" applyBorder="0">
      <protection locked="0"/>
    </xf>
    <xf numFmtId="189" fontId="35" fillId="26" borderId="0" applyBorder="0" applyAlignment="0">
      <protection locked="0"/>
    </xf>
    <xf numFmtId="0" fontId="45" fillId="2" borderId="0">
      <alignment horizontal="center"/>
    </xf>
    <xf numFmtId="177" fontId="15" fillId="24" borderId="0" applyFont="0" applyBorder="0">
      <alignment horizontal="right"/>
      <protection locked="0"/>
    </xf>
    <xf numFmtId="0" fontId="46" fillId="23" borderId="0" applyNumberFormat="0" applyFont="0" applyAlignment="0"/>
    <xf numFmtId="0" fontId="46" fillId="23" borderId="9" applyNumberFormat="0" applyFont="0" applyAlignment="0">
      <protection locked="0"/>
    </xf>
    <xf numFmtId="189" fontId="47" fillId="27" borderId="0" applyBorder="0" applyAlignment="0"/>
    <xf numFmtId="0" fontId="16" fillId="18" borderId="0"/>
    <xf numFmtId="190" fontId="48" fillId="18" borderId="10" applyFont="0" applyBorder="0" applyAlignment="0"/>
    <xf numFmtId="189" fontId="35" fillId="18" borderId="0" applyFont="0" applyBorder="0" applyAlignment="0"/>
    <xf numFmtId="0" fontId="36" fillId="0" borderId="11" applyFill="0">
      <alignment horizontal="center" vertical="center"/>
    </xf>
    <xf numFmtId="0" fontId="16" fillId="0" borderId="11" applyFill="0">
      <alignment horizontal="center" vertical="center"/>
    </xf>
    <xf numFmtId="192" fontId="16" fillId="0" borderId="11" applyFill="0">
      <alignment horizontal="center" vertical="center"/>
    </xf>
    <xf numFmtId="179" fontId="49" fillId="0" borderId="0"/>
    <xf numFmtId="0" fontId="33" fillId="0" borderId="0" applyFill="0" applyBorder="0" applyAlignment="0"/>
    <xf numFmtId="193" fontId="50" fillId="0" borderId="8">
      <alignment horizontal="right"/>
      <protection locked="0"/>
    </xf>
    <xf numFmtId="194" fontId="5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 applyFill="0"/>
    <xf numFmtId="0" fontId="15" fillId="0" borderId="0" applyFill="0"/>
    <xf numFmtId="0" fontId="15" fillId="0" borderId="0"/>
    <xf numFmtId="0" fontId="15" fillId="0" borderId="0"/>
    <xf numFmtId="0" fontId="15" fillId="0" borderId="0"/>
    <xf numFmtId="0" fontId="15" fillId="0" borderId="0"/>
    <xf numFmtId="10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7" fillId="0" borderId="0" applyFont="0" applyFill="0" applyBorder="0" applyAlignment="0" applyProtection="0"/>
    <xf numFmtId="189" fontId="52" fillId="0" borderId="0"/>
    <xf numFmtId="0" fontId="36" fillId="0" borderId="0" applyFill="0" applyBorder="0">
      <alignment horizontal="right" vertical="center"/>
    </xf>
    <xf numFmtId="0" fontId="26" fillId="0" borderId="0" applyNumberFormat="0" applyFont="0" applyFill="0" applyBorder="0" applyAlignment="0" applyProtection="0">
      <alignment horizontal="left"/>
    </xf>
    <xf numFmtId="15" fontId="26" fillId="0" borderId="0" applyFont="0" applyFill="0" applyBorder="0" applyAlignment="0" applyProtection="0"/>
    <xf numFmtId="4" fontId="26" fillId="0" borderId="0" applyFont="0" applyFill="0" applyBorder="0" applyAlignment="0" applyProtection="0"/>
    <xf numFmtId="195" fontId="53" fillId="0" borderId="4"/>
    <xf numFmtId="0" fontId="54" fillId="0" borderId="12">
      <alignment horizontal="center"/>
    </xf>
    <xf numFmtId="3" fontId="26" fillId="0" borderId="0" applyFont="0" applyFill="0" applyBorder="0" applyAlignment="0" applyProtection="0"/>
    <xf numFmtId="0" fontId="26" fillId="28" borderId="0" applyNumberFormat="0" applyFont="0" applyBorder="0" applyAlignment="0" applyProtection="0"/>
    <xf numFmtId="196" fontId="15" fillId="0" borderId="0"/>
    <xf numFmtId="169" fontId="16" fillId="0" borderId="0" applyFill="0" applyBorder="0">
      <alignment horizontal="right" vertical="center"/>
    </xf>
    <xf numFmtId="175" fontId="16" fillId="0" borderId="0" applyFill="0" applyBorder="0">
      <alignment horizontal="right" vertical="center"/>
    </xf>
    <xf numFmtId="171" fontId="16" fillId="0" borderId="0" applyFill="0" applyBorder="0">
      <alignment horizontal="right" vertical="center"/>
    </xf>
    <xf numFmtId="172" fontId="16" fillId="0" borderId="0" applyFill="0" applyBorder="0">
      <alignment horizontal="right" vertical="center"/>
    </xf>
    <xf numFmtId="173" fontId="16" fillId="0" borderId="0" applyFill="0" applyBorder="0">
      <alignment horizontal="right" vertical="center"/>
    </xf>
    <xf numFmtId="174" fontId="16" fillId="0" borderId="0" applyFill="0" applyBorder="0">
      <alignment horizontal="right" vertical="center"/>
    </xf>
    <xf numFmtId="4" fontId="55" fillId="29" borderId="13" applyNumberFormat="0" applyProtection="0">
      <alignment vertical="center"/>
    </xf>
    <xf numFmtId="4" fontId="56" fillId="30" borderId="13" applyNumberFormat="0" applyProtection="0">
      <alignment vertical="center"/>
    </xf>
    <xf numFmtId="4" fontId="55" fillId="30" borderId="13" applyNumberFormat="0" applyProtection="0">
      <alignment horizontal="left" vertical="center" indent="1"/>
    </xf>
    <xf numFmtId="0" fontId="55" fillId="30" borderId="13" applyNumberFormat="0" applyProtection="0">
      <alignment horizontal="left" vertical="top" indent="1"/>
    </xf>
    <xf numFmtId="4" fontId="55" fillId="0" borderId="0" applyNumberFormat="0" applyProtection="0">
      <alignment horizontal="left" vertical="center" indent="1"/>
    </xf>
    <xf numFmtId="4" fontId="57" fillId="31" borderId="13" applyNumberFormat="0" applyProtection="0">
      <alignment horizontal="right" vertical="center"/>
    </xf>
    <xf numFmtId="4" fontId="57" fillId="32" borderId="13" applyNumberFormat="0" applyProtection="0">
      <alignment horizontal="right" vertical="center"/>
    </xf>
    <xf numFmtId="4" fontId="57" fillId="33" borderId="13" applyNumberFormat="0" applyProtection="0">
      <alignment horizontal="right" vertical="center"/>
    </xf>
    <xf numFmtId="4" fontId="57" fillId="34" borderId="13" applyNumberFormat="0" applyProtection="0">
      <alignment horizontal="right" vertical="center"/>
    </xf>
    <xf numFmtId="4" fontId="57" fillId="35" borderId="13" applyNumberFormat="0" applyProtection="0">
      <alignment horizontal="right" vertical="center"/>
    </xf>
    <xf numFmtId="4" fontId="57" fillId="36" borderId="13" applyNumberFormat="0" applyProtection="0">
      <alignment horizontal="right" vertical="center"/>
    </xf>
    <xf numFmtId="4" fontId="57" fillId="37" borderId="13" applyNumberFormat="0" applyProtection="0">
      <alignment horizontal="right" vertical="center"/>
    </xf>
    <xf numFmtId="4" fontId="57" fillId="38" borderId="13" applyNumberFormat="0" applyProtection="0">
      <alignment horizontal="right" vertical="center"/>
    </xf>
    <xf numFmtId="4" fontId="57" fillId="39" borderId="13" applyNumberFormat="0" applyProtection="0">
      <alignment horizontal="right" vertical="center"/>
    </xf>
    <xf numFmtId="4" fontId="55" fillId="40" borderId="14" applyNumberFormat="0" applyProtection="0">
      <alignment horizontal="left" vertical="center" indent="1"/>
    </xf>
    <xf numFmtId="4" fontId="57" fillId="41" borderId="0" applyNumberFormat="0" applyProtection="0">
      <alignment horizontal="left" vertical="center" indent="1"/>
    </xf>
    <xf numFmtId="4" fontId="58" fillId="42" borderId="0" applyNumberFormat="0" applyProtection="0">
      <alignment horizontal="left" vertical="center" indent="1"/>
    </xf>
    <xf numFmtId="4" fontId="57" fillId="43" borderId="15" applyNumberFormat="0" applyProtection="0">
      <alignment horizontal="center" vertical="center"/>
    </xf>
    <xf numFmtId="4" fontId="57" fillId="41" borderId="0" applyNumberFormat="0" applyProtection="0">
      <alignment horizontal="left" vertical="center" indent="1"/>
    </xf>
    <xf numFmtId="4" fontId="57" fillId="44" borderId="0" applyNumberFormat="0" applyProtection="0">
      <alignment horizontal="left" vertical="center" indent="1"/>
    </xf>
    <xf numFmtId="0" fontId="15" fillId="43" borderId="13" applyNumberFormat="0" applyProtection="0">
      <alignment horizontal="left" vertical="center" indent="1"/>
    </xf>
    <xf numFmtId="0" fontId="15" fillId="42" borderId="13" applyNumberFormat="0" applyProtection="0">
      <alignment horizontal="left" vertical="top" indent="1"/>
    </xf>
    <xf numFmtId="0" fontId="15" fillId="43" borderId="13" applyNumberFormat="0" applyProtection="0">
      <alignment horizontal="left" vertical="center" indent="1"/>
    </xf>
    <xf numFmtId="0" fontId="15" fillId="44" borderId="13" applyNumberFormat="0" applyProtection="0">
      <alignment horizontal="left" vertical="top" indent="1"/>
    </xf>
    <xf numFmtId="0" fontId="15" fillId="43" borderId="13" applyNumberFormat="0" applyProtection="0">
      <alignment horizontal="left" vertical="center" indent="1"/>
    </xf>
    <xf numFmtId="0" fontId="15" fillId="25" borderId="13" applyNumberFormat="0" applyProtection="0">
      <alignment horizontal="left" vertical="top" indent="1"/>
    </xf>
    <xf numFmtId="0" fontId="15" fillId="43" borderId="13" applyNumberFormat="0" applyProtection="0">
      <alignment horizontal="left" vertical="center" indent="1"/>
    </xf>
    <xf numFmtId="0" fontId="15" fillId="45" borderId="13" applyNumberFormat="0" applyProtection="0">
      <alignment horizontal="left" vertical="top" indent="1"/>
    </xf>
    <xf numFmtId="0" fontId="15" fillId="0" borderId="0"/>
    <xf numFmtId="0" fontId="36" fillId="46" borderId="16" applyBorder="0"/>
    <xf numFmtId="4" fontId="57" fillId="24" borderId="13" applyNumberFormat="0" applyProtection="0">
      <alignment vertical="center"/>
    </xf>
    <xf numFmtId="4" fontId="59" fillId="24" borderId="13" applyNumberFormat="0" applyProtection="0">
      <alignment vertical="center"/>
    </xf>
    <xf numFmtId="4" fontId="57" fillId="24" borderId="13" applyNumberFormat="0" applyProtection="0">
      <alignment horizontal="left" vertical="center" indent="1"/>
    </xf>
    <xf numFmtId="0" fontId="57" fillId="24" borderId="13" applyNumberFormat="0" applyProtection="0">
      <alignment horizontal="left" vertical="top" indent="1"/>
    </xf>
    <xf numFmtId="4" fontId="60" fillId="0" borderId="13" applyNumberFormat="0" applyProtection="0">
      <alignment horizontal="right" vertical="center"/>
    </xf>
    <xf numFmtId="4" fontId="59" fillId="0" borderId="13" applyNumberFormat="0" applyProtection="0">
      <alignment horizontal="right" vertical="center"/>
    </xf>
    <xf numFmtId="4" fontId="57" fillId="47" borderId="13" applyNumberFormat="0" applyProtection="0">
      <alignment horizontal="left" vertical="center" indent="1"/>
    </xf>
    <xf numFmtId="0" fontId="55" fillId="47" borderId="17" applyNumberFormat="0" applyProtection="0">
      <alignment horizontal="center" vertical="top"/>
    </xf>
    <xf numFmtId="4" fontId="61" fillId="0" borderId="0" applyNumberFormat="0" applyProtection="0">
      <alignment horizontal="left" vertical="center" indent="1"/>
    </xf>
    <xf numFmtId="0" fontId="16" fillId="48" borderId="2"/>
    <xf numFmtId="4" fontId="43" fillId="41" borderId="13" applyNumberFormat="0" applyProtection="0">
      <alignment horizontal="right" vertical="center"/>
    </xf>
    <xf numFmtId="0" fontId="15" fillId="43" borderId="0" applyNumberFormat="0" applyFont="0" applyBorder="0" applyAlignment="0" applyProtection="0"/>
    <xf numFmtId="0" fontId="15" fillId="23" borderId="0" applyNumberFormat="0" applyFont="0" applyBorder="0" applyAlignment="0" applyProtection="0"/>
    <xf numFmtId="0" fontId="15" fillId="49" borderId="0" applyNumberFormat="0" applyFont="0" applyBorder="0" applyAlignment="0" applyProtection="0"/>
    <xf numFmtId="0" fontId="15" fillId="0" borderId="0" applyNumberFormat="0" applyFont="0" applyFill="0" applyBorder="0" applyAlignment="0" applyProtection="0"/>
    <xf numFmtId="0" fontId="15" fillId="49" borderId="0" applyNumberFormat="0" applyFont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Border="0" applyAlignment="0" applyProtection="0"/>
    <xf numFmtId="0" fontId="62" fillId="0" borderId="0" applyFill="0" applyBorder="0" applyAlignment="0"/>
    <xf numFmtId="0" fontId="63" fillId="50" borderId="0"/>
    <xf numFmtId="49" fontId="64" fillId="50" borderId="18">
      <alignment horizontal="center" wrapText="1"/>
    </xf>
    <xf numFmtId="49" fontId="64" fillId="50" borderId="0">
      <alignment horizontal="center" wrapText="1"/>
    </xf>
    <xf numFmtId="0" fontId="63" fillId="50" borderId="0"/>
    <xf numFmtId="0" fontId="65" fillId="0" borderId="0" applyFill="0" applyBorder="0" applyAlignment="0"/>
    <xf numFmtId="197" fontId="57" fillId="0" borderId="19">
      <alignment horizontal="justify" vertical="top" wrapText="1"/>
    </xf>
    <xf numFmtId="38" fontId="66" fillId="0" borderId="3" applyBorder="0" applyAlignment="0"/>
    <xf numFmtId="0" fontId="15" fillId="0" borderId="0"/>
    <xf numFmtId="0" fontId="33" fillId="0" borderId="0"/>
    <xf numFmtId="0" fontId="65" fillId="0" borderId="0"/>
    <xf numFmtId="15" fontId="15" fillId="0" borderId="0"/>
    <xf numFmtId="10" fontId="15" fillId="0" borderId="0"/>
    <xf numFmtId="0" fontId="67" fillId="51" borderId="5" applyBorder="0" applyProtection="0">
      <alignment horizontal="centerContinuous" vertical="center"/>
    </xf>
    <xf numFmtId="0" fontId="68" fillId="0" borderId="0" applyBorder="0" applyProtection="0">
      <alignment vertical="center"/>
    </xf>
    <xf numFmtId="0" fontId="69" fillId="0" borderId="0">
      <alignment horizontal="left"/>
    </xf>
    <xf numFmtId="0" fontId="69" fillId="0" borderId="3" applyFill="0" applyBorder="0" applyProtection="0">
      <alignment horizontal="left" vertical="top"/>
    </xf>
    <xf numFmtId="49" fontId="15" fillId="0" borderId="0" applyFont="0" applyFill="0" applyBorder="0" applyAlignment="0" applyProtection="0"/>
    <xf numFmtId="0" fontId="70" fillId="0" borderId="0"/>
    <xf numFmtId="0" fontId="71" fillId="0" borderId="0"/>
    <xf numFmtId="0" fontId="71" fillId="0" borderId="0"/>
    <xf numFmtId="0" fontId="70" fillId="0" borderId="0"/>
    <xf numFmtId="179" fontId="72" fillId="0" borderId="0"/>
    <xf numFmtId="0" fontId="73" fillId="0" borderId="0" applyFill="0" applyBorder="0">
      <alignment horizontal="left" vertical="center"/>
      <protection locked="0"/>
    </xf>
    <xf numFmtId="0" fontId="70" fillId="0" borderId="0"/>
    <xf numFmtId="0" fontId="74" fillId="0" borderId="0" applyFill="0" applyBorder="0">
      <alignment horizontal="left" vertical="center"/>
      <protection locked="0"/>
    </xf>
    <xf numFmtId="198" fontId="15" fillId="0" borderId="5" applyBorder="0" applyProtection="0">
      <alignment horizontal="right"/>
    </xf>
    <xf numFmtId="43" fontId="82" fillId="0" borderId="0" applyFont="0" applyFill="0" applyBorder="0" applyAlignment="0" applyProtection="0"/>
    <xf numFmtId="9" fontId="82" fillId="0" borderId="0" applyFont="0" applyFill="0" applyBorder="0" applyAlignment="0" applyProtection="0"/>
    <xf numFmtId="0" fontId="27" fillId="0" borderId="0"/>
    <xf numFmtId="0" fontId="9" fillId="0" borderId="0"/>
    <xf numFmtId="0" fontId="88" fillId="56" borderId="0" applyNumberFormat="0" applyBorder="0" applyAlignment="0" applyProtection="0"/>
    <xf numFmtId="0" fontId="89" fillId="58" borderId="0" applyNumberFormat="0" applyBorder="0" applyAlignment="0" applyProtection="0"/>
    <xf numFmtId="0" fontId="90" fillId="57" borderId="0" applyNumberFormat="0" applyBorder="0" applyAlignment="0" applyProtection="0"/>
    <xf numFmtId="44" fontId="82" fillId="0" borderId="0" applyFont="0" applyFill="0" applyBorder="0" applyAlignment="0" applyProtection="0"/>
    <xf numFmtId="0" fontId="95" fillId="0" borderId="0"/>
    <xf numFmtId="0" fontId="95" fillId="0" borderId="0"/>
    <xf numFmtId="0" fontId="96" fillId="0" borderId="0"/>
    <xf numFmtId="0" fontId="95" fillId="0" borderId="0"/>
  </cellStyleXfs>
  <cellXfs count="121">
    <xf numFmtId="0" fontId="0" fillId="0" borderId="0" xfId="0"/>
    <xf numFmtId="164" fontId="10" fillId="0" borderId="0" xfId="1" applyNumberFormat="1" applyFont="1"/>
    <xf numFmtId="165" fontId="11" fillId="0" borderId="0" xfId="1" applyNumberFormat="1" applyFont="1" applyFill="1" applyAlignment="1">
      <alignment vertical="top"/>
    </xf>
    <xf numFmtId="166" fontId="11" fillId="0" borderId="0" xfId="1" applyNumberFormat="1" applyFont="1" applyFill="1" applyAlignment="1">
      <alignment vertical="top"/>
    </xf>
    <xf numFmtId="164" fontId="11" fillId="0" borderId="0" xfId="1" applyNumberFormat="1" applyFont="1"/>
    <xf numFmtId="164" fontId="11" fillId="0" borderId="0" xfId="1" applyNumberFormat="1" applyFont="1" applyAlignment="1">
      <alignment vertical="top"/>
    </xf>
    <xf numFmtId="167" fontId="11" fillId="0" borderId="0" xfId="1" applyNumberFormat="1" applyFont="1" applyAlignment="1">
      <alignment vertical="top"/>
    </xf>
    <xf numFmtId="164" fontId="11" fillId="0" borderId="0" xfId="1" applyNumberFormat="1" applyFont="1" applyFill="1" applyAlignment="1">
      <alignment vertical="top"/>
    </xf>
    <xf numFmtId="164" fontId="12" fillId="0" borderId="0" xfId="1" applyNumberFormat="1" applyFont="1" applyAlignment="1">
      <alignment vertical="top"/>
    </xf>
    <xf numFmtId="43" fontId="11" fillId="0" borderId="0" xfId="1" applyNumberFormat="1" applyFont="1"/>
    <xf numFmtId="165" fontId="11" fillId="0" borderId="0" xfId="1" applyNumberFormat="1" applyFont="1" applyFill="1"/>
    <xf numFmtId="164" fontId="11" fillId="0" borderId="0" xfId="1" applyNumberFormat="1" applyFont="1" applyFill="1"/>
    <xf numFmtId="164" fontId="11" fillId="52" borderId="0" xfId="1" applyNumberFormat="1" applyFont="1" applyFill="1"/>
    <xf numFmtId="199" fontId="11" fillId="52" borderId="0" xfId="1" applyNumberFormat="1" applyFont="1" applyFill="1"/>
    <xf numFmtId="0" fontId="75" fillId="53" borderId="0" xfId="0" applyFont="1" applyFill="1"/>
    <xf numFmtId="0" fontId="7" fillId="53" borderId="0" xfId="0" applyFont="1" applyFill="1"/>
    <xf numFmtId="0" fontId="7" fillId="53" borderId="0" xfId="0" applyFont="1" applyFill="1" applyAlignment="1">
      <alignment horizontal="right"/>
    </xf>
    <xf numFmtId="0" fontId="7" fillId="53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13" fillId="0" borderId="0" xfId="1" applyNumberFormat="1" applyFont="1"/>
    <xf numFmtId="200" fontId="11" fillId="0" borderId="0" xfId="1" applyNumberFormat="1" applyFont="1"/>
    <xf numFmtId="43" fontId="11" fillId="0" borderId="0" xfId="1" applyNumberFormat="1" applyFont="1" applyAlignment="1">
      <alignment vertical="top"/>
    </xf>
    <xf numFmtId="200" fontId="13" fillId="0" borderId="0" xfId="1" applyNumberFormat="1" applyFont="1"/>
    <xf numFmtId="166" fontId="76" fillId="53" borderId="0" xfId="1" applyNumberFormat="1" applyFont="1" applyFill="1" applyAlignment="1">
      <alignment horizontal="left" vertical="top"/>
    </xf>
    <xf numFmtId="166" fontId="77" fillId="53" borderId="0" xfId="1" applyNumberFormat="1" applyFont="1" applyFill="1" applyAlignment="1">
      <alignment horizontal="centerContinuous" vertical="top"/>
    </xf>
    <xf numFmtId="0" fontId="11" fillId="54" borderId="0" xfId="1" applyNumberFormat="1" applyFont="1" applyFill="1"/>
    <xf numFmtId="0" fontId="8" fillId="53" borderId="0" xfId="0" applyFont="1" applyFill="1"/>
    <xf numFmtId="0" fontId="79" fillId="53" borderId="0" xfId="0" applyFont="1" applyFill="1"/>
    <xf numFmtId="0" fontId="80" fillId="53" borderId="0" xfId="0" applyFont="1" applyFill="1"/>
    <xf numFmtId="164" fontId="14" fillId="0" borderId="0" xfId="1" applyNumberFormat="1" applyFont="1"/>
    <xf numFmtId="201" fontId="14" fillId="0" borderId="0" xfId="1" applyNumberFormat="1" applyFont="1"/>
    <xf numFmtId="165" fontId="11" fillId="55" borderId="0" xfId="1" applyNumberFormat="1" applyFont="1" applyFill="1"/>
    <xf numFmtId="165" fontId="11" fillId="0" borderId="0" xfId="1" applyNumberFormat="1" applyFont="1" applyFill="1" applyAlignment="1">
      <alignment horizontal="right" vertical="top"/>
    </xf>
    <xf numFmtId="164" fontId="11" fillId="0" borderId="0" xfId="1" applyNumberFormat="1" applyFont="1" applyAlignment="1">
      <alignment horizontal="right"/>
    </xf>
    <xf numFmtId="0" fontId="78" fillId="53" borderId="0" xfId="237" applyFont="1" applyFill="1"/>
    <xf numFmtId="0" fontId="8" fillId="53" borderId="0" xfId="237" applyFont="1" applyFill="1"/>
    <xf numFmtId="0" fontId="27" fillId="0" borderId="0" xfId="237"/>
    <xf numFmtId="0" fontId="84" fillId="53" borderId="0" xfId="237" applyFont="1" applyFill="1"/>
    <xf numFmtId="0" fontId="79" fillId="53" borderId="0" xfId="237" applyFont="1" applyFill="1"/>
    <xf numFmtId="0" fontId="27" fillId="0" borderId="0" xfId="237" applyFont="1"/>
    <xf numFmtId="0" fontId="83" fillId="0" borderId="0" xfId="237" applyFont="1" applyAlignment="1">
      <alignment horizontal="right"/>
    </xf>
    <xf numFmtId="0" fontId="27" fillId="0" borderId="0" xfId="237" quotePrefix="1" applyFont="1" applyAlignment="1">
      <alignment horizontal="right"/>
    </xf>
    <xf numFmtId="0" fontId="27" fillId="0" borderId="0" xfId="237" applyFont="1" applyFill="1"/>
    <xf numFmtId="6" fontId="85" fillId="53" borderId="0" xfId="237" quotePrefix="1" applyNumberFormat="1" applyFont="1" applyFill="1"/>
    <xf numFmtId="10" fontId="27" fillId="0" borderId="0" xfId="237" applyNumberFormat="1"/>
    <xf numFmtId="202" fontId="27" fillId="0" borderId="21" xfId="237" applyNumberFormat="1" applyFont="1" applyFill="1" applyBorder="1" applyAlignment="1">
      <alignment horizontal="right" vertical="top"/>
    </xf>
    <xf numFmtId="203" fontId="27" fillId="0" borderId="0" xfId="237" applyNumberFormat="1"/>
    <xf numFmtId="0" fontId="27" fillId="0" borderId="20" xfId="237" applyBorder="1"/>
    <xf numFmtId="0" fontId="86" fillId="59" borderId="0" xfId="237" applyFont="1" applyFill="1" applyBorder="1" applyAlignment="1">
      <alignment horizontal="centerContinuous"/>
    </xf>
    <xf numFmtId="0" fontId="86" fillId="59" borderId="22" xfId="237" applyFont="1" applyFill="1" applyBorder="1" applyAlignment="1">
      <alignment horizontal="centerContinuous"/>
    </xf>
    <xf numFmtId="0" fontId="27" fillId="59" borderId="22" xfId="237" applyFill="1" applyBorder="1" applyAlignment="1">
      <alignment horizontal="centerContinuous"/>
    </xf>
    <xf numFmtId="0" fontId="86" fillId="0" borderId="24" xfId="237" applyFont="1" applyBorder="1"/>
    <xf numFmtId="3" fontId="86" fillId="0" borderId="24" xfId="237" applyNumberFormat="1" applyFont="1" applyBorder="1"/>
    <xf numFmtId="10" fontId="27" fillId="0" borderId="0" xfId="236" applyNumberFormat="1" applyFont="1"/>
    <xf numFmtId="164" fontId="27" fillId="0" borderId="0" xfId="235" applyNumberFormat="1" applyFont="1"/>
    <xf numFmtId="0" fontId="83" fillId="0" borderId="0" xfId="237" applyFont="1"/>
    <xf numFmtId="0" fontId="75" fillId="60" borderId="0" xfId="0" applyFont="1" applyFill="1"/>
    <xf numFmtId="0" fontId="8" fillId="60" borderId="0" xfId="0" applyFont="1" applyFill="1"/>
    <xf numFmtId="0" fontId="83" fillId="0" borderId="0" xfId="0" applyFont="1" applyAlignment="1">
      <alignment horizontal="center" vertical="center"/>
    </xf>
    <xf numFmtId="0" fontId="83" fillId="0" borderId="0" xfId="0" applyFont="1"/>
    <xf numFmtId="0" fontId="0" fillId="0" borderId="0" xfId="0" applyBorder="1"/>
    <xf numFmtId="0" fontId="87" fillId="0" borderId="0" xfId="0" applyFont="1" applyBorder="1"/>
    <xf numFmtId="38" fontId="27" fillId="0" borderId="26" xfId="237" applyNumberFormat="1" applyBorder="1"/>
    <xf numFmtId="0" fontId="27" fillId="0" borderId="26" xfId="237" applyBorder="1"/>
    <xf numFmtId="38" fontId="86" fillId="0" borderId="24" xfId="237" applyNumberFormat="1" applyFont="1" applyBorder="1"/>
    <xf numFmtId="0" fontId="86" fillId="0" borderId="0" xfId="237" applyFont="1"/>
    <xf numFmtId="0" fontId="91" fillId="53" borderId="0" xfId="237" applyFont="1" applyFill="1"/>
    <xf numFmtId="0" fontId="84" fillId="53" borderId="0" xfId="0" applyFont="1" applyFill="1"/>
    <xf numFmtId="0" fontId="92" fillId="54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/>
    <xf numFmtId="0" fontId="11" fillId="0" borderId="0" xfId="0" applyFont="1" applyFill="1" applyBorder="1" applyAlignment="1">
      <alignment vertical="center"/>
    </xf>
    <xf numFmtId="10" fontId="11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center" wrapText="1"/>
    </xf>
    <xf numFmtId="0" fontId="93" fillId="0" borderId="0" xfId="0" applyFont="1" applyFill="1" applyBorder="1" applyAlignment="1">
      <alignment vertical="center"/>
    </xf>
    <xf numFmtId="10" fontId="93" fillId="0" borderId="0" xfId="0" applyNumberFormat="1" applyFont="1" applyFill="1" applyBorder="1" applyAlignment="1">
      <alignment horizontal="right" vertical="center"/>
    </xf>
    <xf numFmtId="0" fontId="93" fillId="0" borderId="0" xfId="0" applyFont="1" applyFill="1" applyBorder="1" applyAlignment="1">
      <alignment horizontal="center" vertical="center" wrapText="1"/>
    </xf>
    <xf numFmtId="2" fontId="93" fillId="0" borderId="0" xfId="0" applyNumberFormat="1" applyFont="1" applyFill="1" applyBorder="1" applyAlignment="1">
      <alignment horizontal="center" vertical="center" wrapText="1"/>
    </xf>
    <xf numFmtId="0" fontId="92" fillId="0" borderId="25" xfId="0" applyFont="1" applyFill="1" applyBorder="1" applyAlignment="1">
      <alignment vertical="center"/>
    </xf>
    <xf numFmtId="9" fontId="92" fillId="0" borderId="25" xfId="0" applyNumberFormat="1" applyFont="1" applyFill="1" applyBorder="1" applyAlignment="1">
      <alignment horizontal="right" vertical="center"/>
    </xf>
    <xf numFmtId="0" fontId="92" fillId="0" borderId="25" xfId="0" applyFont="1" applyFill="1" applyBorder="1" applyAlignment="1">
      <alignment horizontal="center" vertical="center" wrapText="1"/>
    </xf>
    <xf numFmtId="0" fontId="11" fillId="0" borderId="27" xfId="0" applyFont="1" applyFill="1" applyBorder="1"/>
    <xf numFmtId="9" fontId="92" fillId="0" borderId="27" xfId="0" applyNumberFormat="1" applyFont="1" applyFill="1" applyBorder="1" applyAlignment="1">
      <alignment horizontal="right" vertical="center"/>
    </xf>
    <xf numFmtId="0" fontId="92" fillId="0" borderId="27" xfId="0" applyFont="1" applyFill="1" applyBorder="1" applyAlignment="1">
      <alignment horizontal="center" vertical="center" wrapText="1"/>
    </xf>
    <xf numFmtId="2" fontId="11" fillId="0" borderId="27" xfId="0" applyNumberFormat="1" applyFont="1" applyFill="1" applyBorder="1"/>
    <xf numFmtId="0" fontId="11" fillId="0" borderId="20" xfId="0" applyFont="1" applyFill="1" applyBorder="1"/>
    <xf numFmtId="0" fontId="13" fillId="0" borderId="0" xfId="0" applyFont="1" applyFill="1" applyBorder="1"/>
    <xf numFmtId="10" fontId="13" fillId="0" borderId="0" xfId="236" applyNumberFormat="1" applyFont="1" applyFill="1" applyBorder="1"/>
    <xf numFmtId="0" fontId="91" fillId="53" borderId="0" xfId="0" applyFont="1" applyFill="1"/>
    <xf numFmtId="203" fontId="27" fillId="0" borderId="20" xfId="237" applyNumberFormat="1" applyBorder="1" applyAlignment="1">
      <alignment horizontal="right"/>
    </xf>
    <xf numFmtId="0" fontId="27" fillId="0" borderId="20" xfId="237" applyBorder="1" applyAlignment="1">
      <alignment horizontal="right"/>
    </xf>
    <xf numFmtId="0" fontId="27" fillId="54" borderId="20" xfId="237" applyFill="1" applyBorder="1" applyAlignment="1">
      <alignment horizontal="right"/>
    </xf>
    <xf numFmtId="0" fontId="27" fillId="54" borderId="23" xfId="237" applyFill="1" applyBorder="1" applyAlignment="1">
      <alignment horizontal="right"/>
    </xf>
    <xf numFmtId="0" fontId="86" fillId="59" borderId="0" xfId="237" applyFont="1" applyFill="1" applyBorder="1" applyAlignment="1">
      <alignment horizontal="right"/>
    </xf>
    <xf numFmtId="204" fontId="27" fillId="0" borderId="0" xfId="242" applyNumberFormat="1" applyFont="1"/>
    <xf numFmtId="204" fontId="86" fillId="0" borderId="24" xfId="242" applyNumberFormat="1" applyFont="1" applyBorder="1"/>
    <xf numFmtId="2" fontId="11" fillId="52" borderId="20" xfId="0" applyNumberFormat="1" applyFont="1" applyFill="1" applyBorder="1"/>
    <xf numFmtId="38" fontId="27" fillId="52" borderId="21" xfId="237" applyNumberFormat="1" applyFont="1" applyFill="1" applyBorder="1" applyAlignment="1">
      <alignment horizontal="right" vertical="top"/>
    </xf>
    <xf numFmtId="0" fontId="6" fillId="0" borderId="0" xfId="237" applyFont="1"/>
    <xf numFmtId="38" fontId="27" fillId="0" borderId="0" xfId="237" applyNumberFormat="1" applyFill="1" applyAlignment="1">
      <alignment horizontal="right" indent="1"/>
    </xf>
    <xf numFmtId="0" fontId="86" fillId="61" borderId="20" xfId="237" applyFont="1" applyFill="1" applyBorder="1" applyAlignment="1">
      <alignment horizontal="left" indent="1"/>
    </xf>
    <xf numFmtId="0" fontId="86" fillId="61" borderId="20" xfId="237" applyFont="1" applyFill="1" applyBorder="1" applyAlignment="1">
      <alignment horizontal="right" indent="1"/>
    </xf>
    <xf numFmtId="0" fontId="27" fillId="52" borderId="0" xfId="237" applyFill="1" applyAlignment="1">
      <alignment horizontal="left" indent="1"/>
    </xf>
    <xf numFmtId="0" fontId="27" fillId="52" borderId="21" xfId="237" applyNumberFormat="1" applyFont="1" applyFill="1" applyBorder="1" applyAlignment="1">
      <alignment horizontal="right" vertical="top"/>
    </xf>
    <xf numFmtId="0" fontId="94" fillId="0" borderId="0" xfId="0" applyNumberFormat="1" applyFont="1" applyAlignment="1">
      <alignment horizontal="right" indent="1"/>
    </xf>
    <xf numFmtId="205" fontId="94" fillId="52" borderId="0" xfId="0" applyNumberFormat="1" applyFont="1" applyFill="1" applyAlignment="1">
      <alignment horizontal="right" indent="1"/>
    </xf>
    <xf numFmtId="0" fontId="5" fillId="54" borderId="20" xfId="237" applyFont="1" applyFill="1" applyBorder="1" applyAlignment="1">
      <alignment horizontal="right"/>
    </xf>
    <xf numFmtId="0" fontId="5" fillId="54" borderId="20" xfId="237" applyFont="1" applyFill="1" applyBorder="1"/>
    <xf numFmtId="0" fontId="27" fillId="0" borderId="0" xfId="237" applyAlignment="1">
      <alignment horizontal="left" indent="1"/>
    </xf>
    <xf numFmtId="204" fontId="27" fillId="0" borderId="0" xfId="242" applyNumberFormat="1" applyFont="1" applyFill="1" applyAlignment="1">
      <alignment horizontal="right" indent="1"/>
    </xf>
    <xf numFmtId="0" fontId="4" fillId="52" borderId="0" xfId="237" applyFont="1" applyFill="1"/>
    <xf numFmtId="0" fontId="3" fillId="52" borderId="0" xfId="237" applyFont="1" applyFill="1"/>
    <xf numFmtId="0" fontId="2" fillId="52" borderId="0" xfId="237" applyFont="1" applyFill="1"/>
    <xf numFmtId="0" fontId="1" fillId="0" borderId="0" xfId="237" applyFont="1"/>
    <xf numFmtId="200" fontId="11" fillId="62" borderId="0" xfId="1" applyNumberFormat="1" applyFont="1" applyFill="1"/>
    <xf numFmtId="164" fontId="11" fillId="52" borderId="0" xfId="1" applyNumberFormat="1" applyFont="1" applyFill="1" applyAlignment="1">
      <alignment vertical="top"/>
    </xf>
    <xf numFmtId="38" fontId="27" fillId="55" borderId="0" xfId="237" applyNumberFormat="1" applyFill="1"/>
    <xf numFmtId="6" fontId="27" fillId="55" borderId="0" xfId="237" applyNumberFormat="1" applyFill="1"/>
    <xf numFmtId="204" fontId="27" fillId="55" borderId="21" xfId="242" applyNumberFormat="1" applyFont="1" applyFill="1" applyBorder="1" applyAlignment="1">
      <alignment horizontal="right" vertical="top"/>
    </xf>
    <xf numFmtId="0" fontId="92" fillId="54" borderId="0" xfId="0" applyFont="1" applyFill="1" applyBorder="1" applyAlignment="1">
      <alignment vertical="center"/>
    </xf>
    <xf numFmtId="0" fontId="92" fillId="54" borderId="0" xfId="0" applyFont="1" applyFill="1" applyBorder="1" applyAlignment="1">
      <alignment horizontal="center" vertical="center" wrapText="1"/>
    </xf>
  </cellXfs>
  <cellStyles count="247">
    <cellStyle name="_Capex" xfId="2" xr:uid="{00000000-0005-0000-0000-000000000000}"/>
    <cellStyle name="_UED AMP 2009-14 Final 250309 Less PU" xfId="3" xr:uid="{00000000-0005-0000-0000-000001000000}"/>
    <cellStyle name="_UED AMP 2009-14 Final 250309 Less PU_1011 monthly" xfId="4" xr:uid="{00000000-0005-0000-0000-000002000000}"/>
    <cellStyle name="Accent1 - 20%" xfId="5" xr:uid="{00000000-0005-0000-0000-000003000000}"/>
    <cellStyle name="Accent1 - 40%" xfId="6" xr:uid="{00000000-0005-0000-0000-000004000000}"/>
    <cellStyle name="Accent1 - 60%" xfId="7" xr:uid="{00000000-0005-0000-0000-000005000000}"/>
    <cellStyle name="Accent2 - 20%" xfId="8" xr:uid="{00000000-0005-0000-0000-000006000000}"/>
    <cellStyle name="Accent2 - 40%" xfId="9" xr:uid="{00000000-0005-0000-0000-000007000000}"/>
    <cellStyle name="Accent2 - 60%" xfId="10" xr:uid="{00000000-0005-0000-0000-000008000000}"/>
    <cellStyle name="Accent3 - 20%" xfId="11" xr:uid="{00000000-0005-0000-0000-000009000000}"/>
    <cellStyle name="Accent3 - 40%" xfId="12" xr:uid="{00000000-0005-0000-0000-00000A000000}"/>
    <cellStyle name="Accent3 - 60%" xfId="13" xr:uid="{00000000-0005-0000-0000-00000B000000}"/>
    <cellStyle name="Accent4 - 20%" xfId="14" xr:uid="{00000000-0005-0000-0000-00000C000000}"/>
    <cellStyle name="Accent4 - 40%" xfId="15" xr:uid="{00000000-0005-0000-0000-00000D000000}"/>
    <cellStyle name="Accent4 - 60%" xfId="16" xr:uid="{00000000-0005-0000-0000-00000E000000}"/>
    <cellStyle name="Accent5 - 20%" xfId="17" xr:uid="{00000000-0005-0000-0000-00000F000000}"/>
    <cellStyle name="Accent5 - 40%" xfId="18" xr:uid="{00000000-0005-0000-0000-000010000000}"/>
    <cellStyle name="Accent5 - 60%" xfId="19" xr:uid="{00000000-0005-0000-0000-000011000000}"/>
    <cellStyle name="Accent6 - 20%" xfId="20" xr:uid="{00000000-0005-0000-0000-000012000000}"/>
    <cellStyle name="Accent6 - 40%" xfId="21" xr:uid="{00000000-0005-0000-0000-000013000000}"/>
    <cellStyle name="Accent6 - 60%" xfId="22" xr:uid="{00000000-0005-0000-0000-000014000000}"/>
    <cellStyle name="Agara" xfId="23" xr:uid="{00000000-0005-0000-0000-000015000000}"/>
    <cellStyle name="Assumptions Center Currency" xfId="24" xr:uid="{00000000-0005-0000-0000-000016000000}"/>
    <cellStyle name="Assumptions Center Date" xfId="25" xr:uid="{00000000-0005-0000-0000-000017000000}"/>
    <cellStyle name="Assumptions Center Multiple" xfId="26" xr:uid="{00000000-0005-0000-0000-000018000000}"/>
    <cellStyle name="Assumptions Center Number" xfId="27" xr:uid="{00000000-0005-0000-0000-000019000000}"/>
    <cellStyle name="Assumptions Center Percentage" xfId="28" xr:uid="{00000000-0005-0000-0000-00001A000000}"/>
    <cellStyle name="Assumptions Center Year" xfId="29" xr:uid="{00000000-0005-0000-0000-00001B000000}"/>
    <cellStyle name="Assumptions Heading" xfId="30" xr:uid="{00000000-0005-0000-0000-00001C000000}"/>
    <cellStyle name="Assumptions Right Currency" xfId="31" xr:uid="{00000000-0005-0000-0000-00001D000000}"/>
    <cellStyle name="Assumptions Right Date" xfId="32" xr:uid="{00000000-0005-0000-0000-00001E000000}"/>
    <cellStyle name="Assumptions Right Multiple" xfId="33" xr:uid="{00000000-0005-0000-0000-00001F000000}"/>
    <cellStyle name="Assumptions Right Number" xfId="34" xr:uid="{00000000-0005-0000-0000-000020000000}"/>
    <cellStyle name="Assumptions Right Percentage" xfId="35" xr:uid="{00000000-0005-0000-0000-000021000000}"/>
    <cellStyle name="Assumptions Right Year" xfId="36" xr:uid="{00000000-0005-0000-0000-000022000000}"/>
    <cellStyle name="B79812_.wvu.PrintTitlest" xfId="37" xr:uid="{00000000-0005-0000-0000-000023000000}"/>
    <cellStyle name="Bad 2" xfId="241" xr:uid="{00000000-0005-0000-0000-000024000000}"/>
    <cellStyle name="Black" xfId="38" xr:uid="{00000000-0005-0000-0000-000025000000}"/>
    <cellStyle name="Blockout" xfId="39" xr:uid="{00000000-0005-0000-0000-000026000000}"/>
    <cellStyle name="Blue" xfId="40" xr:uid="{00000000-0005-0000-0000-000027000000}"/>
    <cellStyle name="CaptionC" xfId="41" xr:uid="{00000000-0005-0000-0000-000028000000}"/>
    <cellStyle name="CaptionL" xfId="42" xr:uid="{00000000-0005-0000-0000-000029000000}"/>
    <cellStyle name="Cell Link" xfId="43" xr:uid="{00000000-0005-0000-0000-00002A000000}"/>
    <cellStyle name="Center Currency" xfId="44" xr:uid="{00000000-0005-0000-0000-00002B000000}"/>
    <cellStyle name="Center Date" xfId="45" xr:uid="{00000000-0005-0000-0000-00002C000000}"/>
    <cellStyle name="Center Multiple" xfId="46" xr:uid="{00000000-0005-0000-0000-00002D000000}"/>
    <cellStyle name="Center Number" xfId="47" xr:uid="{00000000-0005-0000-0000-00002E000000}"/>
    <cellStyle name="Center Percentage" xfId="48" xr:uid="{00000000-0005-0000-0000-00002F000000}"/>
    <cellStyle name="Center Year" xfId="49" xr:uid="{00000000-0005-0000-0000-000030000000}"/>
    <cellStyle name="Comma" xfId="235" builtinId="3"/>
    <cellStyle name="Comma  - Style1" xfId="50" xr:uid="{00000000-0005-0000-0000-000032000000}"/>
    <cellStyle name="Comma  - Style2" xfId="51" xr:uid="{00000000-0005-0000-0000-000033000000}"/>
    <cellStyle name="Comma  - Style3" xfId="52" xr:uid="{00000000-0005-0000-0000-000034000000}"/>
    <cellStyle name="Comma  - Style4" xfId="53" xr:uid="{00000000-0005-0000-0000-000035000000}"/>
    <cellStyle name="Comma  - Style5" xfId="54" xr:uid="{00000000-0005-0000-0000-000036000000}"/>
    <cellStyle name="Comma  - Style6" xfId="55" xr:uid="{00000000-0005-0000-0000-000037000000}"/>
    <cellStyle name="Comma  - Style7" xfId="56" xr:uid="{00000000-0005-0000-0000-000038000000}"/>
    <cellStyle name="Comma  - Style8" xfId="57" xr:uid="{00000000-0005-0000-0000-000039000000}"/>
    <cellStyle name="Comma [0]7Z_87C" xfId="58" xr:uid="{00000000-0005-0000-0000-00003A000000}"/>
    <cellStyle name="Comma [1]" xfId="59" xr:uid="{00000000-0005-0000-0000-00003B000000}"/>
    <cellStyle name="Comma 0" xfId="60" xr:uid="{00000000-0005-0000-0000-00003C000000}"/>
    <cellStyle name="Comma 1" xfId="61" xr:uid="{00000000-0005-0000-0000-00003D000000}"/>
    <cellStyle name="Comma 2" xfId="62" xr:uid="{00000000-0005-0000-0000-00003E000000}"/>
    <cellStyle name="Comma 2 2" xfId="1" xr:uid="{00000000-0005-0000-0000-00003F000000}"/>
    <cellStyle name="Comma 3" xfId="63" xr:uid="{00000000-0005-0000-0000-000040000000}"/>
    <cellStyle name="Comma 4" xfId="64" xr:uid="{00000000-0005-0000-0000-000041000000}"/>
    <cellStyle name="Comma0" xfId="65" xr:uid="{00000000-0005-0000-0000-000042000000}"/>
    <cellStyle name="Currency" xfId="242" builtinId="4"/>
    <cellStyle name="Currency [$0]" xfId="66" xr:uid="{00000000-0005-0000-0000-000043000000}"/>
    <cellStyle name="Currency [£0]" xfId="67" xr:uid="{00000000-0005-0000-0000-000044000000}"/>
    <cellStyle name="Currency 11" xfId="68" xr:uid="{00000000-0005-0000-0000-000045000000}"/>
    <cellStyle name="Currency 2" xfId="69" xr:uid="{00000000-0005-0000-0000-000046000000}"/>
    <cellStyle name="Currency 3" xfId="70" xr:uid="{00000000-0005-0000-0000-000047000000}"/>
    <cellStyle name="Currency 4" xfId="71" xr:uid="{00000000-0005-0000-0000-000048000000}"/>
    <cellStyle name="D4_B8B1_005004B79812_.wvu.PrintTitlest" xfId="72" xr:uid="{00000000-0005-0000-0000-000049000000}"/>
    <cellStyle name="Date" xfId="73" xr:uid="{00000000-0005-0000-0000-00004A000000}"/>
    <cellStyle name="Emphasis 1" xfId="74" xr:uid="{00000000-0005-0000-0000-00004B000000}"/>
    <cellStyle name="Emphasis 2" xfId="75" xr:uid="{00000000-0005-0000-0000-00004C000000}"/>
    <cellStyle name="Emphasis 3" xfId="76" xr:uid="{00000000-0005-0000-0000-00004D000000}"/>
    <cellStyle name="Euro" xfId="77" xr:uid="{00000000-0005-0000-0000-00004E000000}"/>
    <cellStyle name="Fixed" xfId="78" xr:uid="{00000000-0005-0000-0000-00004F000000}"/>
    <cellStyle name="fred" xfId="79" xr:uid="{00000000-0005-0000-0000-000050000000}"/>
    <cellStyle name="Fred%" xfId="80" xr:uid="{00000000-0005-0000-0000-000051000000}"/>
    <cellStyle name="Gilsans" xfId="81" xr:uid="{00000000-0005-0000-0000-000052000000}"/>
    <cellStyle name="Gilsansl" xfId="82" xr:uid="{00000000-0005-0000-0000-000053000000}"/>
    <cellStyle name="Good 2" xfId="239" xr:uid="{00000000-0005-0000-0000-000054000000}"/>
    <cellStyle name="Grey" xfId="83" xr:uid="{00000000-0005-0000-0000-000055000000}"/>
    <cellStyle name="Header1" xfId="84" xr:uid="{00000000-0005-0000-0000-000056000000}"/>
    <cellStyle name="Header2" xfId="85" xr:uid="{00000000-0005-0000-0000-000057000000}"/>
    <cellStyle name="Heading 1 2" xfId="86" xr:uid="{00000000-0005-0000-0000-000058000000}"/>
    <cellStyle name="Heading 1 3" xfId="87" xr:uid="{00000000-0005-0000-0000-000059000000}"/>
    <cellStyle name="Heading 2 2" xfId="88" xr:uid="{00000000-0005-0000-0000-00005A000000}"/>
    <cellStyle name="Heading 2 3" xfId="89" xr:uid="{00000000-0005-0000-0000-00005B000000}"/>
    <cellStyle name="Heading 3 2" xfId="90" xr:uid="{00000000-0005-0000-0000-00005C000000}"/>
    <cellStyle name="Heading 3 3" xfId="91" xr:uid="{00000000-0005-0000-0000-00005D000000}"/>
    <cellStyle name="Heading 4 2" xfId="92" xr:uid="{00000000-0005-0000-0000-00005E000000}"/>
    <cellStyle name="Heading 4 3" xfId="93" xr:uid="{00000000-0005-0000-0000-00005F000000}"/>
    <cellStyle name="Heading(4)" xfId="94" xr:uid="{00000000-0005-0000-0000-000060000000}"/>
    <cellStyle name="Heading2" xfId="95" xr:uid="{00000000-0005-0000-0000-000061000000}"/>
    <cellStyle name="Hyperlink 2" xfId="96" xr:uid="{00000000-0005-0000-0000-000062000000}"/>
    <cellStyle name="Hyperlink 3" xfId="97" xr:uid="{00000000-0005-0000-0000-000063000000}"/>
    <cellStyle name="Hyperlink Arrow" xfId="98" xr:uid="{00000000-0005-0000-0000-000064000000}"/>
    <cellStyle name="Hyperlink Text" xfId="99" xr:uid="{00000000-0005-0000-0000-000065000000}"/>
    <cellStyle name="import" xfId="100" xr:uid="{00000000-0005-0000-0000-000066000000}"/>
    <cellStyle name="import%" xfId="101" xr:uid="{00000000-0005-0000-0000-000067000000}"/>
    <cellStyle name="import_ICRC Electricity model 1-1  (1 Feb 2003) " xfId="102" xr:uid="{00000000-0005-0000-0000-000068000000}"/>
    <cellStyle name="Input $" xfId="103" xr:uid="{00000000-0005-0000-0000-000069000000}"/>
    <cellStyle name="Input %" xfId="104" xr:uid="{00000000-0005-0000-0000-00006A000000}"/>
    <cellStyle name="Input [yellow]" xfId="105" xr:uid="{00000000-0005-0000-0000-00006B000000}"/>
    <cellStyle name="Input text" xfId="106" xr:uid="{00000000-0005-0000-0000-00006C000000}"/>
    <cellStyle name="Input1" xfId="107" xr:uid="{00000000-0005-0000-0000-00006D000000}"/>
    <cellStyle name="Input1%" xfId="108" xr:uid="{00000000-0005-0000-0000-00006E000000}"/>
    <cellStyle name="Input1_ICRC Electricity model 1-1  (1 Feb 2003) " xfId="109" xr:uid="{00000000-0005-0000-0000-00006F000000}"/>
    <cellStyle name="Input1default" xfId="110" xr:uid="{00000000-0005-0000-0000-000070000000}"/>
    <cellStyle name="Input1default%" xfId="111" xr:uid="{00000000-0005-0000-0000-000071000000}"/>
    <cellStyle name="Input2" xfId="112" xr:uid="{00000000-0005-0000-0000-000072000000}"/>
    <cellStyle name="Input3" xfId="113" xr:uid="{00000000-0005-0000-0000-000073000000}"/>
    <cellStyle name="InputArea" xfId="114" xr:uid="{00000000-0005-0000-0000-000074000000}"/>
    <cellStyle name="InputAreaDotted" xfId="115" xr:uid="{00000000-0005-0000-0000-000075000000}"/>
    <cellStyle name="key result" xfId="116" xr:uid="{00000000-0005-0000-0000-000076000000}"/>
    <cellStyle name="Lines" xfId="117" xr:uid="{00000000-0005-0000-0000-000077000000}"/>
    <cellStyle name="Local import" xfId="118" xr:uid="{00000000-0005-0000-0000-000078000000}"/>
    <cellStyle name="Local import %" xfId="119" xr:uid="{00000000-0005-0000-0000-000079000000}"/>
    <cellStyle name="Lookup Table Heading" xfId="120" xr:uid="{00000000-0005-0000-0000-00007A000000}"/>
    <cellStyle name="Lookup Table Label" xfId="121" xr:uid="{00000000-0005-0000-0000-00007B000000}"/>
    <cellStyle name="Lookup Table Number" xfId="122" xr:uid="{00000000-0005-0000-0000-00007C000000}"/>
    <cellStyle name="Mine" xfId="123" xr:uid="{00000000-0005-0000-0000-00007D000000}"/>
    <cellStyle name="Model Name" xfId="124" xr:uid="{00000000-0005-0000-0000-00007E000000}"/>
    <cellStyle name="Neutral 2" xfId="240" xr:uid="{00000000-0005-0000-0000-00007F000000}"/>
    <cellStyle name="Non crit Input 0.0" xfId="125" xr:uid="{00000000-0005-0000-0000-000080000000}"/>
    <cellStyle name="Normal" xfId="0" builtinId="0"/>
    <cellStyle name="Normal - Style1" xfId="126" xr:uid="{00000000-0005-0000-0000-000082000000}"/>
    <cellStyle name="Normal 13" xfId="127" xr:uid="{00000000-0005-0000-0000-000083000000}"/>
    <cellStyle name="Normal 134" xfId="244" xr:uid="{9926AB93-61D9-4DE8-BE83-20D590A9AA33}"/>
    <cellStyle name="Normal 136" xfId="243" xr:uid="{462383C9-EB99-40F0-88AA-9E8ABA388404}"/>
    <cellStyle name="Normal 142" xfId="246" xr:uid="{7EDD79BC-F085-4742-A2B8-12A045E28053}"/>
    <cellStyle name="Normal 152" xfId="245" xr:uid="{4E79B963-DB58-4F5F-8221-C77679EDDF48}"/>
    <cellStyle name="Normal 2" xfId="128" xr:uid="{00000000-0005-0000-0000-000084000000}"/>
    <cellStyle name="Normal 2 2" xfId="237" xr:uid="{00000000-0005-0000-0000-000085000000}"/>
    <cellStyle name="Normal 2 3" xfId="238" xr:uid="{00000000-0005-0000-0000-000086000000}"/>
    <cellStyle name="Normal 3" xfId="129" xr:uid="{00000000-0005-0000-0000-000087000000}"/>
    <cellStyle name="Normal 38" xfId="130" xr:uid="{00000000-0005-0000-0000-000088000000}"/>
    <cellStyle name="Normal 4" xfId="131" xr:uid="{00000000-0005-0000-0000-000089000000}"/>
    <cellStyle name="Normal 40" xfId="132" xr:uid="{00000000-0005-0000-0000-00008A000000}"/>
    <cellStyle name="Normal 5" xfId="133" xr:uid="{00000000-0005-0000-0000-00008B000000}"/>
    <cellStyle name="Normal 5 2" xfId="134" xr:uid="{00000000-0005-0000-0000-00008C000000}"/>
    <cellStyle name="Normal 6" xfId="135" xr:uid="{00000000-0005-0000-0000-00008D000000}"/>
    <cellStyle name="Normal 7" xfId="136" xr:uid="{00000000-0005-0000-0000-00008E000000}"/>
    <cellStyle name="Normal 8" xfId="137" xr:uid="{00000000-0005-0000-0000-00008F000000}"/>
    <cellStyle name="Normal 9" xfId="138" xr:uid="{00000000-0005-0000-0000-000090000000}"/>
    <cellStyle name="Normal 9 2" xfId="139" xr:uid="{00000000-0005-0000-0000-000091000000}"/>
    <cellStyle name="Percent" xfId="236" builtinId="5"/>
    <cellStyle name="Percent [2]" xfId="140" xr:uid="{00000000-0005-0000-0000-000093000000}"/>
    <cellStyle name="Percent 2" xfId="141" xr:uid="{00000000-0005-0000-0000-000094000000}"/>
    <cellStyle name="Percent 3" xfId="142" xr:uid="{00000000-0005-0000-0000-000095000000}"/>
    <cellStyle name="Percent 4" xfId="143" xr:uid="{00000000-0005-0000-0000-000096000000}"/>
    <cellStyle name="Percentage" xfId="144" xr:uid="{00000000-0005-0000-0000-000097000000}"/>
    <cellStyle name="Period Title" xfId="145" xr:uid="{00000000-0005-0000-0000-000098000000}"/>
    <cellStyle name="PSChar" xfId="146" xr:uid="{00000000-0005-0000-0000-000099000000}"/>
    <cellStyle name="PSDate" xfId="147" xr:uid="{00000000-0005-0000-0000-00009A000000}"/>
    <cellStyle name="PSDec" xfId="148" xr:uid="{00000000-0005-0000-0000-00009B000000}"/>
    <cellStyle name="PSDetail" xfId="149" xr:uid="{00000000-0005-0000-0000-00009C000000}"/>
    <cellStyle name="PSHeading" xfId="150" xr:uid="{00000000-0005-0000-0000-00009D000000}"/>
    <cellStyle name="PSInt" xfId="151" xr:uid="{00000000-0005-0000-0000-00009E000000}"/>
    <cellStyle name="PSSpacer" xfId="152" xr:uid="{00000000-0005-0000-0000-00009F000000}"/>
    <cellStyle name="Ratio" xfId="153" xr:uid="{00000000-0005-0000-0000-0000A0000000}"/>
    <cellStyle name="Right Currency" xfId="154" xr:uid="{00000000-0005-0000-0000-0000A1000000}"/>
    <cellStyle name="Right Date" xfId="155" xr:uid="{00000000-0005-0000-0000-0000A2000000}"/>
    <cellStyle name="Right Multiple" xfId="156" xr:uid="{00000000-0005-0000-0000-0000A3000000}"/>
    <cellStyle name="Right Number" xfId="157" xr:uid="{00000000-0005-0000-0000-0000A4000000}"/>
    <cellStyle name="Right Percentage" xfId="158" xr:uid="{00000000-0005-0000-0000-0000A5000000}"/>
    <cellStyle name="Right Year" xfId="159" xr:uid="{00000000-0005-0000-0000-0000A6000000}"/>
    <cellStyle name="SAPBEXaggData" xfId="160" xr:uid="{00000000-0005-0000-0000-0000A7000000}"/>
    <cellStyle name="SAPBEXaggDataEmph" xfId="161" xr:uid="{00000000-0005-0000-0000-0000A8000000}"/>
    <cellStyle name="SAPBEXaggItem" xfId="162" xr:uid="{00000000-0005-0000-0000-0000A9000000}"/>
    <cellStyle name="SAPBEXaggItemX" xfId="163" xr:uid="{00000000-0005-0000-0000-0000AA000000}"/>
    <cellStyle name="SAPBEXchaText" xfId="164" xr:uid="{00000000-0005-0000-0000-0000AB000000}"/>
    <cellStyle name="SAPBEXexcBad7" xfId="165" xr:uid="{00000000-0005-0000-0000-0000AC000000}"/>
    <cellStyle name="SAPBEXexcBad8" xfId="166" xr:uid="{00000000-0005-0000-0000-0000AD000000}"/>
    <cellStyle name="SAPBEXexcBad9" xfId="167" xr:uid="{00000000-0005-0000-0000-0000AE000000}"/>
    <cellStyle name="SAPBEXexcCritical4" xfId="168" xr:uid="{00000000-0005-0000-0000-0000AF000000}"/>
    <cellStyle name="SAPBEXexcCritical5" xfId="169" xr:uid="{00000000-0005-0000-0000-0000B0000000}"/>
    <cellStyle name="SAPBEXexcCritical6" xfId="170" xr:uid="{00000000-0005-0000-0000-0000B1000000}"/>
    <cellStyle name="SAPBEXexcGood1" xfId="171" xr:uid="{00000000-0005-0000-0000-0000B2000000}"/>
    <cellStyle name="SAPBEXexcGood2" xfId="172" xr:uid="{00000000-0005-0000-0000-0000B3000000}"/>
    <cellStyle name="SAPBEXexcGood3" xfId="173" xr:uid="{00000000-0005-0000-0000-0000B4000000}"/>
    <cellStyle name="SAPBEXfilterDrill" xfId="174" xr:uid="{00000000-0005-0000-0000-0000B5000000}"/>
    <cellStyle name="SAPBEXfilterItem" xfId="175" xr:uid="{00000000-0005-0000-0000-0000B6000000}"/>
    <cellStyle name="SAPBEXfilterText" xfId="176" xr:uid="{00000000-0005-0000-0000-0000B7000000}"/>
    <cellStyle name="SAPBEXformats" xfId="177" xr:uid="{00000000-0005-0000-0000-0000B8000000}"/>
    <cellStyle name="SAPBEXheaderItem" xfId="178" xr:uid="{00000000-0005-0000-0000-0000B9000000}"/>
    <cellStyle name="SAPBEXheaderText" xfId="179" xr:uid="{00000000-0005-0000-0000-0000BA000000}"/>
    <cellStyle name="SAPBEXHLevel0" xfId="180" xr:uid="{00000000-0005-0000-0000-0000BB000000}"/>
    <cellStyle name="SAPBEXHLevel0X" xfId="181" xr:uid="{00000000-0005-0000-0000-0000BC000000}"/>
    <cellStyle name="SAPBEXHLevel1" xfId="182" xr:uid="{00000000-0005-0000-0000-0000BD000000}"/>
    <cellStyle name="SAPBEXHLevel1X" xfId="183" xr:uid="{00000000-0005-0000-0000-0000BE000000}"/>
    <cellStyle name="SAPBEXHLevel2" xfId="184" xr:uid="{00000000-0005-0000-0000-0000BF000000}"/>
    <cellStyle name="SAPBEXHLevel2X" xfId="185" xr:uid="{00000000-0005-0000-0000-0000C0000000}"/>
    <cellStyle name="SAPBEXHLevel3" xfId="186" xr:uid="{00000000-0005-0000-0000-0000C1000000}"/>
    <cellStyle name="SAPBEXHLevel3X" xfId="187" xr:uid="{00000000-0005-0000-0000-0000C2000000}"/>
    <cellStyle name="SAPBEXinputData" xfId="188" xr:uid="{00000000-0005-0000-0000-0000C3000000}"/>
    <cellStyle name="SAPBEXItemHeader" xfId="189" xr:uid="{00000000-0005-0000-0000-0000C4000000}"/>
    <cellStyle name="SAPBEXresData" xfId="190" xr:uid="{00000000-0005-0000-0000-0000C5000000}"/>
    <cellStyle name="SAPBEXresDataEmph" xfId="191" xr:uid="{00000000-0005-0000-0000-0000C6000000}"/>
    <cellStyle name="SAPBEXresItem" xfId="192" xr:uid="{00000000-0005-0000-0000-0000C7000000}"/>
    <cellStyle name="SAPBEXresItemX" xfId="193" xr:uid="{00000000-0005-0000-0000-0000C8000000}"/>
    <cellStyle name="SAPBEXstdData" xfId="194" xr:uid="{00000000-0005-0000-0000-0000C9000000}"/>
    <cellStyle name="SAPBEXstdDataEmph" xfId="195" xr:uid="{00000000-0005-0000-0000-0000CA000000}"/>
    <cellStyle name="SAPBEXstdItem" xfId="196" xr:uid="{00000000-0005-0000-0000-0000CB000000}"/>
    <cellStyle name="SAPBEXstdItemX" xfId="197" xr:uid="{00000000-0005-0000-0000-0000CC000000}"/>
    <cellStyle name="SAPBEXtitle" xfId="198" xr:uid="{00000000-0005-0000-0000-0000CD000000}"/>
    <cellStyle name="SAPBEXunassignedItem" xfId="199" xr:uid="{00000000-0005-0000-0000-0000CE000000}"/>
    <cellStyle name="SAPBEXundefined" xfId="200" xr:uid="{00000000-0005-0000-0000-0000CF000000}"/>
    <cellStyle name="SAPError" xfId="201" xr:uid="{00000000-0005-0000-0000-0000D0000000}"/>
    <cellStyle name="SAPKey" xfId="202" xr:uid="{00000000-0005-0000-0000-0000D1000000}"/>
    <cellStyle name="SAPLocked" xfId="203" xr:uid="{00000000-0005-0000-0000-0000D2000000}"/>
    <cellStyle name="SAPOutput" xfId="204" xr:uid="{00000000-0005-0000-0000-0000D3000000}"/>
    <cellStyle name="SAPSpace" xfId="205" xr:uid="{00000000-0005-0000-0000-0000D4000000}"/>
    <cellStyle name="SAPText" xfId="206" xr:uid="{00000000-0005-0000-0000-0000D5000000}"/>
    <cellStyle name="SAPUnLocked" xfId="207" xr:uid="{00000000-0005-0000-0000-0000D6000000}"/>
    <cellStyle name="Section Number" xfId="208" xr:uid="{00000000-0005-0000-0000-0000D7000000}"/>
    <cellStyle name="SEM-BPS-data" xfId="209" xr:uid="{00000000-0005-0000-0000-0000D8000000}"/>
    <cellStyle name="SEM-BPS-headdata" xfId="210" xr:uid="{00000000-0005-0000-0000-0000D9000000}"/>
    <cellStyle name="SEM-BPS-headkey" xfId="211" xr:uid="{00000000-0005-0000-0000-0000DA000000}"/>
    <cellStyle name="SEM-BPS-key" xfId="212" xr:uid="{00000000-0005-0000-0000-0000DB000000}"/>
    <cellStyle name="Sheet Title" xfId="213" xr:uid="{00000000-0005-0000-0000-0000DC000000}"/>
    <cellStyle name="Special" xfId="214" xr:uid="{00000000-0005-0000-0000-0000DD000000}"/>
    <cellStyle name="StaticText" xfId="215" xr:uid="{00000000-0005-0000-0000-0000DE000000}"/>
    <cellStyle name="Style 1" xfId="216" xr:uid="{00000000-0005-0000-0000-0000DF000000}"/>
    <cellStyle name="Style2" xfId="217" xr:uid="{00000000-0005-0000-0000-0000E0000000}"/>
    <cellStyle name="Style3" xfId="218" xr:uid="{00000000-0005-0000-0000-0000E1000000}"/>
    <cellStyle name="Style4" xfId="219" xr:uid="{00000000-0005-0000-0000-0000E2000000}"/>
    <cellStyle name="Style5" xfId="220" xr:uid="{00000000-0005-0000-0000-0000E3000000}"/>
    <cellStyle name="Table Head Green" xfId="221" xr:uid="{00000000-0005-0000-0000-0000E4000000}"/>
    <cellStyle name="Table Head_pldt" xfId="222" xr:uid="{00000000-0005-0000-0000-0000E5000000}"/>
    <cellStyle name="Table Source" xfId="223" xr:uid="{00000000-0005-0000-0000-0000E6000000}"/>
    <cellStyle name="Table Units" xfId="224" xr:uid="{00000000-0005-0000-0000-0000E7000000}"/>
    <cellStyle name="Text" xfId="225" xr:uid="{00000000-0005-0000-0000-0000E8000000}"/>
    <cellStyle name="Text 2" xfId="226" xr:uid="{00000000-0005-0000-0000-0000E9000000}"/>
    <cellStyle name="Text Head 1" xfId="227" xr:uid="{00000000-0005-0000-0000-0000EA000000}"/>
    <cellStyle name="Text Head 2" xfId="228" xr:uid="{00000000-0005-0000-0000-0000EB000000}"/>
    <cellStyle name="Text Indent 2" xfId="229" xr:uid="{00000000-0005-0000-0000-0000EC000000}"/>
    <cellStyle name="Theirs" xfId="230" xr:uid="{00000000-0005-0000-0000-0000ED000000}"/>
    <cellStyle name="TOC 1" xfId="231" xr:uid="{00000000-0005-0000-0000-0000EE000000}"/>
    <cellStyle name="TOC 2" xfId="232" xr:uid="{00000000-0005-0000-0000-0000EF000000}"/>
    <cellStyle name="TOC 3" xfId="233" xr:uid="{00000000-0005-0000-0000-0000F0000000}"/>
    <cellStyle name="year" xfId="234" xr:uid="{00000000-0005-0000-0000-0000F1000000}"/>
  </cellStyles>
  <dxfs count="1">
    <dxf>
      <font>
        <b/>
        <i val="0"/>
        <strike val="0"/>
        <color rgb="FF92D050"/>
      </font>
    </dxf>
  </dxfs>
  <tableStyles count="0" defaultTableStyle="TableStyleMedium2" defaultPivotStyle="PivotStyleLight16"/>
  <colors>
    <mruColors>
      <color rgb="FFFF99FF"/>
      <color rgb="FF66FFFF"/>
      <color rgb="FFFFFFCC"/>
      <color rgb="FF00FF00"/>
      <color rgb="FFFFC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L%20MOD%206.13%20-%20REFCL%20T3%20cost%20-%20Aug2019%20-%20Pub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s"/>
      <sheetName val="PTRM_inputs"/>
      <sheetName val="Calcs_for_PTRM"/>
      <sheetName val="Year_Summary"/>
      <sheetName val="Cost_Summary"/>
      <sheetName val="Project_inputs"/>
      <sheetName val="Asset_groups"/>
      <sheetName val="ART_volumes"/>
      <sheetName val="CRO_volumes"/>
      <sheetName val="HTN_volumes"/>
      <sheetName val="KRT_volumes"/>
      <sheetName val="MBN_volumes"/>
      <sheetName val="STL_volumes"/>
      <sheetName val="TRG_volumes"/>
      <sheetName val="ART_cost"/>
      <sheetName val="CRO_cost"/>
      <sheetName val="HTN_cost"/>
      <sheetName val="KRT_cost"/>
      <sheetName val="MBN_cost"/>
      <sheetName val="STL_cost"/>
      <sheetName val="TRG_cost"/>
      <sheetName val="Tot_cost"/>
      <sheetName val="Total_CY"/>
      <sheetName val="Total_FY"/>
      <sheetName val="Labour_ra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8">
          <cell r="K18">
            <v>406</v>
          </cell>
        </row>
        <row r="19">
          <cell r="K19">
            <v>347</v>
          </cell>
        </row>
        <row r="20">
          <cell r="K20">
            <v>1</v>
          </cell>
        </row>
      </sheetData>
      <sheetData sheetId="8">
        <row r="18">
          <cell r="K18">
            <v>92</v>
          </cell>
        </row>
        <row r="19">
          <cell r="K19">
            <v>889</v>
          </cell>
        </row>
        <row r="20">
          <cell r="K20">
            <v>3</v>
          </cell>
        </row>
      </sheetData>
      <sheetData sheetId="9">
        <row r="18">
          <cell r="K18">
            <v>369</v>
          </cell>
        </row>
        <row r="19">
          <cell r="K19">
            <v>265</v>
          </cell>
        </row>
        <row r="20">
          <cell r="K20">
            <v>6</v>
          </cell>
        </row>
      </sheetData>
      <sheetData sheetId="10">
        <row r="18">
          <cell r="K18">
            <v>341</v>
          </cell>
        </row>
        <row r="19">
          <cell r="K19">
            <v>553</v>
          </cell>
        </row>
        <row r="20">
          <cell r="K20">
            <v>3</v>
          </cell>
        </row>
      </sheetData>
      <sheetData sheetId="11">
        <row r="18">
          <cell r="K18">
            <v>148</v>
          </cell>
        </row>
        <row r="19">
          <cell r="K19">
            <v>1040</v>
          </cell>
        </row>
        <row r="20">
          <cell r="K20">
            <v>1</v>
          </cell>
        </row>
      </sheetData>
      <sheetData sheetId="12">
        <row r="18">
          <cell r="K18">
            <v>184</v>
          </cell>
        </row>
        <row r="19">
          <cell r="K19">
            <v>249</v>
          </cell>
        </row>
        <row r="20">
          <cell r="K20">
            <v>1</v>
          </cell>
        </row>
      </sheetData>
      <sheetData sheetId="13">
        <row r="18">
          <cell r="K18">
            <v>556</v>
          </cell>
        </row>
        <row r="19">
          <cell r="K19">
            <v>517</v>
          </cell>
        </row>
        <row r="20">
          <cell r="K20">
            <v>5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18">
          <cell r="AU18">
            <v>5189018.7757089604</v>
          </cell>
        </row>
        <row r="19">
          <cell r="AU19">
            <v>10115387.109408228</v>
          </cell>
        </row>
        <row r="20">
          <cell r="AU20">
            <v>1163087.2482184868</v>
          </cell>
        </row>
      </sheetData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  <pageSetUpPr fitToPage="1"/>
  </sheetPr>
  <dimension ref="A1:CP67"/>
  <sheetViews>
    <sheetView showGridLines="0" topLeftCell="A13" zoomScale="80" zoomScaleNormal="80" workbookViewId="0">
      <selection activeCell="N63" sqref="N63"/>
    </sheetView>
  </sheetViews>
  <sheetFormatPr defaultColWidth="9.140625" defaultRowHeight="12.75"/>
  <cols>
    <col min="1" max="1" width="2.7109375" style="4" customWidth="1"/>
    <col min="2" max="2" width="4.42578125" style="4" customWidth="1"/>
    <col min="3" max="3" width="51.28515625" style="4" customWidth="1"/>
    <col min="4" max="4" width="13.7109375" style="4" customWidth="1"/>
    <col min="5" max="5" width="13.42578125" style="4" customWidth="1"/>
    <col min="6" max="6" width="12.85546875" style="4" customWidth="1"/>
    <col min="7" max="7" width="10.85546875" style="4" customWidth="1"/>
    <col min="8" max="62" width="12.140625" style="4" customWidth="1"/>
    <col min="63" max="63" width="17.140625" style="4" customWidth="1"/>
    <col min="64" max="64" width="12" style="4" customWidth="1"/>
    <col min="65" max="65" width="8.42578125" style="4" customWidth="1"/>
    <col min="66" max="70" width="12.140625" style="4" customWidth="1"/>
    <col min="71" max="16384" width="9.140625" style="4"/>
  </cols>
  <sheetData>
    <row r="1" spans="1:94" ht="18.75">
      <c r="A1" s="67" t="s">
        <v>93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</row>
    <row r="2" spans="1:94" s="1" customFormat="1" ht="21">
      <c r="A2" s="67" t="s">
        <v>10</v>
      </c>
      <c r="B2" s="26"/>
      <c r="C2" s="26"/>
      <c r="D2" s="26"/>
      <c r="E2" s="27"/>
      <c r="F2" s="27"/>
      <c r="G2" s="26"/>
      <c r="H2" s="28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</row>
    <row r="3" spans="1:94" s="1" customFormat="1" ht="21">
      <c r="A3" s="67"/>
      <c r="B3" s="26"/>
      <c r="C3" s="26"/>
      <c r="D3" s="26"/>
      <c r="E3" s="27"/>
      <c r="F3" s="27"/>
      <c r="G3" s="26"/>
      <c r="H3" s="28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</row>
    <row r="4" spans="1:94" s="5" customFormat="1">
      <c r="B4" s="6"/>
      <c r="C4" s="2"/>
      <c r="D4" s="2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3"/>
      <c r="BL4" s="4"/>
      <c r="BM4" s="6"/>
      <c r="BN4" s="7"/>
      <c r="BO4" s="7"/>
      <c r="BP4" s="7"/>
      <c r="BQ4" s="7"/>
      <c r="BR4" s="7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J4" s="8"/>
    </row>
    <row r="5" spans="1:94" s="5" customFormat="1">
      <c r="B5" s="114"/>
      <c r="C5" s="5" t="s">
        <v>133</v>
      </c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3"/>
      <c r="BL5" s="4"/>
      <c r="BM5" s="6"/>
      <c r="BN5" s="7"/>
      <c r="BO5" s="7"/>
      <c r="BP5" s="7"/>
      <c r="BQ5" s="7"/>
      <c r="BR5" s="7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J5" s="8"/>
    </row>
    <row r="6" spans="1:94" s="5" customFormat="1">
      <c r="B6" s="31"/>
      <c r="C6" s="5" t="s">
        <v>13</v>
      </c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3"/>
      <c r="BL6" s="4"/>
      <c r="BM6" s="6"/>
      <c r="BN6" s="7"/>
      <c r="BO6" s="7"/>
      <c r="BP6" s="7"/>
      <c r="BQ6" s="7"/>
      <c r="BR6" s="7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J6" s="8"/>
    </row>
    <row r="7" spans="1:94" s="5" customFormat="1">
      <c r="B7" s="6"/>
      <c r="C7" s="2"/>
      <c r="D7" s="2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3"/>
      <c r="BL7" s="4"/>
      <c r="BM7" s="6"/>
      <c r="BN7" s="7"/>
      <c r="BO7" s="7"/>
      <c r="BP7" s="7"/>
      <c r="BQ7" s="7"/>
      <c r="BR7" s="7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J7" s="8"/>
    </row>
    <row r="8" spans="1:94" s="1" customFormat="1" ht="18.75">
      <c r="A8" s="23"/>
      <c r="B8" s="23"/>
      <c r="C8" s="23"/>
      <c r="D8" s="23"/>
      <c r="E8" s="23"/>
      <c r="F8" s="23"/>
      <c r="G8" s="23"/>
      <c r="H8" s="23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3"/>
      <c r="BL8" s="4"/>
      <c r="BM8" s="2"/>
      <c r="BN8" s="3"/>
      <c r="BO8" s="3"/>
      <c r="BP8" s="3"/>
      <c r="BQ8" s="3"/>
    </row>
    <row r="9" spans="1:94" ht="18.75">
      <c r="A9" s="25"/>
      <c r="B9" s="25"/>
      <c r="C9" s="25"/>
      <c r="D9" s="25"/>
      <c r="E9" s="25"/>
      <c r="F9" s="25"/>
      <c r="G9" s="25"/>
      <c r="H9" s="25">
        <v>2016</v>
      </c>
      <c r="I9" s="25">
        <v>2017</v>
      </c>
      <c r="J9" s="25">
        <v>2018</v>
      </c>
      <c r="K9" s="25">
        <v>2019</v>
      </c>
      <c r="L9" s="25">
        <v>2020</v>
      </c>
      <c r="M9" s="25">
        <v>2021</v>
      </c>
      <c r="N9" s="25">
        <v>2022</v>
      </c>
      <c r="O9" s="25">
        <v>2023</v>
      </c>
      <c r="P9" s="25">
        <v>2024</v>
      </c>
      <c r="Q9" s="25">
        <v>2025</v>
      </c>
      <c r="R9" s="25">
        <v>2026</v>
      </c>
      <c r="S9" s="25">
        <v>2027</v>
      </c>
      <c r="T9" s="25">
        <v>2028</v>
      </c>
      <c r="U9" s="25">
        <v>2029</v>
      </c>
      <c r="V9" s="25">
        <v>2030</v>
      </c>
      <c r="W9" s="25">
        <v>2031</v>
      </c>
      <c r="X9" s="25">
        <v>2032</v>
      </c>
      <c r="Y9" s="25">
        <v>2033</v>
      </c>
      <c r="Z9" s="25">
        <v>2034</v>
      </c>
      <c r="AA9" s="25">
        <v>2035</v>
      </c>
      <c r="AB9" s="25">
        <v>2036</v>
      </c>
      <c r="AC9" s="25">
        <v>2037</v>
      </c>
      <c r="AD9" s="25">
        <v>2038</v>
      </c>
      <c r="AE9" s="25">
        <v>2039</v>
      </c>
      <c r="AF9" s="25">
        <v>2040</v>
      </c>
      <c r="AG9" s="25">
        <v>2041</v>
      </c>
      <c r="AH9" s="25">
        <v>2042</v>
      </c>
      <c r="AI9" s="25">
        <v>2043</v>
      </c>
      <c r="AJ9" s="25">
        <v>2044</v>
      </c>
      <c r="AK9" s="25">
        <v>2045</v>
      </c>
      <c r="AL9" s="25">
        <v>2046</v>
      </c>
      <c r="AM9" s="25">
        <v>2047</v>
      </c>
      <c r="AN9" s="25">
        <v>2048</v>
      </c>
      <c r="AO9" s="25">
        <v>2049</v>
      </c>
      <c r="AP9" s="25">
        <v>2050</v>
      </c>
      <c r="AQ9" s="25">
        <v>2051</v>
      </c>
      <c r="AR9" s="25">
        <v>2052</v>
      </c>
      <c r="AS9" s="25">
        <v>2053</v>
      </c>
      <c r="AT9" s="25">
        <v>2054</v>
      </c>
      <c r="AU9" s="25">
        <v>2055</v>
      </c>
      <c r="AV9" s="25">
        <v>2056</v>
      </c>
      <c r="AW9" s="25">
        <v>2057</v>
      </c>
      <c r="AX9" s="25">
        <v>2058</v>
      </c>
      <c r="AY9" s="25">
        <v>2059</v>
      </c>
      <c r="AZ9" s="25">
        <v>2060</v>
      </c>
      <c r="BA9" s="25">
        <v>2061</v>
      </c>
      <c r="BB9" s="25">
        <v>2062</v>
      </c>
      <c r="BC9" s="25">
        <v>2063</v>
      </c>
      <c r="BD9" s="25">
        <v>2064</v>
      </c>
      <c r="BE9" s="25">
        <v>2065</v>
      </c>
      <c r="BF9" s="25">
        <v>2066</v>
      </c>
      <c r="BG9" s="25">
        <v>2067</v>
      </c>
      <c r="BH9" s="25">
        <v>2068</v>
      </c>
      <c r="BI9" s="25">
        <v>2069</v>
      </c>
      <c r="BJ9" s="25">
        <v>2070</v>
      </c>
      <c r="BK9" s="3"/>
      <c r="BM9" s="2"/>
      <c r="BN9" s="3"/>
      <c r="BO9" s="3"/>
      <c r="BP9" s="3"/>
      <c r="BQ9" s="3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</row>
    <row r="10" spans="1:94" s="5" customFormat="1">
      <c r="B10" s="6"/>
      <c r="C10" s="2"/>
      <c r="D10" s="2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3"/>
      <c r="BL10" s="4"/>
      <c r="BM10" s="6"/>
      <c r="BN10" s="7"/>
      <c r="BO10" s="7"/>
      <c r="BP10" s="7"/>
      <c r="BQ10" s="7"/>
      <c r="BR10" s="7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J10" s="8"/>
    </row>
    <row r="11" spans="1:94" s="18" customFormat="1" ht="15">
      <c r="A11" s="14"/>
      <c r="B11" s="15"/>
      <c r="C11" s="14" t="s">
        <v>17</v>
      </c>
      <c r="D11" s="15"/>
      <c r="E11" s="15"/>
      <c r="F11" s="16"/>
      <c r="G11" s="16"/>
      <c r="H11" s="16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</row>
    <row r="12" spans="1:94" s="5" customFormat="1">
      <c r="BL12" s="4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J12" s="8"/>
    </row>
    <row r="13" spans="1:94" s="5" customFormat="1">
      <c r="B13" s="6"/>
      <c r="C13" s="2"/>
      <c r="D13" s="2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3"/>
      <c r="BL13" s="4"/>
      <c r="BM13" s="6"/>
      <c r="BN13" s="7"/>
      <c r="BO13" s="7"/>
      <c r="BP13" s="7"/>
      <c r="BQ13" s="7"/>
      <c r="BR13" s="7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J13" s="8"/>
    </row>
    <row r="14" spans="1:94" s="5" customFormat="1">
      <c r="B14" s="6"/>
      <c r="C14" s="2" t="s">
        <v>15</v>
      </c>
      <c r="D14" s="13">
        <v>2010</v>
      </c>
      <c r="G14" s="115">
        <v>25.606197014581664</v>
      </c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3"/>
      <c r="BL14" s="4"/>
      <c r="BM14" s="6"/>
      <c r="BN14" s="7"/>
      <c r="BO14" s="7"/>
      <c r="BP14" s="7"/>
      <c r="BQ14" s="7"/>
      <c r="BR14" s="7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J14" s="8"/>
    </row>
    <row r="15" spans="1:94" s="5" customFormat="1">
      <c r="B15" s="6"/>
      <c r="C15" s="2" t="s">
        <v>15</v>
      </c>
      <c r="D15" s="13">
        <v>2019</v>
      </c>
      <c r="G15" s="5">
        <f>G14-(D15-D14)</f>
        <v>16.606197014581664</v>
      </c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3"/>
      <c r="BL15" s="4"/>
      <c r="BM15" s="6"/>
      <c r="BN15" s="7"/>
      <c r="BO15" s="7"/>
      <c r="BP15" s="7"/>
      <c r="BQ15" s="7"/>
      <c r="BR15" s="7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J15" s="8"/>
    </row>
    <row r="16" spans="1:94" s="5" customFormat="1">
      <c r="B16" s="6"/>
      <c r="C16" s="2"/>
      <c r="D16" s="2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3"/>
      <c r="BL16" s="4"/>
      <c r="BM16" s="6"/>
      <c r="BN16" s="7"/>
      <c r="BO16" s="7"/>
      <c r="BP16" s="7"/>
      <c r="BQ16" s="7"/>
      <c r="BR16" s="7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J16" s="8"/>
    </row>
    <row r="17" spans="1:88" s="5" customFormat="1">
      <c r="B17" s="6"/>
      <c r="C17" s="7" t="s">
        <v>14</v>
      </c>
      <c r="D17" s="32" t="s">
        <v>0</v>
      </c>
      <c r="H17" s="114">
        <v>95.496727552778324</v>
      </c>
      <c r="I17" s="114">
        <v>95.496727552778324</v>
      </c>
      <c r="J17" s="114">
        <v>97.135211782242408</v>
      </c>
      <c r="K17" s="114">
        <v>100.65389437115824</v>
      </c>
      <c r="L17" s="114">
        <v>100.65389437115824</v>
      </c>
      <c r="M17" s="114">
        <v>94.73082552968738</v>
      </c>
      <c r="N17" s="114">
        <v>94.73082552968738</v>
      </c>
      <c r="O17" s="114">
        <v>94.73082552968738</v>
      </c>
      <c r="P17" s="114">
        <v>94.73082552968738</v>
      </c>
      <c r="Q17" s="114">
        <v>94.73082552968738</v>
      </c>
      <c r="R17" s="114">
        <v>94.73082552968738</v>
      </c>
      <c r="S17" s="114">
        <v>94.73082552968738</v>
      </c>
      <c r="T17" s="114">
        <v>94.73082552968738</v>
      </c>
      <c r="U17" s="114">
        <v>94.73082552968738</v>
      </c>
      <c r="V17" s="114">
        <v>94.73082552968738</v>
      </c>
      <c r="W17" s="114">
        <v>94.73082552968738</v>
      </c>
      <c r="X17" s="114">
        <v>94.73082552968738</v>
      </c>
      <c r="Y17" s="114">
        <v>94.73082552968738</v>
      </c>
      <c r="Z17" s="114">
        <v>94.73082552968738</v>
      </c>
      <c r="AA17" s="114">
        <v>94.73082552968738</v>
      </c>
      <c r="AB17" s="114">
        <v>64.788600843456109</v>
      </c>
      <c r="AC17" s="114">
        <v>18.697311831400274</v>
      </c>
      <c r="AD17" s="114">
        <v>18.697311831400274</v>
      </c>
      <c r="AE17" s="114">
        <v>18.697311831400274</v>
      </c>
      <c r="AF17" s="114">
        <v>18.697311831400274</v>
      </c>
      <c r="AG17" s="114">
        <v>18.697311831400274</v>
      </c>
      <c r="AH17" s="114">
        <v>18.697311831400274</v>
      </c>
      <c r="AI17" s="114">
        <v>18.697311831400274</v>
      </c>
      <c r="AJ17" s="114">
        <v>18.697311831400274</v>
      </c>
      <c r="AK17" s="114">
        <v>18.697311831400274</v>
      </c>
      <c r="AL17" s="114">
        <v>18.697311831400274</v>
      </c>
      <c r="AM17" s="114">
        <v>18.697311831400274</v>
      </c>
      <c r="AN17" s="114">
        <v>18.697311831400274</v>
      </c>
      <c r="AO17" s="114">
        <v>18.697311831400274</v>
      </c>
      <c r="AP17" s="114">
        <v>18.697311831400274</v>
      </c>
      <c r="AQ17" s="114">
        <v>18.697311831400274</v>
      </c>
      <c r="AR17" s="114">
        <v>18.697311831400274</v>
      </c>
      <c r="AS17" s="114">
        <v>18.697311831400274</v>
      </c>
      <c r="AT17" s="114">
        <v>18.697311831400274</v>
      </c>
      <c r="AU17" s="114">
        <v>18.697311831400274</v>
      </c>
      <c r="AV17" s="114">
        <v>18.697311831400274</v>
      </c>
      <c r="AW17" s="114">
        <v>18.697311831400274</v>
      </c>
      <c r="AX17" s="114">
        <v>18.697311831400274</v>
      </c>
      <c r="AY17" s="114">
        <v>18.697311831400274</v>
      </c>
      <c r="AZ17" s="114">
        <v>18.697311831400274</v>
      </c>
      <c r="BA17" s="114">
        <v>18.697311831400274</v>
      </c>
      <c r="BB17" s="114">
        <v>18.77538988985172</v>
      </c>
      <c r="BC17" s="114">
        <v>15.64839631396217</v>
      </c>
      <c r="BD17" s="114">
        <v>11.392757868337752</v>
      </c>
      <c r="BE17" s="114">
        <v>8.2105932751082431</v>
      </c>
      <c r="BF17" s="114">
        <v>3.6048207024296559</v>
      </c>
      <c r="BG17" s="114">
        <v>0</v>
      </c>
      <c r="BH17" s="114">
        <v>0</v>
      </c>
      <c r="BI17" s="114">
        <v>0</v>
      </c>
      <c r="BJ17" s="114">
        <v>0</v>
      </c>
      <c r="BL17" s="4"/>
      <c r="BM17" s="6"/>
      <c r="BN17" s="7"/>
      <c r="BO17" s="7"/>
      <c r="BP17" s="7"/>
      <c r="BQ17" s="7"/>
      <c r="BR17" s="7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J17" s="8"/>
    </row>
    <row r="18" spans="1:88" s="5" customFormat="1">
      <c r="B18" s="6"/>
      <c r="C18" s="7"/>
      <c r="D18" s="2"/>
      <c r="BL18" s="4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J18" s="8"/>
    </row>
    <row r="20" spans="1:88" s="18" customFormat="1" ht="15">
      <c r="A20" s="14"/>
      <c r="B20" s="15"/>
      <c r="C20" s="14" t="s">
        <v>11</v>
      </c>
      <c r="D20" s="15"/>
      <c r="E20" s="15"/>
      <c r="F20" s="16"/>
      <c r="G20" s="16"/>
      <c r="H20" s="16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</row>
    <row r="22" spans="1:88">
      <c r="C22" s="4" t="s">
        <v>4</v>
      </c>
      <c r="G22" s="13">
        <v>2021</v>
      </c>
    </row>
    <row r="23" spans="1:88">
      <c r="C23" s="4" t="s">
        <v>20</v>
      </c>
      <c r="D23" s="32" t="s">
        <v>0</v>
      </c>
      <c r="G23" s="10">
        <f ca="1">SA_summary!H24/1000000</f>
        <v>9.5612831758248582</v>
      </c>
    </row>
    <row r="24" spans="1:88">
      <c r="C24" s="4" t="s">
        <v>8</v>
      </c>
      <c r="G24" s="12">
        <v>4</v>
      </c>
    </row>
    <row r="26" spans="1:88">
      <c r="C26" s="4" t="s">
        <v>2</v>
      </c>
      <c r="D26" s="32" t="s">
        <v>0</v>
      </c>
      <c r="H26" s="20">
        <f>G29</f>
        <v>0</v>
      </c>
      <c r="I26" s="20">
        <f t="shared" ref="I26:J26" si="0">H29</f>
        <v>0</v>
      </c>
      <c r="J26" s="20">
        <f t="shared" si="0"/>
        <v>0</v>
      </c>
      <c r="K26" s="20">
        <f t="shared" ref="K26:O26" si="1">J29</f>
        <v>0</v>
      </c>
      <c r="L26" s="20">
        <f t="shared" si="1"/>
        <v>0</v>
      </c>
      <c r="M26" s="20">
        <f t="shared" si="1"/>
        <v>0</v>
      </c>
      <c r="N26" s="20">
        <f t="shared" ca="1" si="1"/>
        <v>9.5612831758248582</v>
      </c>
      <c r="O26" s="20">
        <f t="shared" ca="1" si="1"/>
        <v>7.1709623818686437</v>
      </c>
      <c r="P26" s="20">
        <f t="shared" ref="P26:BJ26" ca="1" si="2">O29</f>
        <v>4.7806415879124291</v>
      </c>
      <c r="Q26" s="20">
        <f t="shared" ca="1" si="2"/>
        <v>2.3903207939562146</v>
      </c>
      <c r="R26" s="20">
        <f t="shared" ca="1" si="2"/>
        <v>0</v>
      </c>
      <c r="S26" s="20">
        <f t="shared" ca="1" si="2"/>
        <v>0</v>
      </c>
      <c r="T26" s="20">
        <f t="shared" ca="1" si="2"/>
        <v>0</v>
      </c>
      <c r="U26" s="20">
        <f t="shared" ca="1" si="2"/>
        <v>0</v>
      </c>
      <c r="V26" s="20">
        <f t="shared" ca="1" si="2"/>
        <v>0</v>
      </c>
      <c r="W26" s="20">
        <f t="shared" ca="1" si="2"/>
        <v>0</v>
      </c>
      <c r="X26" s="20">
        <f t="shared" ca="1" si="2"/>
        <v>0</v>
      </c>
      <c r="Y26" s="20">
        <f t="shared" ca="1" si="2"/>
        <v>0</v>
      </c>
      <c r="Z26" s="20">
        <f t="shared" ca="1" si="2"/>
        <v>0</v>
      </c>
      <c r="AA26" s="20">
        <f t="shared" ca="1" si="2"/>
        <v>0</v>
      </c>
      <c r="AB26" s="20">
        <f t="shared" ca="1" si="2"/>
        <v>0</v>
      </c>
      <c r="AC26" s="20">
        <f t="shared" ca="1" si="2"/>
        <v>0</v>
      </c>
      <c r="AD26" s="20">
        <f t="shared" ca="1" si="2"/>
        <v>0</v>
      </c>
      <c r="AE26" s="20">
        <f t="shared" ca="1" si="2"/>
        <v>0</v>
      </c>
      <c r="AF26" s="20">
        <f t="shared" ca="1" si="2"/>
        <v>0</v>
      </c>
      <c r="AG26" s="20">
        <f t="shared" ca="1" si="2"/>
        <v>0</v>
      </c>
      <c r="AH26" s="20">
        <f t="shared" ca="1" si="2"/>
        <v>0</v>
      </c>
      <c r="AI26" s="20">
        <f t="shared" ca="1" si="2"/>
        <v>0</v>
      </c>
      <c r="AJ26" s="20">
        <f t="shared" ca="1" si="2"/>
        <v>0</v>
      </c>
      <c r="AK26" s="20">
        <f t="shared" ca="1" si="2"/>
        <v>0</v>
      </c>
      <c r="AL26" s="20">
        <f t="shared" ca="1" si="2"/>
        <v>0</v>
      </c>
      <c r="AM26" s="20">
        <f t="shared" ca="1" si="2"/>
        <v>0</v>
      </c>
      <c r="AN26" s="20">
        <f t="shared" ca="1" si="2"/>
        <v>0</v>
      </c>
      <c r="AO26" s="20">
        <f t="shared" ca="1" si="2"/>
        <v>0</v>
      </c>
      <c r="AP26" s="20">
        <f t="shared" ca="1" si="2"/>
        <v>0</v>
      </c>
      <c r="AQ26" s="20">
        <f t="shared" ca="1" si="2"/>
        <v>0</v>
      </c>
      <c r="AR26" s="20">
        <f t="shared" ca="1" si="2"/>
        <v>0</v>
      </c>
      <c r="AS26" s="20">
        <f t="shared" ca="1" si="2"/>
        <v>0</v>
      </c>
      <c r="AT26" s="20">
        <f t="shared" ca="1" si="2"/>
        <v>0</v>
      </c>
      <c r="AU26" s="20">
        <f t="shared" ca="1" si="2"/>
        <v>0</v>
      </c>
      <c r="AV26" s="20">
        <f t="shared" ca="1" si="2"/>
        <v>0</v>
      </c>
      <c r="AW26" s="20">
        <f t="shared" ca="1" si="2"/>
        <v>0</v>
      </c>
      <c r="AX26" s="20">
        <f t="shared" ca="1" si="2"/>
        <v>0</v>
      </c>
      <c r="AY26" s="20">
        <f t="shared" ca="1" si="2"/>
        <v>0</v>
      </c>
      <c r="AZ26" s="20">
        <f t="shared" ca="1" si="2"/>
        <v>0</v>
      </c>
      <c r="BA26" s="20">
        <f t="shared" ca="1" si="2"/>
        <v>0</v>
      </c>
      <c r="BB26" s="20">
        <f t="shared" ca="1" si="2"/>
        <v>0</v>
      </c>
      <c r="BC26" s="20">
        <f t="shared" ca="1" si="2"/>
        <v>0</v>
      </c>
      <c r="BD26" s="20">
        <f t="shared" ca="1" si="2"/>
        <v>0</v>
      </c>
      <c r="BE26" s="20">
        <f t="shared" ca="1" si="2"/>
        <v>0</v>
      </c>
      <c r="BF26" s="20">
        <f t="shared" ca="1" si="2"/>
        <v>0</v>
      </c>
      <c r="BG26" s="20">
        <f t="shared" ca="1" si="2"/>
        <v>0</v>
      </c>
      <c r="BH26" s="20">
        <f t="shared" ca="1" si="2"/>
        <v>0</v>
      </c>
      <c r="BI26" s="20">
        <f t="shared" ca="1" si="2"/>
        <v>0</v>
      </c>
      <c r="BJ26" s="20">
        <f t="shared" ca="1" si="2"/>
        <v>0</v>
      </c>
    </row>
    <row r="27" spans="1:88">
      <c r="C27" s="4" t="s">
        <v>5</v>
      </c>
      <c r="D27" s="32" t="s">
        <v>0</v>
      </c>
      <c r="H27" s="20">
        <f>IF(H$9=$G22, $G23,0)</f>
        <v>0</v>
      </c>
      <c r="I27" s="20">
        <f t="shared" ref="I27:BJ27" si="3">IF(I$9=$G22, $G23,0)</f>
        <v>0</v>
      </c>
      <c r="J27" s="20">
        <f t="shared" si="3"/>
        <v>0</v>
      </c>
      <c r="K27" s="20">
        <f t="shared" si="3"/>
        <v>0</v>
      </c>
      <c r="L27" s="20">
        <f t="shared" si="3"/>
        <v>0</v>
      </c>
      <c r="M27" s="20">
        <f t="shared" ca="1" si="3"/>
        <v>9.5612831758248582</v>
      </c>
      <c r="N27" s="20">
        <f t="shared" si="3"/>
        <v>0</v>
      </c>
      <c r="O27" s="20">
        <f t="shared" si="3"/>
        <v>0</v>
      </c>
      <c r="P27" s="20">
        <f t="shared" si="3"/>
        <v>0</v>
      </c>
      <c r="Q27" s="20">
        <f t="shared" si="3"/>
        <v>0</v>
      </c>
      <c r="R27" s="20">
        <f t="shared" si="3"/>
        <v>0</v>
      </c>
      <c r="S27" s="20">
        <f t="shared" si="3"/>
        <v>0</v>
      </c>
      <c r="T27" s="20">
        <f t="shared" si="3"/>
        <v>0</v>
      </c>
      <c r="U27" s="20">
        <f t="shared" si="3"/>
        <v>0</v>
      </c>
      <c r="V27" s="20">
        <f t="shared" si="3"/>
        <v>0</v>
      </c>
      <c r="W27" s="20">
        <f t="shared" si="3"/>
        <v>0</v>
      </c>
      <c r="X27" s="20">
        <f t="shared" si="3"/>
        <v>0</v>
      </c>
      <c r="Y27" s="20">
        <f t="shared" si="3"/>
        <v>0</v>
      </c>
      <c r="Z27" s="20">
        <f t="shared" si="3"/>
        <v>0</v>
      </c>
      <c r="AA27" s="20">
        <f t="shared" si="3"/>
        <v>0</v>
      </c>
      <c r="AB27" s="20">
        <f t="shared" si="3"/>
        <v>0</v>
      </c>
      <c r="AC27" s="20">
        <f t="shared" si="3"/>
        <v>0</v>
      </c>
      <c r="AD27" s="20">
        <f t="shared" si="3"/>
        <v>0</v>
      </c>
      <c r="AE27" s="20">
        <f t="shared" si="3"/>
        <v>0</v>
      </c>
      <c r="AF27" s="20">
        <f t="shared" si="3"/>
        <v>0</v>
      </c>
      <c r="AG27" s="20">
        <f t="shared" si="3"/>
        <v>0</v>
      </c>
      <c r="AH27" s="20">
        <f t="shared" si="3"/>
        <v>0</v>
      </c>
      <c r="AI27" s="20">
        <f t="shared" si="3"/>
        <v>0</v>
      </c>
      <c r="AJ27" s="20">
        <f t="shared" si="3"/>
        <v>0</v>
      </c>
      <c r="AK27" s="20">
        <f t="shared" si="3"/>
        <v>0</v>
      </c>
      <c r="AL27" s="20">
        <f t="shared" si="3"/>
        <v>0</v>
      </c>
      <c r="AM27" s="20">
        <f t="shared" si="3"/>
        <v>0</v>
      </c>
      <c r="AN27" s="20">
        <f t="shared" si="3"/>
        <v>0</v>
      </c>
      <c r="AO27" s="20">
        <f t="shared" si="3"/>
        <v>0</v>
      </c>
      <c r="AP27" s="20">
        <f t="shared" si="3"/>
        <v>0</v>
      </c>
      <c r="AQ27" s="20">
        <f t="shared" si="3"/>
        <v>0</v>
      </c>
      <c r="AR27" s="20">
        <f t="shared" si="3"/>
        <v>0</v>
      </c>
      <c r="AS27" s="20">
        <f t="shared" si="3"/>
        <v>0</v>
      </c>
      <c r="AT27" s="20">
        <f t="shared" si="3"/>
        <v>0</v>
      </c>
      <c r="AU27" s="20">
        <f t="shared" si="3"/>
        <v>0</v>
      </c>
      <c r="AV27" s="20">
        <f t="shared" si="3"/>
        <v>0</v>
      </c>
      <c r="AW27" s="20">
        <f t="shared" si="3"/>
        <v>0</v>
      </c>
      <c r="AX27" s="20">
        <f t="shared" si="3"/>
        <v>0</v>
      </c>
      <c r="AY27" s="20">
        <f t="shared" si="3"/>
        <v>0</v>
      </c>
      <c r="AZ27" s="20">
        <f t="shared" si="3"/>
        <v>0</v>
      </c>
      <c r="BA27" s="20">
        <f t="shared" si="3"/>
        <v>0</v>
      </c>
      <c r="BB27" s="20">
        <f t="shared" si="3"/>
        <v>0</v>
      </c>
      <c r="BC27" s="20">
        <f t="shared" si="3"/>
        <v>0</v>
      </c>
      <c r="BD27" s="20">
        <f t="shared" si="3"/>
        <v>0</v>
      </c>
      <c r="BE27" s="20">
        <f t="shared" si="3"/>
        <v>0</v>
      </c>
      <c r="BF27" s="20">
        <f t="shared" si="3"/>
        <v>0</v>
      </c>
      <c r="BG27" s="20">
        <f t="shared" si="3"/>
        <v>0</v>
      </c>
      <c r="BH27" s="20">
        <f t="shared" si="3"/>
        <v>0</v>
      </c>
      <c r="BI27" s="20">
        <f t="shared" si="3"/>
        <v>0</v>
      </c>
      <c r="BJ27" s="20">
        <f t="shared" si="3"/>
        <v>0</v>
      </c>
    </row>
    <row r="28" spans="1:88">
      <c r="C28" s="4" t="s">
        <v>22</v>
      </c>
      <c r="D28" s="32" t="s">
        <v>0</v>
      </c>
      <c r="H28" s="20">
        <f t="shared" ref="H28:BJ28" si="4">IF(G30=0,0,MIN(G29, G29/G30))</f>
        <v>0</v>
      </c>
      <c r="I28" s="20">
        <f t="shared" si="4"/>
        <v>0</v>
      </c>
      <c r="J28" s="20">
        <f t="shared" si="4"/>
        <v>0</v>
      </c>
      <c r="K28" s="20">
        <f t="shared" si="4"/>
        <v>0</v>
      </c>
      <c r="L28" s="20">
        <f t="shared" si="4"/>
        <v>0</v>
      </c>
      <c r="M28" s="20">
        <f t="shared" si="4"/>
        <v>0</v>
      </c>
      <c r="N28" s="20">
        <f t="shared" ca="1" si="4"/>
        <v>2.3903207939562146</v>
      </c>
      <c r="O28" s="20">
        <f t="shared" ca="1" si="4"/>
        <v>2.3903207939562146</v>
      </c>
      <c r="P28" s="20">
        <f t="shared" ca="1" si="4"/>
        <v>2.3903207939562146</v>
      </c>
      <c r="Q28" s="20">
        <f t="shared" ca="1" si="4"/>
        <v>2.3903207939562146</v>
      </c>
      <c r="R28" s="20">
        <f t="shared" si="4"/>
        <v>0</v>
      </c>
      <c r="S28" s="20">
        <f t="shared" si="4"/>
        <v>0</v>
      </c>
      <c r="T28" s="20">
        <f t="shared" si="4"/>
        <v>0</v>
      </c>
      <c r="U28" s="20">
        <f t="shared" si="4"/>
        <v>0</v>
      </c>
      <c r="V28" s="20">
        <f t="shared" si="4"/>
        <v>0</v>
      </c>
      <c r="W28" s="20">
        <f t="shared" si="4"/>
        <v>0</v>
      </c>
      <c r="X28" s="20">
        <f t="shared" si="4"/>
        <v>0</v>
      </c>
      <c r="Y28" s="20">
        <f t="shared" si="4"/>
        <v>0</v>
      </c>
      <c r="Z28" s="20">
        <f t="shared" si="4"/>
        <v>0</v>
      </c>
      <c r="AA28" s="20">
        <f t="shared" si="4"/>
        <v>0</v>
      </c>
      <c r="AB28" s="20">
        <f t="shared" si="4"/>
        <v>0</v>
      </c>
      <c r="AC28" s="20">
        <f t="shared" si="4"/>
        <v>0</v>
      </c>
      <c r="AD28" s="20">
        <f t="shared" si="4"/>
        <v>0</v>
      </c>
      <c r="AE28" s="20">
        <f t="shared" si="4"/>
        <v>0</v>
      </c>
      <c r="AF28" s="20">
        <f t="shared" si="4"/>
        <v>0</v>
      </c>
      <c r="AG28" s="20">
        <f t="shared" si="4"/>
        <v>0</v>
      </c>
      <c r="AH28" s="20">
        <f t="shared" si="4"/>
        <v>0</v>
      </c>
      <c r="AI28" s="20">
        <f t="shared" si="4"/>
        <v>0</v>
      </c>
      <c r="AJ28" s="20">
        <f t="shared" si="4"/>
        <v>0</v>
      </c>
      <c r="AK28" s="20">
        <f t="shared" si="4"/>
        <v>0</v>
      </c>
      <c r="AL28" s="20">
        <f t="shared" si="4"/>
        <v>0</v>
      </c>
      <c r="AM28" s="20">
        <f t="shared" si="4"/>
        <v>0</v>
      </c>
      <c r="AN28" s="20">
        <f t="shared" si="4"/>
        <v>0</v>
      </c>
      <c r="AO28" s="20">
        <f t="shared" si="4"/>
        <v>0</v>
      </c>
      <c r="AP28" s="20">
        <f t="shared" si="4"/>
        <v>0</v>
      </c>
      <c r="AQ28" s="20">
        <f t="shared" si="4"/>
        <v>0</v>
      </c>
      <c r="AR28" s="20">
        <f t="shared" si="4"/>
        <v>0</v>
      </c>
      <c r="AS28" s="20">
        <f t="shared" si="4"/>
        <v>0</v>
      </c>
      <c r="AT28" s="20">
        <f t="shared" si="4"/>
        <v>0</v>
      </c>
      <c r="AU28" s="20">
        <f t="shared" si="4"/>
        <v>0</v>
      </c>
      <c r="AV28" s="20">
        <f t="shared" si="4"/>
        <v>0</v>
      </c>
      <c r="AW28" s="20">
        <f t="shared" si="4"/>
        <v>0</v>
      </c>
      <c r="AX28" s="20">
        <f t="shared" si="4"/>
        <v>0</v>
      </c>
      <c r="AY28" s="20">
        <f t="shared" si="4"/>
        <v>0</v>
      </c>
      <c r="AZ28" s="20">
        <f t="shared" si="4"/>
        <v>0</v>
      </c>
      <c r="BA28" s="20">
        <f t="shared" si="4"/>
        <v>0</v>
      </c>
      <c r="BB28" s="20">
        <f t="shared" si="4"/>
        <v>0</v>
      </c>
      <c r="BC28" s="20">
        <f t="shared" si="4"/>
        <v>0</v>
      </c>
      <c r="BD28" s="20">
        <f t="shared" si="4"/>
        <v>0</v>
      </c>
      <c r="BE28" s="20">
        <f t="shared" si="4"/>
        <v>0</v>
      </c>
      <c r="BF28" s="20">
        <f t="shared" si="4"/>
        <v>0</v>
      </c>
      <c r="BG28" s="20">
        <f t="shared" si="4"/>
        <v>0</v>
      </c>
      <c r="BH28" s="20">
        <f t="shared" si="4"/>
        <v>0</v>
      </c>
      <c r="BI28" s="20">
        <f t="shared" si="4"/>
        <v>0</v>
      </c>
      <c r="BJ28" s="20">
        <f t="shared" si="4"/>
        <v>0</v>
      </c>
    </row>
    <row r="29" spans="1:88">
      <c r="C29" s="4" t="s">
        <v>3</v>
      </c>
      <c r="D29" s="32" t="s">
        <v>0</v>
      </c>
      <c r="H29" s="20">
        <f>SUM(H26:H27)-H28</f>
        <v>0</v>
      </c>
      <c r="I29" s="20">
        <f t="shared" ref="I29:O29" si="5">SUM(I26:I27)-I28</f>
        <v>0</v>
      </c>
      <c r="J29" s="20">
        <f t="shared" si="5"/>
        <v>0</v>
      </c>
      <c r="K29" s="20">
        <f t="shared" si="5"/>
        <v>0</v>
      </c>
      <c r="L29" s="20">
        <f t="shared" si="5"/>
        <v>0</v>
      </c>
      <c r="M29" s="20">
        <f t="shared" ca="1" si="5"/>
        <v>9.5612831758248582</v>
      </c>
      <c r="N29" s="20">
        <f t="shared" ca="1" si="5"/>
        <v>7.1709623818686437</v>
      </c>
      <c r="O29" s="20">
        <f t="shared" ca="1" si="5"/>
        <v>4.7806415879124291</v>
      </c>
      <c r="P29" s="20">
        <f t="shared" ref="P29" ca="1" si="6">SUM(P26:P27)-P28</f>
        <v>2.3903207939562146</v>
      </c>
      <c r="Q29" s="20">
        <f t="shared" ref="Q29" ca="1" si="7">SUM(Q26:Q27)-Q28</f>
        <v>0</v>
      </c>
      <c r="R29" s="20">
        <f t="shared" ref="R29" ca="1" si="8">SUM(R26:R27)-R28</f>
        <v>0</v>
      </c>
      <c r="S29" s="20">
        <f t="shared" ref="S29" ca="1" si="9">SUM(S26:S27)-S28</f>
        <v>0</v>
      </c>
      <c r="T29" s="20">
        <f t="shared" ref="T29" ca="1" si="10">SUM(T26:T27)-T28</f>
        <v>0</v>
      </c>
      <c r="U29" s="20">
        <f t="shared" ref="U29" ca="1" si="11">SUM(U26:U27)-U28</f>
        <v>0</v>
      </c>
      <c r="V29" s="20">
        <f t="shared" ref="V29" ca="1" si="12">SUM(V26:V27)-V28</f>
        <v>0</v>
      </c>
      <c r="W29" s="20">
        <f t="shared" ref="W29" ca="1" si="13">SUM(W26:W27)-W28</f>
        <v>0</v>
      </c>
      <c r="X29" s="20">
        <f t="shared" ref="X29" ca="1" si="14">SUM(X26:X27)-X28</f>
        <v>0</v>
      </c>
      <c r="Y29" s="20">
        <f t="shared" ref="Y29" ca="1" si="15">SUM(Y26:Y27)-Y28</f>
        <v>0</v>
      </c>
      <c r="Z29" s="20">
        <f t="shared" ref="Z29" ca="1" si="16">SUM(Z26:Z27)-Z28</f>
        <v>0</v>
      </c>
      <c r="AA29" s="20">
        <f t="shared" ref="AA29" ca="1" si="17">SUM(AA26:AA27)-AA28</f>
        <v>0</v>
      </c>
      <c r="AB29" s="20">
        <f t="shared" ref="AB29" ca="1" si="18">SUM(AB26:AB27)-AB28</f>
        <v>0</v>
      </c>
      <c r="AC29" s="20">
        <f t="shared" ref="AC29" ca="1" si="19">SUM(AC26:AC27)-AC28</f>
        <v>0</v>
      </c>
      <c r="AD29" s="20">
        <f t="shared" ref="AD29" ca="1" si="20">SUM(AD26:AD27)-AD28</f>
        <v>0</v>
      </c>
      <c r="AE29" s="20">
        <f t="shared" ref="AE29" ca="1" si="21">SUM(AE26:AE27)-AE28</f>
        <v>0</v>
      </c>
      <c r="AF29" s="20">
        <f t="shared" ref="AF29" ca="1" si="22">SUM(AF26:AF27)-AF28</f>
        <v>0</v>
      </c>
      <c r="AG29" s="20">
        <f t="shared" ref="AG29" ca="1" si="23">SUM(AG26:AG27)-AG28</f>
        <v>0</v>
      </c>
      <c r="AH29" s="20">
        <f t="shared" ref="AH29" ca="1" si="24">SUM(AH26:AH27)-AH28</f>
        <v>0</v>
      </c>
      <c r="AI29" s="20">
        <f t="shared" ref="AI29" ca="1" si="25">SUM(AI26:AI27)-AI28</f>
        <v>0</v>
      </c>
      <c r="AJ29" s="20">
        <f t="shared" ref="AJ29" ca="1" si="26">SUM(AJ26:AJ27)-AJ28</f>
        <v>0</v>
      </c>
      <c r="AK29" s="20">
        <f t="shared" ref="AK29" ca="1" si="27">SUM(AK26:AK27)-AK28</f>
        <v>0</v>
      </c>
      <c r="AL29" s="20">
        <f t="shared" ref="AL29" ca="1" si="28">SUM(AL26:AL27)-AL28</f>
        <v>0</v>
      </c>
      <c r="AM29" s="20">
        <f t="shared" ref="AM29" ca="1" si="29">SUM(AM26:AM27)-AM28</f>
        <v>0</v>
      </c>
      <c r="AN29" s="20">
        <f t="shared" ref="AN29" ca="1" si="30">SUM(AN26:AN27)-AN28</f>
        <v>0</v>
      </c>
      <c r="AO29" s="20">
        <f t="shared" ref="AO29" ca="1" si="31">SUM(AO26:AO27)-AO28</f>
        <v>0</v>
      </c>
      <c r="AP29" s="20">
        <f t="shared" ref="AP29" ca="1" si="32">SUM(AP26:AP27)-AP28</f>
        <v>0</v>
      </c>
      <c r="AQ29" s="20">
        <f t="shared" ref="AQ29" ca="1" si="33">SUM(AQ26:AQ27)-AQ28</f>
        <v>0</v>
      </c>
      <c r="AR29" s="20">
        <f t="shared" ref="AR29" ca="1" si="34">SUM(AR26:AR27)-AR28</f>
        <v>0</v>
      </c>
      <c r="AS29" s="20">
        <f t="shared" ref="AS29" ca="1" si="35">SUM(AS26:AS27)-AS28</f>
        <v>0</v>
      </c>
      <c r="AT29" s="20">
        <f t="shared" ref="AT29" ca="1" si="36">SUM(AT26:AT27)-AT28</f>
        <v>0</v>
      </c>
      <c r="AU29" s="20">
        <f t="shared" ref="AU29" ca="1" si="37">SUM(AU26:AU27)-AU28</f>
        <v>0</v>
      </c>
      <c r="AV29" s="20">
        <f t="shared" ref="AV29" ca="1" si="38">SUM(AV26:AV27)-AV28</f>
        <v>0</v>
      </c>
      <c r="AW29" s="20">
        <f t="shared" ref="AW29" ca="1" si="39">SUM(AW26:AW27)-AW28</f>
        <v>0</v>
      </c>
      <c r="AX29" s="20">
        <f t="shared" ref="AX29" ca="1" si="40">SUM(AX26:AX27)-AX28</f>
        <v>0</v>
      </c>
      <c r="AY29" s="20">
        <f t="shared" ref="AY29" ca="1" si="41">SUM(AY26:AY27)-AY28</f>
        <v>0</v>
      </c>
      <c r="AZ29" s="20">
        <f t="shared" ref="AZ29" ca="1" si="42">SUM(AZ26:AZ27)-AZ28</f>
        <v>0</v>
      </c>
      <c r="BA29" s="20">
        <f t="shared" ref="BA29" ca="1" si="43">SUM(BA26:BA27)-BA28</f>
        <v>0</v>
      </c>
      <c r="BB29" s="20">
        <f t="shared" ref="BB29" ca="1" si="44">SUM(BB26:BB27)-BB28</f>
        <v>0</v>
      </c>
      <c r="BC29" s="20">
        <f t="shared" ref="BC29" ca="1" si="45">SUM(BC26:BC27)-BC28</f>
        <v>0</v>
      </c>
      <c r="BD29" s="20">
        <f t="shared" ref="BD29" ca="1" si="46">SUM(BD26:BD27)-BD28</f>
        <v>0</v>
      </c>
      <c r="BE29" s="20">
        <f t="shared" ref="BE29" ca="1" si="47">SUM(BE26:BE27)-BE28</f>
        <v>0</v>
      </c>
      <c r="BF29" s="20">
        <f t="shared" ref="BF29" ca="1" si="48">SUM(BF26:BF27)-BF28</f>
        <v>0</v>
      </c>
      <c r="BG29" s="20">
        <f t="shared" ref="BG29" ca="1" si="49">SUM(BG26:BG27)-BG28</f>
        <v>0</v>
      </c>
      <c r="BH29" s="20">
        <f t="shared" ref="BH29" ca="1" si="50">SUM(BH26:BH27)-BH28</f>
        <v>0</v>
      </c>
      <c r="BI29" s="20">
        <f t="shared" ref="BI29" ca="1" si="51">SUM(BI26:BI27)-BI28</f>
        <v>0</v>
      </c>
      <c r="BJ29" s="20">
        <f t="shared" ref="BJ29" ca="1" si="52">SUM(BJ26:BJ27)-BJ28</f>
        <v>0</v>
      </c>
    </row>
    <row r="30" spans="1:88">
      <c r="C30" s="19" t="s">
        <v>25</v>
      </c>
      <c r="D30" s="33" t="s">
        <v>21</v>
      </c>
      <c r="H30" s="22">
        <f t="shared" ref="H30:AM30" si="53">IF(H$9=$G22, $G24,MAX(MIN(G30, G30-1),0))</f>
        <v>0</v>
      </c>
      <c r="I30" s="22">
        <f t="shared" si="53"/>
        <v>0</v>
      </c>
      <c r="J30" s="22">
        <f t="shared" si="53"/>
        <v>0</v>
      </c>
      <c r="K30" s="22">
        <f t="shared" si="53"/>
        <v>0</v>
      </c>
      <c r="L30" s="22">
        <f t="shared" si="53"/>
        <v>0</v>
      </c>
      <c r="M30" s="22">
        <f t="shared" si="53"/>
        <v>4</v>
      </c>
      <c r="N30" s="22">
        <f t="shared" si="53"/>
        <v>3</v>
      </c>
      <c r="O30" s="22">
        <f t="shared" si="53"/>
        <v>2</v>
      </c>
      <c r="P30" s="22">
        <f t="shared" si="53"/>
        <v>1</v>
      </c>
      <c r="Q30" s="22">
        <f t="shared" si="53"/>
        <v>0</v>
      </c>
      <c r="R30" s="22">
        <f t="shared" si="53"/>
        <v>0</v>
      </c>
      <c r="S30" s="22">
        <f t="shared" si="53"/>
        <v>0</v>
      </c>
      <c r="T30" s="22">
        <f t="shared" si="53"/>
        <v>0</v>
      </c>
      <c r="U30" s="22">
        <f t="shared" si="53"/>
        <v>0</v>
      </c>
      <c r="V30" s="22">
        <f t="shared" si="53"/>
        <v>0</v>
      </c>
      <c r="W30" s="22">
        <f t="shared" si="53"/>
        <v>0</v>
      </c>
      <c r="X30" s="22">
        <f t="shared" si="53"/>
        <v>0</v>
      </c>
      <c r="Y30" s="22">
        <f t="shared" si="53"/>
        <v>0</v>
      </c>
      <c r="Z30" s="22">
        <f t="shared" si="53"/>
        <v>0</v>
      </c>
      <c r="AA30" s="22">
        <f t="shared" si="53"/>
        <v>0</v>
      </c>
      <c r="AB30" s="22">
        <f t="shared" si="53"/>
        <v>0</v>
      </c>
      <c r="AC30" s="22">
        <f t="shared" si="53"/>
        <v>0</v>
      </c>
      <c r="AD30" s="22">
        <f t="shared" si="53"/>
        <v>0</v>
      </c>
      <c r="AE30" s="22">
        <f t="shared" si="53"/>
        <v>0</v>
      </c>
      <c r="AF30" s="22">
        <f t="shared" si="53"/>
        <v>0</v>
      </c>
      <c r="AG30" s="22">
        <f t="shared" si="53"/>
        <v>0</v>
      </c>
      <c r="AH30" s="22">
        <f t="shared" si="53"/>
        <v>0</v>
      </c>
      <c r="AI30" s="22">
        <f t="shared" si="53"/>
        <v>0</v>
      </c>
      <c r="AJ30" s="22">
        <f t="shared" si="53"/>
        <v>0</v>
      </c>
      <c r="AK30" s="22">
        <f t="shared" si="53"/>
        <v>0</v>
      </c>
      <c r="AL30" s="22">
        <f t="shared" si="53"/>
        <v>0</v>
      </c>
      <c r="AM30" s="22">
        <f t="shared" si="53"/>
        <v>0</v>
      </c>
      <c r="AN30" s="22">
        <f t="shared" ref="AN30:BJ30" si="54">IF(AN$9=$G22, $G24,MAX(MIN(AM30, AM30-1),0))</f>
        <v>0</v>
      </c>
      <c r="AO30" s="22">
        <f t="shared" si="54"/>
        <v>0</v>
      </c>
      <c r="AP30" s="22">
        <f t="shared" si="54"/>
        <v>0</v>
      </c>
      <c r="AQ30" s="22">
        <f t="shared" si="54"/>
        <v>0</v>
      </c>
      <c r="AR30" s="22">
        <f t="shared" si="54"/>
        <v>0</v>
      </c>
      <c r="AS30" s="22">
        <f t="shared" si="54"/>
        <v>0</v>
      </c>
      <c r="AT30" s="22">
        <f t="shared" si="54"/>
        <v>0</v>
      </c>
      <c r="AU30" s="22">
        <f t="shared" si="54"/>
        <v>0</v>
      </c>
      <c r="AV30" s="22">
        <f t="shared" si="54"/>
        <v>0</v>
      </c>
      <c r="AW30" s="22">
        <f t="shared" si="54"/>
        <v>0</v>
      </c>
      <c r="AX30" s="22">
        <f t="shared" si="54"/>
        <v>0</v>
      </c>
      <c r="AY30" s="22">
        <f t="shared" si="54"/>
        <v>0</v>
      </c>
      <c r="AZ30" s="22">
        <f t="shared" si="54"/>
        <v>0</v>
      </c>
      <c r="BA30" s="22">
        <f t="shared" si="54"/>
        <v>0</v>
      </c>
      <c r="BB30" s="22">
        <f t="shared" si="54"/>
        <v>0</v>
      </c>
      <c r="BC30" s="22">
        <f t="shared" si="54"/>
        <v>0</v>
      </c>
      <c r="BD30" s="22">
        <f t="shared" si="54"/>
        <v>0</v>
      </c>
      <c r="BE30" s="22">
        <f t="shared" si="54"/>
        <v>0</v>
      </c>
      <c r="BF30" s="22">
        <f t="shared" si="54"/>
        <v>0</v>
      </c>
      <c r="BG30" s="22">
        <f t="shared" si="54"/>
        <v>0</v>
      </c>
      <c r="BH30" s="22">
        <f t="shared" si="54"/>
        <v>0</v>
      </c>
      <c r="BI30" s="22">
        <f t="shared" si="54"/>
        <v>0</v>
      </c>
      <c r="BJ30" s="22">
        <f t="shared" si="54"/>
        <v>0</v>
      </c>
    </row>
    <row r="33" spans="1:62" s="18" customFormat="1" ht="15">
      <c r="A33" s="14"/>
      <c r="B33" s="15"/>
      <c r="C33" s="14" t="s">
        <v>12</v>
      </c>
      <c r="D33" s="15"/>
      <c r="E33" s="15"/>
      <c r="F33" s="16"/>
      <c r="G33" s="16"/>
      <c r="H33" s="16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</row>
    <row r="35" spans="1:62">
      <c r="C35" s="4" t="s">
        <v>4</v>
      </c>
      <c r="G35" s="13">
        <v>2021</v>
      </c>
    </row>
    <row r="36" spans="1:62">
      <c r="C36" s="4" t="s">
        <v>23</v>
      </c>
      <c r="D36" s="32" t="s">
        <v>0</v>
      </c>
      <c r="G36" s="10">
        <f ca="1">ACR_info!I33/1000000</f>
        <v>0.83468614283914933</v>
      </c>
    </row>
    <row r="37" spans="1:62">
      <c r="C37" s="4" t="s">
        <v>8</v>
      </c>
      <c r="G37" s="12">
        <v>4</v>
      </c>
    </row>
    <row r="39" spans="1:62">
      <c r="C39" s="4" t="s">
        <v>2</v>
      </c>
      <c r="D39" s="32" t="s">
        <v>0</v>
      </c>
      <c r="H39" s="20">
        <f>G42</f>
        <v>0</v>
      </c>
      <c r="I39" s="20">
        <f t="shared" ref="I39" si="55">H42</f>
        <v>0</v>
      </c>
      <c r="J39" s="20">
        <f t="shared" ref="J39:O39" si="56">I42</f>
        <v>0</v>
      </c>
      <c r="K39" s="20">
        <f t="shared" si="56"/>
        <v>0</v>
      </c>
      <c r="L39" s="20">
        <f t="shared" si="56"/>
        <v>0</v>
      </c>
      <c r="M39" s="20">
        <f t="shared" si="56"/>
        <v>0</v>
      </c>
      <c r="N39" s="20">
        <f t="shared" ca="1" si="56"/>
        <v>0.83468614283914933</v>
      </c>
      <c r="O39" s="20">
        <f t="shared" ca="1" si="56"/>
        <v>0.62601460712936197</v>
      </c>
      <c r="P39" s="20">
        <f t="shared" ref="P39:BJ39" ca="1" si="57">O42</f>
        <v>0.41734307141957461</v>
      </c>
      <c r="Q39" s="20">
        <f t="shared" ca="1" si="57"/>
        <v>0.2086715357097873</v>
      </c>
      <c r="R39" s="20">
        <f t="shared" ca="1" si="57"/>
        <v>0</v>
      </c>
      <c r="S39" s="20">
        <f t="shared" ca="1" si="57"/>
        <v>0</v>
      </c>
      <c r="T39" s="20">
        <f t="shared" ca="1" si="57"/>
        <v>0</v>
      </c>
      <c r="U39" s="20">
        <f t="shared" ca="1" si="57"/>
        <v>0</v>
      </c>
      <c r="V39" s="20">
        <f t="shared" ca="1" si="57"/>
        <v>0</v>
      </c>
      <c r="W39" s="20">
        <f t="shared" ca="1" si="57"/>
        <v>0</v>
      </c>
      <c r="X39" s="20">
        <f t="shared" ca="1" si="57"/>
        <v>0</v>
      </c>
      <c r="Y39" s="20">
        <f t="shared" ca="1" si="57"/>
        <v>0</v>
      </c>
      <c r="Z39" s="20">
        <f t="shared" ca="1" si="57"/>
        <v>0</v>
      </c>
      <c r="AA39" s="20">
        <f t="shared" ca="1" si="57"/>
        <v>0</v>
      </c>
      <c r="AB39" s="20">
        <f t="shared" ca="1" si="57"/>
        <v>0</v>
      </c>
      <c r="AC39" s="20">
        <f t="shared" ca="1" si="57"/>
        <v>0</v>
      </c>
      <c r="AD39" s="20">
        <f t="shared" ca="1" si="57"/>
        <v>0</v>
      </c>
      <c r="AE39" s="20">
        <f t="shared" ca="1" si="57"/>
        <v>0</v>
      </c>
      <c r="AF39" s="20">
        <f t="shared" ca="1" si="57"/>
        <v>0</v>
      </c>
      <c r="AG39" s="20">
        <f t="shared" ca="1" si="57"/>
        <v>0</v>
      </c>
      <c r="AH39" s="20">
        <f t="shared" ca="1" si="57"/>
        <v>0</v>
      </c>
      <c r="AI39" s="20">
        <f t="shared" ca="1" si="57"/>
        <v>0</v>
      </c>
      <c r="AJ39" s="20">
        <f t="shared" ca="1" si="57"/>
        <v>0</v>
      </c>
      <c r="AK39" s="20">
        <f t="shared" ca="1" si="57"/>
        <v>0</v>
      </c>
      <c r="AL39" s="20">
        <f t="shared" ca="1" si="57"/>
        <v>0</v>
      </c>
      <c r="AM39" s="20">
        <f t="shared" ca="1" si="57"/>
        <v>0</v>
      </c>
      <c r="AN39" s="20">
        <f t="shared" ca="1" si="57"/>
        <v>0</v>
      </c>
      <c r="AO39" s="20">
        <f t="shared" ca="1" si="57"/>
        <v>0</v>
      </c>
      <c r="AP39" s="20">
        <f t="shared" ca="1" si="57"/>
        <v>0</v>
      </c>
      <c r="AQ39" s="20">
        <f t="shared" ca="1" si="57"/>
        <v>0</v>
      </c>
      <c r="AR39" s="20">
        <f t="shared" ca="1" si="57"/>
        <v>0</v>
      </c>
      <c r="AS39" s="20">
        <f t="shared" ca="1" si="57"/>
        <v>0</v>
      </c>
      <c r="AT39" s="20">
        <f t="shared" ca="1" si="57"/>
        <v>0</v>
      </c>
      <c r="AU39" s="20">
        <f t="shared" ca="1" si="57"/>
        <v>0</v>
      </c>
      <c r="AV39" s="20">
        <f t="shared" ca="1" si="57"/>
        <v>0</v>
      </c>
      <c r="AW39" s="20">
        <f t="shared" ca="1" si="57"/>
        <v>0</v>
      </c>
      <c r="AX39" s="20">
        <f t="shared" ca="1" si="57"/>
        <v>0</v>
      </c>
      <c r="AY39" s="20">
        <f t="shared" ca="1" si="57"/>
        <v>0</v>
      </c>
      <c r="AZ39" s="20">
        <f t="shared" ca="1" si="57"/>
        <v>0</v>
      </c>
      <c r="BA39" s="20">
        <f t="shared" ca="1" si="57"/>
        <v>0</v>
      </c>
      <c r="BB39" s="20">
        <f t="shared" ca="1" si="57"/>
        <v>0</v>
      </c>
      <c r="BC39" s="20">
        <f t="shared" ca="1" si="57"/>
        <v>0</v>
      </c>
      <c r="BD39" s="20">
        <f t="shared" ca="1" si="57"/>
        <v>0</v>
      </c>
      <c r="BE39" s="20">
        <f t="shared" ca="1" si="57"/>
        <v>0</v>
      </c>
      <c r="BF39" s="20">
        <f t="shared" ca="1" si="57"/>
        <v>0</v>
      </c>
      <c r="BG39" s="20">
        <f t="shared" ca="1" si="57"/>
        <v>0</v>
      </c>
      <c r="BH39" s="20">
        <f t="shared" ca="1" si="57"/>
        <v>0</v>
      </c>
      <c r="BI39" s="20">
        <f t="shared" ca="1" si="57"/>
        <v>0</v>
      </c>
      <c r="BJ39" s="20">
        <f t="shared" ca="1" si="57"/>
        <v>0</v>
      </c>
    </row>
    <row r="40" spans="1:62">
      <c r="C40" s="4" t="s">
        <v>5</v>
      </c>
      <c r="D40" s="32" t="s">
        <v>0</v>
      </c>
      <c r="H40" s="20">
        <f>IF(H$9=$G35, $G36,0)</f>
        <v>0</v>
      </c>
      <c r="I40" s="20">
        <f t="shared" ref="I40:BJ40" si="58">IF(I$9=$G35, $G36,0)</f>
        <v>0</v>
      </c>
      <c r="J40" s="20">
        <f t="shared" si="58"/>
        <v>0</v>
      </c>
      <c r="K40" s="20">
        <f t="shared" si="58"/>
        <v>0</v>
      </c>
      <c r="L40" s="20">
        <f t="shared" si="58"/>
        <v>0</v>
      </c>
      <c r="M40" s="20">
        <f t="shared" ca="1" si="58"/>
        <v>0.83468614283914933</v>
      </c>
      <c r="N40" s="20">
        <f t="shared" si="58"/>
        <v>0</v>
      </c>
      <c r="O40" s="20">
        <f t="shared" si="58"/>
        <v>0</v>
      </c>
      <c r="P40" s="20">
        <f t="shared" si="58"/>
        <v>0</v>
      </c>
      <c r="Q40" s="20">
        <f t="shared" si="58"/>
        <v>0</v>
      </c>
      <c r="R40" s="20">
        <f t="shared" si="58"/>
        <v>0</v>
      </c>
      <c r="S40" s="20">
        <f t="shared" si="58"/>
        <v>0</v>
      </c>
      <c r="T40" s="20">
        <f t="shared" si="58"/>
        <v>0</v>
      </c>
      <c r="U40" s="20">
        <f t="shared" si="58"/>
        <v>0</v>
      </c>
      <c r="V40" s="20">
        <f t="shared" si="58"/>
        <v>0</v>
      </c>
      <c r="W40" s="20">
        <f t="shared" si="58"/>
        <v>0</v>
      </c>
      <c r="X40" s="20">
        <f t="shared" si="58"/>
        <v>0</v>
      </c>
      <c r="Y40" s="20">
        <f t="shared" si="58"/>
        <v>0</v>
      </c>
      <c r="Z40" s="20">
        <f t="shared" si="58"/>
        <v>0</v>
      </c>
      <c r="AA40" s="20">
        <f t="shared" si="58"/>
        <v>0</v>
      </c>
      <c r="AB40" s="20">
        <f t="shared" si="58"/>
        <v>0</v>
      </c>
      <c r="AC40" s="20">
        <f t="shared" si="58"/>
        <v>0</v>
      </c>
      <c r="AD40" s="20">
        <f t="shared" si="58"/>
        <v>0</v>
      </c>
      <c r="AE40" s="20">
        <f t="shared" si="58"/>
        <v>0</v>
      </c>
      <c r="AF40" s="20">
        <f t="shared" si="58"/>
        <v>0</v>
      </c>
      <c r="AG40" s="20">
        <f t="shared" si="58"/>
        <v>0</v>
      </c>
      <c r="AH40" s="20">
        <f t="shared" si="58"/>
        <v>0</v>
      </c>
      <c r="AI40" s="20">
        <f t="shared" si="58"/>
        <v>0</v>
      </c>
      <c r="AJ40" s="20">
        <f t="shared" si="58"/>
        <v>0</v>
      </c>
      <c r="AK40" s="20">
        <f t="shared" si="58"/>
        <v>0</v>
      </c>
      <c r="AL40" s="20">
        <f t="shared" si="58"/>
        <v>0</v>
      </c>
      <c r="AM40" s="20">
        <f t="shared" si="58"/>
        <v>0</v>
      </c>
      <c r="AN40" s="20">
        <f t="shared" si="58"/>
        <v>0</v>
      </c>
      <c r="AO40" s="20">
        <f t="shared" si="58"/>
        <v>0</v>
      </c>
      <c r="AP40" s="20">
        <f t="shared" si="58"/>
        <v>0</v>
      </c>
      <c r="AQ40" s="20">
        <f t="shared" si="58"/>
        <v>0</v>
      </c>
      <c r="AR40" s="20">
        <f t="shared" si="58"/>
        <v>0</v>
      </c>
      <c r="AS40" s="20">
        <f t="shared" si="58"/>
        <v>0</v>
      </c>
      <c r="AT40" s="20">
        <f t="shared" si="58"/>
        <v>0</v>
      </c>
      <c r="AU40" s="20">
        <f t="shared" si="58"/>
        <v>0</v>
      </c>
      <c r="AV40" s="20">
        <f t="shared" si="58"/>
        <v>0</v>
      </c>
      <c r="AW40" s="20">
        <f t="shared" si="58"/>
        <v>0</v>
      </c>
      <c r="AX40" s="20">
        <f t="shared" si="58"/>
        <v>0</v>
      </c>
      <c r="AY40" s="20">
        <f t="shared" si="58"/>
        <v>0</v>
      </c>
      <c r="AZ40" s="20">
        <f t="shared" si="58"/>
        <v>0</v>
      </c>
      <c r="BA40" s="20">
        <f t="shared" si="58"/>
        <v>0</v>
      </c>
      <c r="BB40" s="20">
        <f t="shared" si="58"/>
        <v>0</v>
      </c>
      <c r="BC40" s="20">
        <f t="shared" si="58"/>
        <v>0</v>
      </c>
      <c r="BD40" s="20">
        <f t="shared" si="58"/>
        <v>0</v>
      </c>
      <c r="BE40" s="20">
        <f t="shared" si="58"/>
        <v>0</v>
      </c>
      <c r="BF40" s="20">
        <f t="shared" si="58"/>
        <v>0</v>
      </c>
      <c r="BG40" s="20">
        <f t="shared" si="58"/>
        <v>0</v>
      </c>
      <c r="BH40" s="20">
        <f t="shared" si="58"/>
        <v>0</v>
      </c>
      <c r="BI40" s="20">
        <f t="shared" si="58"/>
        <v>0</v>
      </c>
      <c r="BJ40" s="20">
        <f t="shared" si="58"/>
        <v>0</v>
      </c>
    </row>
    <row r="41" spans="1:62">
      <c r="C41" s="4" t="s">
        <v>22</v>
      </c>
      <c r="D41" s="32" t="s">
        <v>0</v>
      </c>
      <c r="H41" s="20">
        <f t="shared" ref="H41:BJ41" si="59">IF(G43=0,0,MIN(G42, G42/G43))</f>
        <v>0</v>
      </c>
      <c r="I41" s="20">
        <f t="shared" si="59"/>
        <v>0</v>
      </c>
      <c r="J41" s="20">
        <f t="shared" si="59"/>
        <v>0</v>
      </c>
      <c r="K41" s="20">
        <f t="shared" si="59"/>
        <v>0</v>
      </c>
      <c r="L41" s="20">
        <f t="shared" si="59"/>
        <v>0</v>
      </c>
      <c r="M41" s="20">
        <f t="shared" si="59"/>
        <v>0</v>
      </c>
      <c r="N41" s="20">
        <f t="shared" ca="1" si="59"/>
        <v>0.20867153570978733</v>
      </c>
      <c r="O41" s="20">
        <f t="shared" ca="1" si="59"/>
        <v>0.20867153570978733</v>
      </c>
      <c r="P41" s="20">
        <f t="shared" ca="1" si="59"/>
        <v>0.2086715357097873</v>
      </c>
      <c r="Q41" s="20">
        <f t="shared" ca="1" si="59"/>
        <v>0.2086715357097873</v>
      </c>
      <c r="R41" s="20">
        <f t="shared" si="59"/>
        <v>0</v>
      </c>
      <c r="S41" s="20">
        <f t="shared" si="59"/>
        <v>0</v>
      </c>
      <c r="T41" s="20">
        <f t="shared" si="59"/>
        <v>0</v>
      </c>
      <c r="U41" s="20">
        <f t="shared" si="59"/>
        <v>0</v>
      </c>
      <c r="V41" s="20">
        <f t="shared" si="59"/>
        <v>0</v>
      </c>
      <c r="W41" s="20">
        <f t="shared" si="59"/>
        <v>0</v>
      </c>
      <c r="X41" s="20">
        <f t="shared" si="59"/>
        <v>0</v>
      </c>
      <c r="Y41" s="20">
        <f t="shared" si="59"/>
        <v>0</v>
      </c>
      <c r="Z41" s="20">
        <f t="shared" si="59"/>
        <v>0</v>
      </c>
      <c r="AA41" s="20">
        <f t="shared" si="59"/>
        <v>0</v>
      </c>
      <c r="AB41" s="20">
        <f t="shared" si="59"/>
        <v>0</v>
      </c>
      <c r="AC41" s="20">
        <f t="shared" si="59"/>
        <v>0</v>
      </c>
      <c r="AD41" s="20">
        <f t="shared" si="59"/>
        <v>0</v>
      </c>
      <c r="AE41" s="20">
        <f t="shared" si="59"/>
        <v>0</v>
      </c>
      <c r="AF41" s="20">
        <f t="shared" si="59"/>
        <v>0</v>
      </c>
      <c r="AG41" s="20">
        <f t="shared" si="59"/>
        <v>0</v>
      </c>
      <c r="AH41" s="20">
        <f t="shared" si="59"/>
        <v>0</v>
      </c>
      <c r="AI41" s="20">
        <f t="shared" si="59"/>
        <v>0</v>
      </c>
      <c r="AJ41" s="20">
        <f t="shared" si="59"/>
        <v>0</v>
      </c>
      <c r="AK41" s="20">
        <f t="shared" si="59"/>
        <v>0</v>
      </c>
      <c r="AL41" s="20">
        <f t="shared" si="59"/>
        <v>0</v>
      </c>
      <c r="AM41" s="20">
        <f t="shared" si="59"/>
        <v>0</v>
      </c>
      <c r="AN41" s="20">
        <f t="shared" si="59"/>
        <v>0</v>
      </c>
      <c r="AO41" s="20">
        <f t="shared" si="59"/>
        <v>0</v>
      </c>
      <c r="AP41" s="20">
        <f t="shared" si="59"/>
        <v>0</v>
      </c>
      <c r="AQ41" s="20">
        <f t="shared" si="59"/>
        <v>0</v>
      </c>
      <c r="AR41" s="20">
        <f t="shared" si="59"/>
        <v>0</v>
      </c>
      <c r="AS41" s="20">
        <f t="shared" si="59"/>
        <v>0</v>
      </c>
      <c r="AT41" s="20">
        <f t="shared" si="59"/>
        <v>0</v>
      </c>
      <c r="AU41" s="20">
        <f t="shared" si="59"/>
        <v>0</v>
      </c>
      <c r="AV41" s="20">
        <f t="shared" si="59"/>
        <v>0</v>
      </c>
      <c r="AW41" s="20">
        <f t="shared" si="59"/>
        <v>0</v>
      </c>
      <c r="AX41" s="20">
        <f t="shared" si="59"/>
        <v>0</v>
      </c>
      <c r="AY41" s="20">
        <f t="shared" si="59"/>
        <v>0</v>
      </c>
      <c r="AZ41" s="20">
        <f t="shared" si="59"/>
        <v>0</v>
      </c>
      <c r="BA41" s="20">
        <f t="shared" si="59"/>
        <v>0</v>
      </c>
      <c r="BB41" s="20">
        <f t="shared" si="59"/>
        <v>0</v>
      </c>
      <c r="BC41" s="20">
        <f t="shared" si="59"/>
        <v>0</v>
      </c>
      <c r="BD41" s="20">
        <f t="shared" si="59"/>
        <v>0</v>
      </c>
      <c r="BE41" s="20">
        <f t="shared" si="59"/>
        <v>0</v>
      </c>
      <c r="BF41" s="20">
        <f t="shared" si="59"/>
        <v>0</v>
      </c>
      <c r="BG41" s="20">
        <f t="shared" si="59"/>
        <v>0</v>
      </c>
      <c r="BH41" s="20">
        <f t="shared" si="59"/>
        <v>0</v>
      </c>
      <c r="BI41" s="20">
        <f t="shared" si="59"/>
        <v>0</v>
      </c>
      <c r="BJ41" s="20">
        <f t="shared" si="59"/>
        <v>0</v>
      </c>
    </row>
    <row r="42" spans="1:62">
      <c r="C42" s="4" t="s">
        <v>3</v>
      </c>
      <c r="D42" s="32" t="s">
        <v>0</v>
      </c>
      <c r="H42" s="20">
        <f>SUM(H39:H40)-H41</f>
        <v>0</v>
      </c>
      <c r="I42" s="20">
        <f t="shared" ref="I42" si="60">SUM(I39:I40)-I41</f>
        <v>0</v>
      </c>
      <c r="J42" s="20">
        <f t="shared" ref="J42" si="61">SUM(J39:J40)-J41</f>
        <v>0</v>
      </c>
      <c r="K42" s="20">
        <f t="shared" ref="K42" si="62">SUM(K39:K40)-K41</f>
        <v>0</v>
      </c>
      <c r="L42" s="20">
        <f t="shared" ref="L42" si="63">SUM(L39:L40)-L41</f>
        <v>0</v>
      </c>
      <c r="M42" s="20">
        <f t="shared" ref="M42" ca="1" si="64">SUM(M39:M40)-M41</f>
        <v>0.83468614283914933</v>
      </c>
      <c r="N42" s="20">
        <f t="shared" ref="N42" ca="1" si="65">SUM(N39:N40)-N41</f>
        <v>0.62601460712936197</v>
      </c>
      <c r="O42" s="20">
        <f t="shared" ref="O42" ca="1" si="66">SUM(O39:O40)-O41</f>
        <v>0.41734307141957461</v>
      </c>
      <c r="P42" s="20">
        <f t="shared" ref="P42" ca="1" si="67">SUM(P39:P40)-P41</f>
        <v>0.2086715357097873</v>
      </c>
      <c r="Q42" s="20">
        <f t="shared" ref="Q42" ca="1" si="68">SUM(Q39:Q40)-Q41</f>
        <v>0</v>
      </c>
      <c r="R42" s="20">
        <f t="shared" ref="R42" ca="1" si="69">SUM(R39:R40)-R41</f>
        <v>0</v>
      </c>
      <c r="S42" s="20">
        <f t="shared" ref="S42" ca="1" si="70">SUM(S39:S40)-S41</f>
        <v>0</v>
      </c>
      <c r="T42" s="20">
        <f t="shared" ref="T42" ca="1" si="71">SUM(T39:T40)-T41</f>
        <v>0</v>
      </c>
      <c r="U42" s="20">
        <f t="shared" ref="U42" ca="1" si="72">SUM(U39:U40)-U41</f>
        <v>0</v>
      </c>
      <c r="V42" s="20">
        <f t="shared" ref="V42" ca="1" si="73">SUM(V39:V40)-V41</f>
        <v>0</v>
      </c>
      <c r="W42" s="20">
        <f t="shared" ref="W42" ca="1" si="74">SUM(W39:W40)-W41</f>
        <v>0</v>
      </c>
      <c r="X42" s="20">
        <f t="shared" ref="X42" ca="1" si="75">SUM(X39:X40)-X41</f>
        <v>0</v>
      </c>
      <c r="Y42" s="20">
        <f t="shared" ref="Y42" ca="1" si="76">SUM(Y39:Y40)-Y41</f>
        <v>0</v>
      </c>
      <c r="Z42" s="20">
        <f t="shared" ref="Z42" ca="1" si="77">SUM(Z39:Z40)-Z41</f>
        <v>0</v>
      </c>
      <c r="AA42" s="20">
        <f t="shared" ref="AA42" ca="1" si="78">SUM(AA39:AA40)-AA41</f>
        <v>0</v>
      </c>
      <c r="AB42" s="20">
        <f t="shared" ref="AB42" ca="1" si="79">SUM(AB39:AB40)-AB41</f>
        <v>0</v>
      </c>
      <c r="AC42" s="20">
        <f t="shared" ref="AC42" ca="1" si="80">SUM(AC39:AC40)-AC41</f>
        <v>0</v>
      </c>
      <c r="AD42" s="20">
        <f t="shared" ref="AD42" ca="1" si="81">SUM(AD39:AD40)-AD41</f>
        <v>0</v>
      </c>
      <c r="AE42" s="20">
        <f t="shared" ref="AE42" ca="1" si="82">SUM(AE39:AE40)-AE41</f>
        <v>0</v>
      </c>
      <c r="AF42" s="20">
        <f t="shared" ref="AF42" ca="1" si="83">SUM(AF39:AF40)-AF41</f>
        <v>0</v>
      </c>
      <c r="AG42" s="20">
        <f t="shared" ref="AG42" ca="1" si="84">SUM(AG39:AG40)-AG41</f>
        <v>0</v>
      </c>
      <c r="AH42" s="20">
        <f t="shared" ref="AH42" ca="1" si="85">SUM(AH39:AH40)-AH41</f>
        <v>0</v>
      </c>
      <c r="AI42" s="20">
        <f t="shared" ref="AI42" ca="1" si="86">SUM(AI39:AI40)-AI41</f>
        <v>0</v>
      </c>
      <c r="AJ42" s="20">
        <f t="shared" ref="AJ42" ca="1" si="87">SUM(AJ39:AJ40)-AJ41</f>
        <v>0</v>
      </c>
      <c r="AK42" s="20">
        <f t="shared" ref="AK42" ca="1" si="88">SUM(AK39:AK40)-AK41</f>
        <v>0</v>
      </c>
      <c r="AL42" s="20">
        <f t="shared" ref="AL42" ca="1" si="89">SUM(AL39:AL40)-AL41</f>
        <v>0</v>
      </c>
      <c r="AM42" s="20">
        <f t="shared" ref="AM42" ca="1" si="90">SUM(AM39:AM40)-AM41</f>
        <v>0</v>
      </c>
      <c r="AN42" s="20">
        <f t="shared" ref="AN42" ca="1" si="91">SUM(AN39:AN40)-AN41</f>
        <v>0</v>
      </c>
      <c r="AO42" s="20">
        <f t="shared" ref="AO42" ca="1" si="92">SUM(AO39:AO40)-AO41</f>
        <v>0</v>
      </c>
      <c r="AP42" s="20">
        <f t="shared" ref="AP42" ca="1" si="93">SUM(AP39:AP40)-AP41</f>
        <v>0</v>
      </c>
      <c r="AQ42" s="20">
        <f t="shared" ref="AQ42" ca="1" si="94">SUM(AQ39:AQ40)-AQ41</f>
        <v>0</v>
      </c>
      <c r="AR42" s="20">
        <f t="shared" ref="AR42" ca="1" si="95">SUM(AR39:AR40)-AR41</f>
        <v>0</v>
      </c>
      <c r="AS42" s="20">
        <f t="shared" ref="AS42" ca="1" si="96">SUM(AS39:AS40)-AS41</f>
        <v>0</v>
      </c>
      <c r="AT42" s="20">
        <f t="shared" ref="AT42" ca="1" si="97">SUM(AT39:AT40)-AT41</f>
        <v>0</v>
      </c>
      <c r="AU42" s="20">
        <f t="shared" ref="AU42" ca="1" si="98">SUM(AU39:AU40)-AU41</f>
        <v>0</v>
      </c>
      <c r="AV42" s="20">
        <f t="shared" ref="AV42" ca="1" si="99">SUM(AV39:AV40)-AV41</f>
        <v>0</v>
      </c>
      <c r="AW42" s="20">
        <f t="shared" ref="AW42" ca="1" si="100">SUM(AW39:AW40)-AW41</f>
        <v>0</v>
      </c>
      <c r="AX42" s="20">
        <f t="shared" ref="AX42" ca="1" si="101">SUM(AX39:AX40)-AX41</f>
        <v>0</v>
      </c>
      <c r="AY42" s="20">
        <f t="shared" ref="AY42" ca="1" si="102">SUM(AY39:AY40)-AY41</f>
        <v>0</v>
      </c>
      <c r="AZ42" s="20">
        <f t="shared" ref="AZ42" ca="1" si="103">SUM(AZ39:AZ40)-AZ41</f>
        <v>0</v>
      </c>
      <c r="BA42" s="20">
        <f t="shared" ref="BA42" ca="1" si="104">SUM(BA39:BA40)-BA41</f>
        <v>0</v>
      </c>
      <c r="BB42" s="20">
        <f t="shared" ref="BB42" ca="1" si="105">SUM(BB39:BB40)-BB41</f>
        <v>0</v>
      </c>
      <c r="BC42" s="20">
        <f t="shared" ref="BC42" ca="1" si="106">SUM(BC39:BC40)-BC41</f>
        <v>0</v>
      </c>
      <c r="BD42" s="20">
        <f t="shared" ref="BD42" ca="1" si="107">SUM(BD39:BD40)-BD41</f>
        <v>0</v>
      </c>
      <c r="BE42" s="20">
        <f t="shared" ref="BE42" ca="1" si="108">SUM(BE39:BE40)-BE41</f>
        <v>0</v>
      </c>
      <c r="BF42" s="20">
        <f t="shared" ref="BF42" ca="1" si="109">SUM(BF39:BF40)-BF41</f>
        <v>0</v>
      </c>
      <c r="BG42" s="20">
        <f t="shared" ref="BG42" ca="1" si="110">SUM(BG39:BG40)-BG41</f>
        <v>0</v>
      </c>
      <c r="BH42" s="20">
        <f t="shared" ref="BH42" ca="1" si="111">SUM(BH39:BH40)-BH41</f>
        <v>0</v>
      </c>
      <c r="BI42" s="20">
        <f t="shared" ref="BI42" ca="1" si="112">SUM(BI39:BI40)-BI41</f>
        <v>0</v>
      </c>
      <c r="BJ42" s="20">
        <f t="shared" ref="BJ42" ca="1" si="113">SUM(BJ39:BJ40)-BJ41</f>
        <v>0</v>
      </c>
    </row>
    <row r="43" spans="1:62">
      <c r="C43" s="19" t="s">
        <v>25</v>
      </c>
      <c r="D43" s="33" t="s">
        <v>21</v>
      </c>
      <c r="E43" s="19"/>
      <c r="F43" s="19"/>
      <c r="G43" s="19"/>
      <c r="H43" s="22">
        <f t="shared" ref="H43:AM43" si="114">IF(H$9=$G35, $G37,MAX(MIN(G43, G43-1),0))</f>
        <v>0</v>
      </c>
      <c r="I43" s="22">
        <f t="shared" si="114"/>
        <v>0</v>
      </c>
      <c r="J43" s="22">
        <f t="shared" si="114"/>
        <v>0</v>
      </c>
      <c r="K43" s="22">
        <f t="shared" si="114"/>
        <v>0</v>
      </c>
      <c r="L43" s="22">
        <f t="shared" si="114"/>
        <v>0</v>
      </c>
      <c r="M43" s="22">
        <f t="shared" si="114"/>
        <v>4</v>
      </c>
      <c r="N43" s="22">
        <f t="shared" si="114"/>
        <v>3</v>
      </c>
      <c r="O43" s="22">
        <f t="shared" si="114"/>
        <v>2</v>
      </c>
      <c r="P43" s="22">
        <f t="shared" si="114"/>
        <v>1</v>
      </c>
      <c r="Q43" s="22">
        <f t="shared" si="114"/>
        <v>0</v>
      </c>
      <c r="R43" s="22">
        <f t="shared" si="114"/>
        <v>0</v>
      </c>
      <c r="S43" s="22">
        <f t="shared" si="114"/>
        <v>0</v>
      </c>
      <c r="T43" s="22">
        <f t="shared" si="114"/>
        <v>0</v>
      </c>
      <c r="U43" s="22">
        <f t="shared" si="114"/>
        <v>0</v>
      </c>
      <c r="V43" s="22">
        <f t="shared" si="114"/>
        <v>0</v>
      </c>
      <c r="W43" s="22">
        <f t="shared" si="114"/>
        <v>0</v>
      </c>
      <c r="X43" s="22">
        <f t="shared" si="114"/>
        <v>0</v>
      </c>
      <c r="Y43" s="22">
        <f t="shared" si="114"/>
        <v>0</v>
      </c>
      <c r="Z43" s="22">
        <f t="shared" si="114"/>
        <v>0</v>
      </c>
      <c r="AA43" s="22">
        <f t="shared" si="114"/>
        <v>0</v>
      </c>
      <c r="AB43" s="22">
        <f t="shared" si="114"/>
        <v>0</v>
      </c>
      <c r="AC43" s="22">
        <f t="shared" si="114"/>
        <v>0</v>
      </c>
      <c r="AD43" s="22">
        <f t="shared" si="114"/>
        <v>0</v>
      </c>
      <c r="AE43" s="22">
        <f t="shared" si="114"/>
        <v>0</v>
      </c>
      <c r="AF43" s="22">
        <f t="shared" si="114"/>
        <v>0</v>
      </c>
      <c r="AG43" s="22">
        <f t="shared" si="114"/>
        <v>0</v>
      </c>
      <c r="AH43" s="22">
        <f t="shared" si="114"/>
        <v>0</v>
      </c>
      <c r="AI43" s="22">
        <f t="shared" si="114"/>
        <v>0</v>
      </c>
      <c r="AJ43" s="22">
        <f t="shared" si="114"/>
        <v>0</v>
      </c>
      <c r="AK43" s="22">
        <f t="shared" si="114"/>
        <v>0</v>
      </c>
      <c r="AL43" s="22">
        <f t="shared" si="114"/>
        <v>0</v>
      </c>
      <c r="AM43" s="22">
        <f t="shared" si="114"/>
        <v>0</v>
      </c>
      <c r="AN43" s="22">
        <f t="shared" ref="AN43:BJ43" si="115">IF(AN$9=$G35, $G37,MAX(MIN(AM43, AM43-1),0))</f>
        <v>0</v>
      </c>
      <c r="AO43" s="22">
        <f t="shared" si="115"/>
        <v>0</v>
      </c>
      <c r="AP43" s="22">
        <f t="shared" si="115"/>
        <v>0</v>
      </c>
      <c r="AQ43" s="22">
        <f t="shared" si="115"/>
        <v>0</v>
      </c>
      <c r="AR43" s="22">
        <f t="shared" si="115"/>
        <v>0</v>
      </c>
      <c r="AS43" s="22">
        <f t="shared" si="115"/>
        <v>0</v>
      </c>
      <c r="AT43" s="22">
        <f t="shared" si="115"/>
        <v>0</v>
      </c>
      <c r="AU43" s="22">
        <f t="shared" si="115"/>
        <v>0</v>
      </c>
      <c r="AV43" s="22">
        <f t="shared" si="115"/>
        <v>0</v>
      </c>
      <c r="AW43" s="22">
        <f t="shared" si="115"/>
        <v>0</v>
      </c>
      <c r="AX43" s="22">
        <f t="shared" si="115"/>
        <v>0</v>
      </c>
      <c r="AY43" s="22">
        <f t="shared" si="115"/>
        <v>0</v>
      </c>
      <c r="AZ43" s="22">
        <f t="shared" si="115"/>
        <v>0</v>
      </c>
      <c r="BA43" s="22">
        <f t="shared" si="115"/>
        <v>0</v>
      </c>
      <c r="BB43" s="22">
        <f t="shared" si="115"/>
        <v>0</v>
      </c>
      <c r="BC43" s="22">
        <f t="shared" si="115"/>
        <v>0</v>
      </c>
      <c r="BD43" s="22">
        <f t="shared" si="115"/>
        <v>0</v>
      </c>
      <c r="BE43" s="22">
        <f t="shared" si="115"/>
        <v>0</v>
      </c>
      <c r="BF43" s="22">
        <f t="shared" si="115"/>
        <v>0</v>
      </c>
      <c r="BG43" s="22">
        <f t="shared" si="115"/>
        <v>0</v>
      </c>
      <c r="BH43" s="22">
        <f t="shared" si="115"/>
        <v>0</v>
      </c>
      <c r="BI43" s="22">
        <f t="shared" si="115"/>
        <v>0</v>
      </c>
      <c r="BJ43" s="22">
        <f t="shared" si="115"/>
        <v>0</v>
      </c>
    </row>
    <row r="46" spans="1:62" s="18" customFormat="1" ht="15">
      <c r="A46" s="14"/>
      <c r="B46" s="15"/>
      <c r="C46" s="14" t="s">
        <v>16</v>
      </c>
      <c r="D46" s="15"/>
      <c r="E46" s="15"/>
      <c r="F46" s="16"/>
      <c r="G46" s="16"/>
      <c r="H46" s="16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</row>
    <row r="48" spans="1:62">
      <c r="C48" s="4" t="s">
        <v>4</v>
      </c>
      <c r="G48" s="13">
        <v>2021</v>
      </c>
    </row>
    <row r="49" spans="1:88">
      <c r="C49" s="4" t="s">
        <v>24</v>
      </c>
      <c r="D49" s="32" t="s">
        <v>0</v>
      </c>
      <c r="G49" s="10">
        <f ca="1">G36+G23</f>
        <v>10.395969318664008</v>
      </c>
    </row>
    <row r="50" spans="1:88">
      <c r="C50" s="4" t="str">
        <f>"Year end remaining life  in "&amp;G48</f>
        <v>Year end remaining life  in 2021</v>
      </c>
      <c r="G50" s="11">
        <f>G15</f>
        <v>16.606197014581664</v>
      </c>
    </row>
    <row r="52" spans="1:88">
      <c r="C52" s="4" t="s">
        <v>2</v>
      </c>
      <c r="D52" s="32" t="s">
        <v>0</v>
      </c>
      <c r="H52" s="4">
        <f>G55</f>
        <v>0</v>
      </c>
      <c r="I52" s="9">
        <f t="shared" ref="I52:O52" si="116">H55</f>
        <v>0</v>
      </c>
      <c r="J52" s="9">
        <f t="shared" si="116"/>
        <v>0</v>
      </c>
      <c r="K52" s="9">
        <f t="shared" si="116"/>
        <v>0</v>
      </c>
      <c r="L52" s="9">
        <f t="shared" si="116"/>
        <v>0</v>
      </c>
      <c r="M52" s="9">
        <f t="shared" si="116"/>
        <v>0</v>
      </c>
      <c r="N52" s="9">
        <f t="shared" ca="1" si="116"/>
        <v>10.395969318664008</v>
      </c>
      <c r="O52" s="9">
        <f t="shared" ca="1" si="116"/>
        <v>9.7699398123576895</v>
      </c>
      <c r="P52" s="9">
        <f t="shared" ref="P52:AF52" ca="1" si="117">O55</f>
        <v>9.1439103060513709</v>
      </c>
      <c r="Q52" s="9">
        <f t="shared" ca="1" si="117"/>
        <v>8.5178807997450541</v>
      </c>
      <c r="R52" s="9">
        <f t="shared" ca="1" si="117"/>
        <v>7.8918512934387364</v>
      </c>
      <c r="S52" s="9">
        <f t="shared" ca="1" si="117"/>
        <v>7.2658217871324187</v>
      </c>
      <c r="T52" s="9">
        <f t="shared" ca="1" si="117"/>
        <v>6.639792280826101</v>
      </c>
      <c r="U52" s="9">
        <f t="shared" ca="1" si="117"/>
        <v>6.0137627745197832</v>
      </c>
      <c r="V52" s="9">
        <f t="shared" ca="1" si="117"/>
        <v>5.3877332682134655</v>
      </c>
      <c r="W52" s="9">
        <f t="shared" ca="1" si="117"/>
        <v>4.7617037619071478</v>
      </c>
      <c r="X52" s="9">
        <f t="shared" ca="1" si="117"/>
        <v>4.1356742556008301</v>
      </c>
      <c r="Y52" s="9">
        <f t="shared" ca="1" si="117"/>
        <v>3.5096447492945124</v>
      </c>
      <c r="Z52" s="9">
        <f t="shared" ca="1" si="117"/>
        <v>2.8836152429881947</v>
      </c>
      <c r="AA52" s="9">
        <f t="shared" ca="1" si="117"/>
        <v>2.257585736681877</v>
      </c>
      <c r="AB52" s="9">
        <f t="shared" ca="1" si="117"/>
        <v>1.6315562303755589</v>
      </c>
      <c r="AC52" s="9">
        <f t="shared" ca="1" si="117"/>
        <v>1.0055267240692407</v>
      </c>
      <c r="AD52" s="9">
        <f t="shared" ca="1" si="117"/>
        <v>0.37949721776292278</v>
      </c>
      <c r="AE52" s="9">
        <f t="shared" ca="1" si="117"/>
        <v>0</v>
      </c>
      <c r="AF52" s="9">
        <f t="shared" ca="1" si="117"/>
        <v>0</v>
      </c>
      <c r="AG52" s="9">
        <f t="shared" ref="AG52:BJ52" ca="1" si="118">AF55</f>
        <v>0</v>
      </c>
      <c r="AH52" s="9">
        <f t="shared" ca="1" si="118"/>
        <v>0</v>
      </c>
      <c r="AI52" s="9">
        <f t="shared" ca="1" si="118"/>
        <v>0</v>
      </c>
      <c r="AJ52" s="9">
        <f t="shared" ca="1" si="118"/>
        <v>0</v>
      </c>
      <c r="AK52" s="9">
        <f t="shared" ca="1" si="118"/>
        <v>0</v>
      </c>
      <c r="AL52" s="9">
        <f t="shared" ca="1" si="118"/>
        <v>0</v>
      </c>
      <c r="AM52" s="9">
        <f t="shared" ca="1" si="118"/>
        <v>0</v>
      </c>
      <c r="AN52" s="9">
        <f t="shared" ca="1" si="118"/>
        <v>0</v>
      </c>
      <c r="AO52" s="9">
        <f t="shared" ca="1" si="118"/>
        <v>0</v>
      </c>
      <c r="AP52" s="9">
        <f t="shared" ca="1" si="118"/>
        <v>0</v>
      </c>
      <c r="AQ52" s="9">
        <f t="shared" ca="1" si="118"/>
        <v>0</v>
      </c>
      <c r="AR52" s="9">
        <f t="shared" ca="1" si="118"/>
        <v>0</v>
      </c>
      <c r="AS52" s="9">
        <f t="shared" ca="1" si="118"/>
        <v>0</v>
      </c>
      <c r="AT52" s="9">
        <f t="shared" ca="1" si="118"/>
        <v>0</v>
      </c>
      <c r="AU52" s="9">
        <f t="shared" ca="1" si="118"/>
        <v>0</v>
      </c>
      <c r="AV52" s="9">
        <f t="shared" ca="1" si="118"/>
        <v>0</v>
      </c>
      <c r="AW52" s="9">
        <f t="shared" ca="1" si="118"/>
        <v>0</v>
      </c>
      <c r="AX52" s="9">
        <f t="shared" ca="1" si="118"/>
        <v>0</v>
      </c>
      <c r="AY52" s="9">
        <f t="shared" ca="1" si="118"/>
        <v>0</v>
      </c>
      <c r="AZ52" s="9">
        <f t="shared" ca="1" si="118"/>
        <v>0</v>
      </c>
      <c r="BA52" s="9">
        <f t="shared" ca="1" si="118"/>
        <v>0</v>
      </c>
      <c r="BB52" s="9">
        <f t="shared" ca="1" si="118"/>
        <v>0</v>
      </c>
      <c r="BC52" s="9">
        <f t="shared" ca="1" si="118"/>
        <v>0</v>
      </c>
      <c r="BD52" s="9">
        <f t="shared" ca="1" si="118"/>
        <v>0</v>
      </c>
      <c r="BE52" s="9">
        <f t="shared" ca="1" si="118"/>
        <v>0</v>
      </c>
      <c r="BF52" s="9">
        <f t="shared" ca="1" si="118"/>
        <v>0</v>
      </c>
      <c r="BG52" s="9">
        <f t="shared" ca="1" si="118"/>
        <v>0</v>
      </c>
      <c r="BH52" s="9">
        <f t="shared" ca="1" si="118"/>
        <v>0</v>
      </c>
      <c r="BI52" s="9">
        <f t="shared" ca="1" si="118"/>
        <v>0</v>
      </c>
      <c r="BJ52" s="9">
        <f t="shared" ca="1" si="118"/>
        <v>0</v>
      </c>
    </row>
    <row r="53" spans="1:88">
      <c r="C53" s="4" t="s">
        <v>5</v>
      </c>
      <c r="D53" s="32" t="s">
        <v>0</v>
      </c>
      <c r="H53" s="20">
        <f>IF(H$9=$G48, $G49,0)</f>
        <v>0</v>
      </c>
      <c r="I53" s="20">
        <f t="shared" ref="I53:BJ53" si="119">IF(I$9=$G48, $G49,0)</f>
        <v>0</v>
      </c>
      <c r="J53" s="20">
        <f t="shared" si="119"/>
        <v>0</v>
      </c>
      <c r="K53" s="20">
        <f t="shared" si="119"/>
        <v>0</v>
      </c>
      <c r="L53" s="20">
        <f t="shared" si="119"/>
        <v>0</v>
      </c>
      <c r="M53" s="20">
        <f t="shared" ca="1" si="119"/>
        <v>10.395969318664008</v>
      </c>
      <c r="N53" s="20">
        <f t="shared" si="119"/>
        <v>0</v>
      </c>
      <c r="O53" s="20">
        <f t="shared" si="119"/>
        <v>0</v>
      </c>
      <c r="P53" s="20">
        <f t="shared" si="119"/>
        <v>0</v>
      </c>
      <c r="Q53" s="20">
        <f t="shared" si="119"/>
        <v>0</v>
      </c>
      <c r="R53" s="20">
        <f t="shared" si="119"/>
        <v>0</v>
      </c>
      <c r="S53" s="20">
        <f t="shared" si="119"/>
        <v>0</v>
      </c>
      <c r="T53" s="20">
        <f t="shared" si="119"/>
        <v>0</v>
      </c>
      <c r="U53" s="20">
        <f t="shared" si="119"/>
        <v>0</v>
      </c>
      <c r="V53" s="20">
        <f t="shared" si="119"/>
        <v>0</v>
      </c>
      <c r="W53" s="20">
        <f t="shared" si="119"/>
        <v>0</v>
      </c>
      <c r="X53" s="20">
        <f t="shared" si="119"/>
        <v>0</v>
      </c>
      <c r="Y53" s="20">
        <f t="shared" si="119"/>
        <v>0</v>
      </c>
      <c r="Z53" s="20">
        <f t="shared" si="119"/>
        <v>0</v>
      </c>
      <c r="AA53" s="20">
        <f t="shared" si="119"/>
        <v>0</v>
      </c>
      <c r="AB53" s="20">
        <f t="shared" si="119"/>
        <v>0</v>
      </c>
      <c r="AC53" s="20">
        <f t="shared" si="119"/>
        <v>0</v>
      </c>
      <c r="AD53" s="20">
        <f t="shared" si="119"/>
        <v>0</v>
      </c>
      <c r="AE53" s="20">
        <f t="shared" si="119"/>
        <v>0</v>
      </c>
      <c r="AF53" s="20">
        <f t="shared" si="119"/>
        <v>0</v>
      </c>
      <c r="AG53" s="20">
        <f t="shared" si="119"/>
        <v>0</v>
      </c>
      <c r="AH53" s="20">
        <f t="shared" si="119"/>
        <v>0</v>
      </c>
      <c r="AI53" s="20">
        <f t="shared" si="119"/>
        <v>0</v>
      </c>
      <c r="AJ53" s="20">
        <f t="shared" si="119"/>
        <v>0</v>
      </c>
      <c r="AK53" s="20">
        <f t="shared" si="119"/>
        <v>0</v>
      </c>
      <c r="AL53" s="20">
        <f t="shared" si="119"/>
        <v>0</v>
      </c>
      <c r="AM53" s="20">
        <f t="shared" si="119"/>
        <v>0</v>
      </c>
      <c r="AN53" s="20">
        <f t="shared" si="119"/>
        <v>0</v>
      </c>
      <c r="AO53" s="20">
        <f t="shared" si="119"/>
        <v>0</v>
      </c>
      <c r="AP53" s="20">
        <f t="shared" si="119"/>
        <v>0</v>
      </c>
      <c r="AQ53" s="20">
        <f t="shared" si="119"/>
        <v>0</v>
      </c>
      <c r="AR53" s="20">
        <f t="shared" si="119"/>
        <v>0</v>
      </c>
      <c r="AS53" s="20">
        <f t="shared" si="119"/>
        <v>0</v>
      </c>
      <c r="AT53" s="20">
        <f t="shared" si="119"/>
        <v>0</v>
      </c>
      <c r="AU53" s="20">
        <f t="shared" si="119"/>
        <v>0</v>
      </c>
      <c r="AV53" s="20">
        <f t="shared" si="119"/>
        <v>0</v>
      </c>
      <c r="AW53" s="20">
        <f t="shared" si="119"/>
        <v>0</v>
      </c>
      <c r="AX53" s="20">
        <f t="shared" si="119"/>
        <v>0</v>
      </c>
      <c r="AY53" s="20">
        <f t="shared" si="119"/>
        <v>0</v>
      </c>
      <c r="AZ53" s="20">
        <f t="shared" si="119"/>
        <v>0</v>
      </c>
      <c r="BA53" s="20">
        <f t="shared" si="119"/>
        <v>0</v>
      </c>
      <c r="BB53" s="20">
        <f t="shared" si="119"/>
        <v>0</v>
      </c>
      <c r="BC53" s="20">
        <f t="shared" si="119"/>
        <v>0</v>
      </c>
      <c r="BD53" s="20">
        <f t="shared" si="119"/>
        <v>0</v>
      </c>
      <c r="BE53" s="20">
        <f t="shared" si="119"/>
        <v>0</v>
      </c>
      <c r="BF53" s="20">
        <f t="shared" si="119"/>
        <v>0</v>
      </c>
      <c r="BG53" s="20">
        <f t="shared" si="119"/>
        <v>0</v>
      </c>
      <c r="BH53" s="20">
        <f t="shared" si="119"/>
        <v>0</v>
      </c>
      <c r="BI53" s="20">
        <f t="shared" si="119"/>
        <v>0</v>
      </c>
      <c r="BJ53" s="20">
        <f t="shared" si="119"/>
        <v>0</v>
      </c>
    </row>
    <row r="54" spans="1:88">
      <c r="C54" s="4" t="s">
        <v>22</v>
      </c>
      <c r="D54" s="32" t="s">
        <v>0</v>
      </c>
      <c r="H54" s="9">
        <f t="shared" ref="H54:AE54" si="120">IF(G56=0,0,MIN(G55, G55/G56))</f>
        <v>0</v>
      </c>
      <c r="I54" s="9">
        <f t="shared" si="120"/>
        <v>0</v>
      </c>
      <c r="J54" s="9">
        <f t="shared" si="120"/>
        <v>0</v>
      </c>
      <c r="K54" s="9">
        <f t="shared" si="120"/>
        <v>0</v>
      </c>
      <c r="L54" s="9">
        <f t="shared" si="120"/>
        <v>0</v>
      </c>
      <c r="M54" s="9">
        <f t="shared" si="120"/>
        <v>0</v>
      </c>
      <c r="N54" s="9">
        <f t="shared" ca="1" si="120"/>
        <v>0.62602950630631782</v>
      </c>
      <c r="O54" s="9">
        <f t="shared" ca="1" si="120"/>
        <v>0.62602950630631782</v>
      </c>
      <c r="P54" s="9">
        <f t="shared" ca="1" si="120"/>
        <v>0.62602950630631771</v>
      </c>
      <c r="Q54" s="9">
        <f t="shared" ca="1" si="120"/>
        <v>0.62602950630631782</v>
      </c>
      <c r="R54" s="9">
        <f t="shared" ca="1" si="120"/>
        <v>0.62602950630631782</v>
      </c>
      <c r="S54" s="9">
        <f t="shared" ca="1" si="120"/>
        <v>0.62602950630631782</v>
      </c>
      <c r="T54" s="9">
        <f t="shared" ca="1" si="120"/>
        <v>0.62602950630631782</v>
      </c>
      <c r="U54" s="9">
        <f t="shared" ca="1" si="120"/>
        <v>0.62602950630631782</v>
      </c>
      <c r="V54" s="9">
        <f t="shared" ca="1" si="120"/>
        <v>0.62602950630631782</v>
      </c>
      <c r="W54" s="9">
        <f t="shared" ca="1" si="120"/>
        <v>0.62602950630631782</v>
      </c>
      <c r="X54" s="9">
        <f t="shared" ca="1" si="120"/>
        <v>0.62602950630631793</v>
      </c>
      <c r="Y54" s="9">
        <f t="shared" ca="1" si="120"/>
        <v>0.62602950630631793</v>
      </c>
      <c r="Z54" s="9">
        <f t="shared" ca="1" si="120"/>
        <v>0.62602950630631793</v>
      </c>
      <c r="AA54" s="9">
        <f t="shared" ca="1" si="120"/>
        <v>0.62602950630631804</v>
      </c>
      <c r="AB54" s="9">
        <f t="shared" ca="1" si="120"/>
        <v>0.62602950630631804</v>
      </c>
      <c r="AC54" s="9">
        <f t="shared" ca="1" si="120"/>
        <v>0.62602950630631793</v>
      </c>
      <c r="AD54" s="9">
        <f t="shared" ca="1" si="120"/>
        <v>0.37949721776292278</v>
      </c>
      <c r="AE54" s="9">
        <f t="shared" si="120"/>
        <v>0</v>
      </c>
      <c r="AF54" s="9">
        <f t="shared" ref="AF54:BJ54" si="121">IF(AE56=0,0,MIN(AE55, AE55/AE56))</f>
        <v>0</v>
      </c>
      <c r="AG54" s="9">
        <f t="shared" si="121"/>
        <v>0</v>
      </c>
      <c r="AH54" s="9">
        <f t="shared" si="121"/>
        <v>0</v>
      </c>
      <c r="AI54" s="9">
        <f t="shared" si="121"/>
        <v>0</v>
      </c>
      <c r="AJ54" s="9">
        <f t="shared" si="121"/>
        <v>0</v>
      </c>
      <c r="AK54" s="9">
        <f t="shared" si="121"/>
        <v>0</v>
      </c>
      <c r="AL54" s="9">
        <f t="shared" si="121"/>
        <v>0</v>
      </c>
      <c r="AM54" s="9">
        <f t="shared" si="121"/>
        <v>0</v>
      </c>
      <c r="AN54" s="9">
        <f t="shared" si="121"/>
        <v>0</v>
      </c>
      <c r="AO54" s="9">
        <f t="shared" si="121"/>
        <v>0</v>
      </c>
      <c r="AP54" s="9">
        <f t="shared" si="121"/>
        <v>0</v>
      </c>
      <c r="AQ54" s="9">
        <f t="shared" si="121"/>
        <v>0</v>
      </c>
      <c r="AR54" s="9">
        <f t="shared" si="121"/>
        <v>0</v>
      </c>
      <c r="AS54" s="9">
        <f t="shared" si="121"/>
        <v>0</v>
      </c>
      <c r="AT54" s="9">
        <f t="shared" si="121"/>
        <v>0</v>
      </c>
      <c r="AU54" s="9">
        <f t="shared" si="121"/>
        <v>0</v>
      </c>
      <c r="AV54" s="9">
        <f t="shared" si="121"/>
        <v>0</v>
      </c>
      <c r="AW54" s="9">
        <f t="shared" si="121"/>
        <v>0</v>
      </c>
      <c r="AX54" s="9">
        <f t="shared" si="121"/>
        <v>0</v>
      </c>
      <c r="AY54" s="9">
        <f t="shared" si="121"/>
        <v>0</v>
      </c>
      <c r="AZ54" s="9">
        <f t="shared" si="121"/>
        <v>0</v>
      </c>
      <c r="BA54" s="9">
        <f t="shared" si="121"/>
        <v>0</v>
      </c>
      <c r="BB54" s="9">
        <f t="shared" si="121"/>
        <v>0</v>
      </c>
      <c r="BC54" s="9">
        <f t="shared" si="121"/>
        <v>0</v>
      </c>
      <c r="BD54" s="9">
        <f t="shared" si="121"/>
        <v>0</v>
      </c>
      <c r="BE54" s="9">
        <f t="shared" si="121"/>
        <v>0</v>
      </c>
      <c r="BF54" s="9">
        <f t="shared" si="121"/>
        <v>0</v>
      </c>
      <c r="BG54" s="9">
        <f t="shared" si="121"/>
        <v>0</v>
      </c>
      <c r="BH54" s="9">
        <f t="shared" si="121"/>
        <v>0</v>
      </c>
      <c r="BI54" s="9">
        <f t="shared" si="121"/>
        <v>0</v>
      </c>
      <c r="BJ54" s="9">
        <f t="shared" si="121"/>
        <v>0</v>
      </c>
    </row>
    <row r="55" spans="1:88">
      <c r="C55" s="4" t="s">
        <v>3</v>
      </c>
      <c r="D55" s="32" t="s">
        <v>0</v>
      </c>
      <c r="H55" s="4">
        <f>SUM(H52:H53)-H54</f>
        <v>0</v>
      </c>
      <c r="I55" s="9">
        <f t="shared" ref="I55" si="122">SUM(I52:I53)-I54</f>
        <v>0</v>
      </c>
      <c r="J55" s="9">
        <f t="shared" ref="J55" si="123">SUM(J52:J53)-J54</f>
        <v>0</v>
      </c>
      <c r="K55" s="9">
        <f t="shared" ref="K55" si="124">SUM(K52:K53)-K54</f>
        <v>0</v>
      </c>
      <c r="L55" s="9">
        <f t="shared" ref="L55" si="125">SUM(L52:L53)-L54</f>
        <v>0</v>
      </c>
      <c r="M55" s="9">
        <f t="shared" ref="M55" ca="1" si="126">SUM(M52:M53)-M54</f>
        <v>10.395969318664008</v>
      </c>
      <c r="N55" s="9">
        <f t="shared" ref="N55" ca="1" si="127">SUM(N52:N53)-N54</f>
        <v>9.7699398123576895</v>
      </c>
      <c r="O55" s="9">
        <f t="shared" ref="O55" ca="1" si="128">SUM(O52:O53)-O54</f>
        <v>9.1439103060513709</v>
      </c>
      <c r="P55" s="9">
        <f t="shared" ref="P55" ca="1" si="129">SUM(P52:P53)-P54</f>
        <v>8.5178807997450541</v>
      </c>
      <c r="Q55" s="9">
        <f t="shared" ref="Q55" ca="1" si="130">SUM(Q52:Q53)-Q54</f>
        <v>7.8918512934387364</v>
      </c>
      <c r="R55" s="9">
        <f t="shared" ref="R55" ca="1" si="131">SUM(R52:R53)-R54</f>
        <v>7.2658217871324187</v>
      </c>
      <c r="S55" s="9">
        <f t="shared" ref="S55" ca="1" si="132">SUM(S52:S53)-S54</f>
        <v>6.639792280826101</v>
      </c>
      <c r="T55" s="9">
        <f t="shared" ref="T55" ca="1" si="133">SUM(T52:T53)-T54</f>
        <v>6.0137627745197832</v>
      </c>
      <c r="U55" s="9">
        <f t="shared" ref="U55" ca="1" si="134">SUM(U52:U53)-U54</f>
        <v>5.3877332682134655</v>
      </c>
      <c r="V55" s="9">
        <f t="shared" ref="V55" ca="1" si="135">SUM(V52:V53)-V54</f>
        <v>4.7617037619071478</v>
      </c>
      <c r="W55" s="9">
        <f t="shared" ref="W55" ca="1" si="136">SUM(W52:W53)-W54</f>
        <v>4.1356742556008301</v>
      </c>
      <c r="X55" s="9">
        <f t="shared" ref="X55" ca="1" si="137">SUM(X52:X53)-X54</f>
        <v>3.5096447492945124</v>
      </c>
      <c r="Y55" s="9">
        <f t="shared" ref="Y55" ca="1" si="138">SUM(Y52:Y53)-Y54</f>
        <v>2.8836152429881947</v>
      </c>
      <c r="Z55" s="9">
        <f t="shared" ref="Z55" ca="1" si="139">SUM(Z52:Z53)-Z54</f>
        <v>2.257585736681877</v>
      </c>
      <c r="AA55" s="9">
        <f t="shared" ref="AA55" ca="1" si="140">SUM(AA52:AA53)-AA54</f>
        <v>1.6315562303755589</v>
      </c>
      <c r="AB55" s="9">
        <f t="shared" ref="AB55" ca="1" si="141">SUM(AB52:AB53)-AB54</f>
        <v>1.0055267240692407</v>
      </c>
      <c r="AC55" s="9">
        <f t="shared" ref="AC55" ca="1" si="142">SUM(AC52:AC53)-AC54</f>
        <v>0.37949721776292278</v>
      </c>
      <c r="AD55" s="9">
        <f t="shared" ref="AD55" ca="1" si="143">SUM(AD52:AD53)-AD54</f>
        <v>0</v>
      </c>
      <c r="AE55" s="9">
        <f t="shared" ref="AE55" ca="1" si="144">SUM(AE52:AE53)-AE54</f>
        <v>0</v>
      </c>
      <c r="AF55" s="9">
        <f t="shared" ref="AF55" ca="1" si="145">SUM(AF52:AF53)-AF54</f>
        <v>0</v>
      </c>
      <c r="AG55" s="9">
        <f t="shared" ref="AG55" ca="1" si="146">SUM(AG52:AG53)-AG54</f>
        <v>0</v>
      </c>
      <c r="AH55" s="9">
        <f t="shared" ref="AH55" ca="1" si="147">SUM(AH52:AH53)-AH54</f>
        <v>0</v>
      </c>
      <c r="AI55" s="9">
        <f t="shared" ref="AI55" ca="1" si="148">SUM(AI52:AI53)-AI54</f>
        <v>0</v>
      </c>
      <c r="AJ55" s="9">
        <f t="shared" ref="AJ55" ca="1" si="149">SUM(AJ52:AJ53)-AJ54</f>
        <v>0</v>
      </c>
      <c r="AK55" s="9">
        <f t="shared" ref="AK55" ca="1" si="150">SUM(AK52:AK53)-AK54</f>
        <v>0</v>
      </c>
      <c r="AL55" s="9">
        <f t="shared" ref="AL55" ca="1" si="151">SUM(AL52:AL53)-AL54</f>
        <v>0</v>
      </c>
      <c r="AM55" s="9">
        <f t="shared" ref="AM55" ca="1" si="152">SUM(AM52:AM53)-AM54</f>
        <v>0</v>
      </c>
      <c r="AN55" s="9">
        <f t="shared" ref="AN55" ca="1" si="153">SUM(AN52:AN53)-AN54</f>
        <v>0</v>
      </c>
      <c r="AO55" s="9">
        <f t="shared" ref="AO55" ca="1" si="154">SUM(AO52:AO53)-AO54</f>
        <v>0</v>
      </c>
      <c r="AP55" s="9">
        <f t="shared" ref="AP55" ca="1" si="155">SUM(AP52:AP53)-AP54</f>
        <v>0</v>
      </c>
      <c r="AQ55" s="9">
        <f t="shared" ref="AQ55" ca="1" si="156">SUM(AQ52:AQ53)-AQ54</f>
        <v>0</v>
      </c>
      <c r="AR55" s="9">
        <f t="shared" ref="AR55" ca="1" si="157">SUM(AR52:AR53)-AR54</f>
        <v>0</v>
      </c>
      <c r="AS55" s="9">
        <f t="shared" ref="AS55" ca="1" si="158">SUM(AS52:AS53)-AS54</f>
        <v>0</v>
      </c>
      <c r="AT55" s="9">
        <f t="shared" ref="AT55" ca="1" si="159">SUM(AT52:AT53)-AT54</f>
        <v>0</v>
      </c>
      <c r="AU55" s="9">
        <f t="shared" ref="AU55" ca="1" si="160">SUM(AU52:AU53)-AU54</f>
        <v>0</v>
      </c>
      <c r="AV55" s="9">
        <f t="shared" ref="AV55" ca="1" si="161">SUM(AV52:AV53)-AV54</f>
        <v>0</v>
      </c>
      <c r="AW55" s="9">
        <f t="shared" ref="AW55" ca="1" si="162">SUM(AW52:AW53)-AW54</f>
        <v>0</v>
      </c>
      <c r="AX55" s="9">
        <f t="shared" ref="AX55" ca="1" si="163">SUM(AX52:AX53)-AX54</f>
        <v>0</v>
      </c>
      <c r="AY55" s="9">
        <f t="shared" ref="AY55" ca="1" si="164">SUM(AY52:AY53)-AY54</f>
        <v>0</v>
      </c>
      <c r="AZ55" s="9">
        <f t="shared" ref="AZ55" ca="1" si="165">SUM(AZ52:AZ53)-AZ54</f>
        <v>0</v>
      </c>
      <c r="BA55" s="9">
        <f t="shared" ref="BA55" ca="1" si="166">SUM(BA52:BA53)-BA54</f>
        <v>0</v>
      </c>
      <c r="BB55" s="9">
        <f t="shared" ref="BB55" ca="1" si="167">SUM(BB52:BB53)-BB54</f>
        <v>0</v>
      </c>
      <c r="BC55" s="9">
        <f t="shared" ref="BC55" ca="1" si="168">SUM(BC52:BC53)-BC54</f>
        <v>0</v>
      </c>
      <c r="BD55" s="9">
        <f t="shared" ref="BD55" ca="1" si="169">SUM(BD52:BD53)-BD54</f>
        <v>0</v>
      </c>
      <c r="BE55" s="9">
        <f t="shared" ref="BE55" ca="1" si="170">SUM(BE52:BE53)-BE54</f>
        <v>0</v>
      </c>
      <c r="BF55" s="9">
        <f t="shared" ref="BF55" ca="1" si="171">SUM(BF52:BF53)-BF54</f>
        <v>0</v>
      </c>
      <c r="BG55" s="9">
        <f t="shared" ref="BG55" ca="1" si="172">SUM(BG52:BG53)-BG54</f>
        <v>0</v>
      </c>
      <c r="BH55" s="9">
        <f t="shared" ref="BH55" ca="1" si="173">SUM(BH52:BH53)-BH54</f>
        <v>0</v>
      </c>
      <c r="BI55" s="9">
        <f t="shared" ref="BI55" ca="1" si="174">SUM(BI52:BI53)-BI54</f>
        <v>0</v>
      </c>
      <c r="BJ55" s="9">
        <f t="shared" ref="BJ55" ca="1" si="175">SUM(BJ52:BJ53)-BJ54</f>
        <v>0</v>
      </c>
    </row>
    <row r="56" spans="1:88">
      <c r="C56" s="4" t="s">
        <v>25</v>
      </c>
      <c r="D56" s="32" t="s">
        <v>21</v>
      </c>
      <c r="H56" s="4">
        <f t="shared" ref="H56:AM56" si="176">IF(H$9=$G48, $G50,MAX(MIN(G56, G56-1),0))</f>
        <v>0</v>
      </c>
      <c r="I56" s="9">
        <f t="shared" si="176"/>
        <v>0</v>
      </c>
      <c r="J56" s="9">
        <f t="shared" si="176"/>
        <v>0</v>
      </c>
      <c r="K56" s="9">
        <f t="shared" si="176"/>
        <v>0</v>
      </c>
      <c r="L56" s="9">
        <f t="shared" si="176"/>
        <v>0</v>
      </c>
      <c r="M56" s="9">
        <f t="shared" si="176"/>
        <v>16.606197014581664</v>
      </c>
      <c r="N56" s="9">
        <f t="shared" si="176"/>
        <v>15.606197014581664</v>
      </c>
      <c r="O56" s="9">
        <f t="shared" si="176"/>
        <v>14.606197014581664</v>
      </c>
      <c r="P56" s="9">
        <f t="shared" si="176"/>
        <v>13.606197014581664</v>
      </c>
      <c r="Q56" s="9">
        <f t="shared" si="176"/>
        <v>12.606197014581664</v>
      </c>
      <c r="R56" s="9">
        <f t="shared" si="176"/>
        <v>11.606197014581664</v>
      </c>
      <c r="S56" s="9">
        <f t="shared" si="176"/>
        <v>10.606197014581664</v>
      </c>
      <c r="T56" s="9">
        <f t="shared" si="176"/>
        <v>9.6061970145816638</v>
      </c>
      <c r="U56" s="9">
        <f t="shared" si="176"/>
        <v>8.6061970145816638</v>
      </c>
      <c r="V56" s="9">
        <f t="shared" si="176"/>
        <v>7.6061970145816638</v>
      </c>
      <c r="W56" s="9">
        <f t="shared" si="176"/>
        <v>6.6061970145816638</v>
      </c>
      <c r="X56" s="9">
        <f t="shared" si="176"/>
        <v>5.6061970145816638</v>
      </c>
      <c r="Y56" s="9">
        <f t="shared" si="176"/>
        <v>4.6061970145816638</v>
      </c>
      <c r="Z56" s="9">
        <f t="shared" si="176"/>
        <v>3.6061970145816638</v>
      </c>
      <c r="AA56" s="9">
        <f t="shared" si="176"/>
        <v>2.6061970145816638</v>
      </c>
      <c r="AB56" s="9">
        <f t="shared" si="176"/>
        <v>1.6061970145816638</v>
      </c>
      <c r="AC56" s="9">
        <f t="shared" si="176"/>
        <v>0.60619701458166375</v>
      </c>
      <c r="AD56" s="9">
        <f t="shared" si="176"/>
        <v>0</v>
      </c>
      <c r="AE56" s="9">
        <f t="shared" si="176"/>
        <v>0</v>
      </c>
      <c r="AF56" s="9">
        <f t="shared" si="176"/>
        <v>0</v>
      </c>
      <c r="AG56" s="9">
        <f t="shared" si="176"/>
        <v>0</v>
      </c>
      <c r="AH56" s="9">
        <f t="shared" si="176"/>
        <v>0</v>
      </c>
      <c r="AI56" s="9">
        <f t="shared" si="176"/>
        <v>0</v>
      </c>
      <c r="AJ56" s="9">
        <f t="shared" si="176"/>
        <v>0</v>
      </c>
      <c r="AK56" s="9">
        <f t="shared" si="176"/>
        <v>0</v>
      </c>
      <c r="AL56" s="9">
        <f t="shared" si="176"/>
        <v>0</v>
      </c>
      <c r="AM56" s="9">
        <f t="shared" si="176"/>
        <v>0</v>
      </c>
      <c r="AN56" s="9">
        <f t="shared" ref="AN56:BJ56" si="177">IF(AN$9=$G48, $G50,MAX(MIN(AM56, AM56-1),0))</f>
        <v>0</v>
      </c>
      <c r="AO56" s="9">
        <f t="shared" si="177"/>
        <v>0</v>
      </c>
      <c r="AP56" s="9">
        <f t="shared" si="177"/>
        <v>0</v>
      </c>
      <c r="AQ56" s="9">
        <f t="shared" si="177"/>
        <v>0</v>
      </c>
      <c r="AR56" s="9">
        <f t="shared" si="177"/>
        <v>0</v>
      </c>
      <c r="AS56" s="9">
        <f t="shared" si="177"/>
        <v>0</v>
      </c>
      <c r="AT56" s="9">
        <f t="shared" si="177"/>
        <v>0</v>
      </c>
      <c r="AU56" s="9">
        <f t="shared" si="177"/>
        <v>0</v>
      </c>
      <c r="AV56" s="9">
        <f t="shared" si="177"/>
        <v>0</v>
      </c>
      <c r="AW56" s="9">
        <f t="shared" si="177"/>
        <v>0</v>
      </c>
      <c r="AX56" s="9">
        <f t="shared" si="177"/>
        <v>0</v>
      </c>
      <c r="AY56" s="9">
        <f t="shared" si="177"/>
        <v>0</v>
      </c>
      <c r="AZ56" s="9">
        <f t="shared" si="177"/>
        <v>0</v>
      </c>
      <c r="BA56" s="9">
        <f t="shared" si="177"/>
        <v>0</v>
      </c>
      <c r="BB56" s="9">
        <f t="shared" si="177"/>
        <v>0</v>
      </c>
      <c r="BC56" s="9">
        <f t="shared" si="177"/>
        <v>0</v>
      </c>
      <c r="BD56" s="9">
        <f t="shared" si="177"/>
        <v>0</v>
      </c>
      <c r="BE56" s="9">
        <f t="shared" si="177"/>
        <v>0</v>
      </c>
      <c r="BF56" s="9">
        <f t="shared" si="177"/>
        <v>0</v>
      </c>
      <c r="BG56" s="9">
        <f t="shared" si="177"/>
        <v>0</v>
      </c>
      <c r="BH56" s="9">
        <f t="shared" si="177"/>
        <v>0</v>
      </c>
      <c r="BI56" s="9">
        <f t="shared" si="177"/>
        <v>0</v>
      </c>
      <c r="BJ56" s="9">
        <f t="shared" si="177"/>
        <v>0</v>
      </c>
    </row>
    <row r="59" spans="1:88" s="18" customFormat="1" ht="15">
      <c r="A59" s="14"/>
      <c r="B59" s="15"/>
      <c r="C59" s="14" t="s">
        <v>18</v>
      </c>
      <c r="D59" s="15"/>
      <c r="E59" s="15"/>
      <c r="F59" s="16"/>
      <c r="G59" s="16"/>
      <c r="H59" s="16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</row>
    <row r="61" spans="1:88" s="5" customFormat="1">
      <c r="B61" s="6"/>
      <c r="C61" s="7" t="s">
        <v>19</v>
      </c>
      <c r="D61" s="32" t="s">
        <v>0</v>
      </c>
      <c r="F61" s="32"/>
      <c r="H61" s="21">
        <f t="shared" ref="H61:AM61" si="178">H17</f>
        <v>95.496727552778324</v>
      </c>
      <c r="I61" s="21">
        <f t="shared" si="178"/>
        <v>95.496727552778324</v>
      </c>
      <c r="J61" s="21">
        <f t="shared" si="178"/>
        <v>97.135211782242408</v>
      </c>
      <c r="K61" s="21">
        <f t="shared" si="178"/>
        <v>100.65389437115824</v>
      </c>
      <c r="L61" s="21">
        <f t="shared" si="178"/>
        <v>100.65389437115824</v>
      </c>
      <c r="M61" s="21">
        <f t="shared" si="178"/>
        <v>94.73082552968738</v>
      </c>
      <c r="N61" s="21">
        <f t="shared" si="178"/>
        <v>94.73082552968738</v>
      </c>
      <c r="O61" s="21">
        <f t="shared" si="178"/>
        <v>94.73082552968738</v>
      </c>
      <c r="P61" s="21">
        <f t="shared" si="178"/>
        <v>94.73082552968738</v>
      </c>
      <c r="Q61" s="21">
        <f t="shared" si="178"/>
        <v>94.73082552968738</v>
      </c>
      <c r="R61" s="21">
        <f t="shared" si="178"/>
        <v>94.73082552968738</v>
      </c>
      <c r="S61" s="21">
        <f t="shared" si="178"/>
        <v>94.73082552968738</v>
      </c>
      <c r="T61" s="21">
        <f t="shared" si="178"/>
        <v>94.73082552968738</v>
      </c>
      <c r="U61" s="21">
        <f t="shared" si="178"/>
        <v>94.73082552968738</v>
      </c>
      <c r="V61" s="21">
        <f t="shared" si="178"/>
        <v>94.73082552968738</v>
      </c>
      <c r="W61" s="21">
        <f t="shared" si="178"/>
        <v>94.73082552968738</v>
      </c>
      <c r="X61" s="21">
        <f t="shared" si="178"/>
        <v>94.73082552968738</v>
      </c>
      <c r="Y61" s="21">
        <f t="shared" si="178"/>
        <v>94.73082552968738</v>
      </c>
      <c r="Z61" s="21">
        <f t="shared" si="178"/>
        <v>94.73082552968738</v>
      </c>
      <c r="AA61" s="21">
        <f t="shared" si="178"/>
        <v>94.73082552968738</v>
      </c>
      <c r="AB61" s="21">
        <f t="shared" si="178"/>
        <v>64.788600843456109</v>
      </c>
      <c r="AC61" s="21">
        <f t="shared" si="178"/>
        <v>18.697311831400274</v>
      </c>
      <c r="AD61" s="21">
        <f t="shared" si="178"/>
        <v>18.697311831400274</v>
      </c>
      <c r="AE61" s="21">
        <f t="shared" si="178"/>
        <v>18.697311831400274</v>
      </c>
      <c r="AF61" s="21">
        <f t="shared" si="178"/>
        <v>18.697311831400274</v>
      </c>
      <c r="AG61" s="21">
        <f t="shared" si="178"/>
        <v>18.697311831400274</v>
      </c>
      <c r="AH61" s="21">
        <f t="shared" si="178"/>
        <v>18.697311831400274</v>
      </c>
      <c r="AI61" s="21">
        <f t="shared" si="178"/>
        <v>18.697311831400274</v>
      </c>
      <c r="AJ61" s="21">
        <f t="shared" si="178"/>
        <v>18.697311831400274</v>
      </c>
      <c r="AK61" s="21">
        <f t="shared" si="178"/>
        <v>18.697311831400274</v>
      </c>
      <c r="AL61" s="21">
        <f t="shared" si="178"/>
        <v>18.697311831400274</v>
      </c>
      <c r="AM61" s="21">
        <f t="shared" si="178"/>
        <v>18.697311831400274</v>
      </c>
      <c r="AN61" s="21">
        <f t="shared" ref="AN61:BJ61" si="179">AN17</f>
        <v>18.697311831400274</v>
      </c>
      <c r="AO61" s="21">
        <f t="shared" si="179"/>
        <v>18.697311831400274</v>
      </c>
      <c r="AP61" s="21">
        <f t="shared" si="179"/>
        <v>18.697311831400274</v>
      </c>
      <c r="AQ61" s="21">
        <f t="shared" si="179"/>
        <v>18.697311831400274</v>
      </c>
      <c r="AR61" s="21">
        <f t="shared" si="179"/>
        <v>18.697311831400274</v>
      </c>
      <c r="AS61" s="21">
        <f t="shared" si="179"/>
        <v>18.697311831400274</v>
      </c>
      <c r="AT61" s="21">
        <f t="shared" si="179"/>
        <v>18.697311831400274</v>
      </c>
      <c r="AU61" s="21">
        <f t="shared" si="179"/>
        <v>18.697311831400274</v>
      </c>
      <c r="AV61" s="21">
        <f t="shared" si="179"/>
        <v>18.697311831400274</v>
      </c>
      <c r="AW61" s="21">
        <f t="shared" si="179"/>
        <v>18.697311831400274</v>
      </c>
      <c r="AX61" s="21">
        <f t="shared" si="179"/>
        <v>18.697311831400274</v>
      </c>
      <c r="AY61" s="21">
        <f t="shared" si="179"/>
        <v>18.697311831400274</v>
      </c>
      <c r="AZ61" s="21">
        <f t="shared" si="179"/>
        <v>18.697311831400274</v>
      </c>
      <c r="BA61" s="21">
        <f t="shared" si="179"/>
        <v>18.697311831400274</v>
      </c>
      <c r="BB61" s="21">
        <f t="shared" si="179"/>
        <v>18.77538988985172</v>
      </c>
      <c r="BC61" s="21">
        <f t="shared" si="179"/>
        <v>15.64839631396217</v>
      </c>
      <c r="BD61" s="21">
        <f t="shared" si="179"/>
        <v>11.392757868337752</v>
      </c>
      <c r="BE61" s="21">
        <f t="shared" si="179"/>
        <v>8.2105932751082431</v>
      </c>
      <c r="BF61" s="21">
        <f t="shared" si="179"/>
        <v>3.6048207024296559</v>
      </c>
      <c r="BG61" s="21">
        <f t="shared" si="179"/>
        <v>0</v>
      </c>
      <c r="BH61" s="21">
        <f t="shared" si="179"/>
        <v>0</v>
      </c>
      <c r="BI61" s="21">
        <f t="shared" si="179"/>
        <v>0</v>
      </c>
      <c r="BJ61" s="21">
        <f t="shared" si="179"/>
        <v>0</v>
      </c>
      <c r="BL61" s="4"/>
      <c r="BP61" s="7"/>
      <c r="BQ61" s="7"/>
      <c r="BR61" s="7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J61" s="8"/>
    </row>
    <row r="62" spans="1:88">
      <c r="C62" s="4" t="str">
        <f>C46</f>
        <v>Depreciation for corresponding assets: Final Determination</v>
      </c>
      <c r="D62" s="32" t="s">
        <v>0</v>
      </c>
      <c r="F62" s="32"/>
      <c r="H62" s="20">
        <f t="shared" ref="H62:AM62" si="180">-H54</f>
        <v>0</v>
      </c>
      <c r="I62" s="20">
        <f t="shared" si="180"/>
        <v>0</v>
      </c>
      <c r="J62" s="20">
        <f t="shared" si="180"/>
        <v>0</v>
      </c>
      <c r="K62" s="20">
        <f t="shared" si="180"/>
        <v>0</v>
      </c>
      <c r="L62" s="20">
        <f t="shared" si="180"/>
        <v>0</v>
      </c>
      <c r="M62" s="20">
        <f t="shared" si="180"/>
        <v>0</v>
      </c>
      <c r="N62" s="20">
        <f t="shared" ca="1" si="180"/>
        <v>-0.62602950630631782</v>
      </c>
      <c r="O62" s="20">
        <f t="shared" ca="1" si="180"/>
        <v>-0.62602950630631782</v>
      </c>
      <c r="P62" s="20">
        <f t="shared" ca="1" si="180"/>
        <v>-0.62602950630631771</v>
      </c>
      <c r="Q62" s="20">
        <f t="shared" ca="1" si="180"/>
        <v>-0.62602950630631782</v>
      </c>
      <c r="R62" s="20">
        <f t="shared" ca="1" si="180"/>
        <v>-0.62602950630631782</v>
      </c>
      <c r="S62" s="20">
        <f t="shared" ca="1" si="180"/>
        <v>-0.62602950630631782</v>
      </c>
      <c r="T62" s="20">
        <f t="shared" ca="1" si="180"/>
        <v>-0.62602950630631782</v>
      </c>
      <c r="U62" s="20">
        <f t="shared" ca="1" si="180"/>
        <v>-0.62602950630631782</v>
      </c>
      <c r="V62" s="20">
        <f t="shared" ca="1" si="180"/>
        <v>-0.62602950630631782</v>
      </c>
      <c r="W62" s="20">
        <f t="shared" ca="1" si="180"/>
        <v>-0.62602950630631782</v>
      </c>
      <c r="X62" s="20">
        <f t="shared" ca="1" si="180"/>
        <v>-0.62602950630631793</v>
      </c>
      <c r="Y62" s="20">
        <f t="shared" ca="1" si="180"/>
        <v>-0.62602950630631793</v>
      </c>
      <c r="Z62" s="20">
        <f t="shared" ca="1" si="180"/>
        <v>-0.62602950630631793</v>
      </c>
      <c r="AA62" s="20">
        <f t="shared" ca="1" si="180"/>
        <v>-0.62602950630631804</v>
      </c>
      <c r="AB62" s="20">
        <f t="shared" ca="1" si="180"/>
        <v>-0.62602950630631804</v>
      </c>
      <c r="AC62" s="20">
        <f t="shared" ca="1" si="180"/>
        <v>-0.62602950630631793</v>
      </c>
      <c r="AD62" s="20">
        <f t="shared" ca="1" si="180"/>
        <v>-0.37949721776292278</v>
      </c>
      <c r="AE62" s="20">
        <f t="shared" si="180"/>
        <v>0</v>
      </c>
      <c r="AF62" s="20">
        <f t="shared" si="180"/>
        <v>0</v>
      </c>
      <c r="AG62" s="20">
        <f t="shared" si="180"/>
        <v>0</v>
      </c>
      <c r="AH62" s="20">
        <f t="shared" si="180"/>
        <v>0</v>
      </c>
      <c r="AI62" s="20">
        <f t="shared" si="180"/>
        <v>0</v>
      </c>
      <c r="AJ62" s="20">
        <f t="shared" si="180"/>
        <v>0</v>
      </c>
      <c r="AK62" s="20">
        <f t="shared" si="180"/>
        <v>0</v>
      </c>
      <c r="AL62" s="20">
        <f t="shared" si="180"/>
        <v>0</v>
      </c>
      <c r="AM62" s="20">
        <f t="shared" si="180"/>
        <v>0</v>
      </c>
      <c r="AN62" s="20">
        <f t="shared" ref="AN62:BJ62" si="181">-AN54</f>
        <v>0</v>
      </c>
      <c r="AO62" s="20">
        <f t="shared" si="181"/>
        <v>0</v>
      </c>
      <c r="AP62" s="20">
        <f t="shared" si="181"/>
        <v>0</v>
      </c>
      <c r="AQ62" s="20">
        <f t="shared" si="181"/>
        <v>0</v>
      </c>
      <c r="AR62" s="20">
        <f t="shared" si="181"/>
        <v>0</v>
      </c>
      <c r="AS62" s="20">
        <f t="shared" si="181"/>
        <v>0</v>
      </c>
      <c r="AT62" s="20">
        <f t="shared" si="181"/>
        <v>0</v>
      </c>
      <c r="AU62" s="20">
        <f t="shared" si="181"/>
        <v>0</v>
      </c>
      <c r="AV62" s="20">
        <f t="shared" si="181"/>
        <v>0</v>
      </c>
      <c r="AW62" s="20">
        <f t="shared" si="181"/>
        <v>0</v>
      </c>
      <c r="AX62" s="20">
        <f t="shared" si="181"/>
        <v>0</v>
      </c>
      <c r="AY62" s="20">
        <f t="shared" si="181"/>
        <v>0</v>
      </c>
      <c r="AZ62" s="20">
        <f t="shared" si="181"/>
        <v>0</v>
      </c>
      <c r="BA62" s="20">
        <f t="shared" si="181"/>
        <v>0</v>
      </c>
      <c r="BB62" s="20">
        <f t="shared" si="181"/>
        <v>0</v>
      </c>
      <c r="BC62" s="20">
        <f t="shared" si="181"/>
        <v>0</v>
      </c>
      <c r="BD62" s="20">
        <f t="shared" si="181"/>
        <v>0</v>
      </c>
      <c r="BE62" s="20">
        <f t="shared" si="181"/>
        <v>0</v>
      </c>
      <c r="BF62" s="20">
        <f t="shared" si="181"/>
        <v>0</v>
      </c>
      <c r="BG62" s="20">
        <f t="shared" si="181"/>
        <v>0</v>
      </c>
      <c r="BH62" s="20">
        <f t="shared" si="181"/>
        <v>0</v>
      </c>
      <c r="BI62" s="20">
        <f t="shared" si="181"/>
        <v>0</v>
      </c>
      <c r="BJ62" s="20">
        <f t="shared" si="181"/>
        <v>0</v>
      </c>
    </row>
    <row r="63" spans="1:88">
      <c r="C63" s="4" t="s">
        <v>7</v>
      </c>
      <c r="D63" s="32" t="s">
        <v>0</v>
      </c>
      <c r="F63" s="32"/>
      <c r="H63" s="20">
        <f t="shared" ref="H63:AM63" si="182">H28</f>
        <v>0</v>
      </c>
      <c r="I63" s="20">
        <f t="shared" si="182"/>
        <v>0</v>
      </c>
      <c r="J63" s="20">
        <f t="shared" si="182"/>
        <v>0</v>
      </c>
      <c r="K63" s="20">
        <f t="shared" si="182"/>
        <v>0</v>
      </c>
      <c r="L63" s="20">
        <f t="shared" si="182"/>
        <v>0</v>
      </c>
      <c r="M63" s="20">
        <f t="shared" si="182"/>
        <v>0</v>
      </c>
      <c r="N63" s="20">
        <f t="shared" ca="1" si="182"/>
        <v>2.3903207939562146</v>
      </c>
      <c r="O63" s="20">
        <f t="shared" ca="1" si="182"/>
        <v>2.3903207939562146</v>
      </c>
      <c r="P63" s="20">
        <f t="shared" ca="1" si="182"/>
        <v>2.3903207939562146</v>
      </c>
      <c r="Q63" s="20">
        <f t="shared" ca="1" si="182"/>
        <v>2.3903207939562146</v>
      </c>
      <c r="R63" s="20">
        <f t="shared" si="182"/>
        <v>0</v>
      </c>
      <c r="S63" s="20">
        <f t="shared" si="182"/>
        <v>0</v>
      </c>
      <c r="T63" s="20">
        <f t="shared" si="182"/>
        <v>0</v>
      </c>
      <c r="U63" s="20">
        <f t="shared" si="182"/>
        <v>0</v>
      </c>
      <c r="V63" s="20">
        <f t="shared" si="182"/>
        <v>0</v>
      </c>
      <c r="W63" s="20">
        <f t="shared" si="182"/>
        <v>0</v>
      </c>
      <c r="X63" s="20">
        <f t="shared" si="182"/>
        <v>0</v>
      </c>
      <c r="Y63" s="20">
        <f t="shared" si="182"/>
        <v>0</v>
      </c>
      <c r="Z63" s="20">
        <f t="shared" si="182"/>
        <v>0</v>
      </c>
      <c r="AA63" s="20">
        <f t="shared" si="182"/>
        <v>0</v>
      </c>
      <c r="AB63" s="20">
        <f t="shared" si="182"/>
        <v>0</v>
      </c>
      <c r="AC63" s="20">
        <f t="shared" si="182"/>
        <v>0</v>
      </c>
      <c r="AD63" s="20">
        <f t="shared" si="182"/>
        <v>0</v>
      </c>
      <c r="AE63" s="20">
        <f t="shared" si="182"/>
        <v>0</v>
      </c>
      <c r="AF63" s="20">
        <f t="shared" si="182"/>
        <v>0</v>
      </c>
      <c r="AG63" s="20">
        <f t="shared" si="182"/>
        <v>0</v>
      </c>
      <c r="AH63" s="20">
        <f t="shared" si="182"/>
        <v>0</v>
      </c>
      <c r="AI63" s="20">
        <f t="shared" si="182"/>
        <v>0</v>
      </c>
      <c r="AJ63" s="20">
        <f t="shared" si="182"/>
        <v>0</v>
      </c>
      <c r="AK63" s="20">
        <f t="shared" si="182"/>
        <v>0</v>
      </c>
      <c r="AL63" s="20">
        <f t="shared" si="182"/>
        <v>0</v>
      </c>
      <c r="AM63" s="20">
        <f t="shared" si="182"/>
        <v>0</v>
      </c>
      <c r="AN63" s="20">
        <f t="shared" ref="AN63:BJ63" si="183">AN28</f>
        <v>0</v>
      </c>
      <c r="AO63" s="20">
        <f t="shared" si="183"/>
        <v>0</v>
      </c>
      <c r="AP63" s="20">
        <f t="shared" si="183"/>
        <v>0</v>
      </c>
      <c r="AQ63" s="20">
        <f t="shared" si="183"/>
        <v>0</v>
      </c>
      <c r="AR63" s="20">
        <f t="shared" si="183"/>
        <v>0</v>
      </c>
      <c r="AS63" s="20">
        <f t="shared" si="183"/>
        <v>0</v>
      </c>
      <c r="AT63" s="20">
        <f t="shared" si="183"/>
        <v>0</v>
      </c>
      <c r="AU63" s="20">
        <f t="shared" si="183"/>
        <v>0</v>
      </c>
      <c r="AV63" s="20">
        <f t="shared" si="183"/>
        <v>0</v>
      </c>
      <c r="AW63" s="20">
        <f t="shared" si="183"/>
        <v>0</v>
      </c>
      <c r="AX63" s="20">
        <f t="shared" si="183"/>
        <v>0</v>
      </c>
      <c r="AY63" s="20">
        <f t="shared" si="183"/>
        <v>0</v>
      </c>
      <c r="AZ63" s="20">
        <f t="shared" si="183"/>
        <v>0</v>
      </c>
      <c r="BA63" s="20">
        <f t="shared" si="183"/>
        <v>0</v>
      </c>
      <c r="BB63" s="20">
        <f t="shared" si="183"/>
        <v>0</v>
      </c>
      <c r="BC63" s="20">
        <f t="shared" si="183"/>
        <v>0</v>
      </c>
      <c r="BD63" s="20">
        <f t="shared" si="183"/>
        <v>0</v>
      </c>
      <c r="BE63" s="20">
        <f t="shared" si="183"/>
        <v>0</v>
      </c>
      <c r="BF63" s="20">
        <f t="shared" si="183"/>
        <v>0</v>
      </c>
      <c r="BG63" s="20">
        <f t="shared" si="183"/>
        <v>0</v>
      </c>
      <c r="BH63" s="20">
        <f t="shared" si="183"/>
        <v>0</v>
      </c>
      <c r="BI63" s="20">
        <f t="shared" si="183"/>
        <v>0</v>
      </c>
      <c r="BJ63" s="20">
        <f t="shared" si="183"/>
        <v>0</v>
      </c>
    </row>
    <row r="64" spans="1:88">
      <c r="C64" s="4" t="s">
        <v>6</v>
      </c>
      <c r="D64" s="32" t="s">
        <v>0</v>
      </c>
      <c r="F64" s="32"/>
      <c r="H64" s="20">
        <f t="shared" ref="H64:AM64" si="184">H41</f>
        <v>0</v>
      </c>
      <c r="I64" s="20">
        <f t="shared" si="184"/>
        <v>0</v>
      </c>
      <c r="J64" s="20">
        <f t="shared" si="184"/>
        <v>0</v>
      </c>
      <c r="K64" s="20">
        <f t="shared" si="184"/>
        <v>0</v>
      </c>
      <c r="L64" s="20">
        <f t="shared" si="184"/>
        <v>0</v>
      </c>
      <c r="M64" s="20">
        <f t="shared" si="184"/>
        <v>0</v>
      </c>
      <c r="N64" s="20">
        <f t="shared" ca="1" si="184"/>
        <v>0.20867153570978733</v>
      </c>
      <c r="O64" s="20">
        <f t="shared" ca="1" si="184"/>
        <v>0.20867153570978733</v>
      </c>
      <c r="P64" s="20">
        <f t="shared" ca="1" si="184"/>
        <v>0.2086715357097873</v>
      </c>
      <c r="Q64" s="20">
        <f t="shared" ca="1" si="184"/>
        <v>0.2086715357097873</v>
      </c>
      <c r="R64" s="20">
        <f t="shared" si="184"/>
        <v>0</v>
      </c>
      <c r="S64" s="20">
        <f t="shared" si="184"/>
        <v>0</v>
      </c>
      <c r="T64" s="20">
        <f t="shared" si="184"/>
        <v>0</v>
      </c>
      <c r="U64" s="20">
        <f t="shared" si="184"/>
        <v>0</v>
      </c>
      <c r="V64" s="20">
        <f t="shared" si="184"/>
        <v>0</v>
      </c>
      <c r="W64" s="20">
        <f t="shared" si="184"/>
        <v>0</v>
      </c>
      <c r="X64" s="20">
        <f t="shared" si="184"/>
        <v>0</v>
      </c>
      <c r="Y64" s="20">
        <f t="shared" si="184"/>
        <v>0</v>
      </c>
      <c r="Z64" s="20">
        <f t="shared" si="184"/>
        <v>0</v>
      </c>
      <c r="AA64" s="20">
        <f t="shared" si="184"/>
        <v>0</v>
      </c>
      <c r="AB64" s="20">
        <f t="shared" si="184"/>
        <v>0</v>
      </c>
      <c r="AC64" s="20">
        <f t="shared" si="184"/>
        <v>0</v>
      </c>
      <c r="AD64" s="20">
        <f t="shared" si="184"/>
        <v>0</v>
      </c>
      <c r="AE64" s="20">
        <f t="shared" si="184"/>
        <v>0</v>
      </c>
      <c r="AF64" s="20">
        <f t="shared" si="184"/>
        <v>0</v>
      </c>
      <c r="AG64" s="20">
        <f t="shared" si="184"/>
        <v>0</v>
      </c>
      <c r="AH64" s="20">
        <f t="shared" si="184"/>
        <v>0</v>
      </c>
      <c r="AI64" s="20">
        <f t="shared" si="184"/>
        <v>0</v>
      </c>
      <c r="AJ64" s="20">
        <f t="shared" si="184"/>
        <v>0</v>
      </c>
      <c r="AK64" s="20">
        <f t="shared" si="184"/>
        <v>0</v>
      </c>
      <c r="AL64" s="20">
        <f t="shared" si="184"/>
        <v>0</v>
      </c>
      <c r="AM64" s="20">
        <f t="shared" si="184"/>
        <v>0</v>
      </c>
      <c r="AN64" s="20">
        <f t="shared" ref="AN64:BJ64" si="185">AN41</f>
        <v>0</v>
      </c>
      <c r="AO64" s="20">
        <f t="shared" si="185"/>
        <v>0</v>
      </c>
      <c r="AP64" s="20">
        <f t="shared" si="185"/>
        <v>0</v>
      </c>
      <c r="AQ64" s="20">
        <f t="shared" si="185"/>
        <v>0</v>
      </c>
      <c r="AR64" s="20">
        <f t="shared" si="185"/>
        <v>0</v>
      </c>
      <c r="AS64" s="20">
        <f t="shared" si="185"/>
        <v>0</v>
      </c>
      <c r="AT64" s="20">
        <f t="shared" si="185"/>
        <v>0</v>
      </c>
      <c r="AU64" s="20">
        <f t="shared" si="185"/>
        <v>0</v>
      </c>
      <c r="AV64" s="20">
        <f t="shared" si="185"/>
        <v>0</v>
      </c>
      <c r="AW64" s="20">
        <f t="shared" si="185"/>
        <v>0</v>
      </c>
      <c r="AX64" s="20">
        <f t="shared" si="185"/>
        <v>0</v>
      </c>
      <c r="AY64" s="20">
        <f t="shared" si="185"/>
        <v>0</v>
      </c>
      <c r="AZ64" s="20">
        <f t="shared" si="185"/>
        <v>0</v>
      </c>
      <c r="BA64" s="20">
        <f t="shared" si="185"/>
        <v>0</v>
      </c>
      <c r="BB64" s="20">
        <f t="shared" si="185"/>
        <v>0</v>
      </c>
      <c r="BC64" s="20">
        <f t="shared" si="185"/>
        <v>0</v>
      </c>
      <c r="BD64" s="20">
        <f t="shared" si="185"/>
        <v>0</v>
      </c>
      <c r="BE64" s="20">
        <f t="shared" si="185"/>
        <v>0</v>
      </c>
      <c r="BF64" s="20">
        <f t="shared" si="185"/>
        <v>0</v>
      </c>
      <c r="BG64" s="20">
        <f t="shared" si="185"/>
        <v>0</v>
      </c>
      <c r="BH64" s="20">
        <f t="shared" si="185"/>
        <v>0</v>
      </c>
      <c r="BI64" s="20">
        <f t="shared" si="185"/>
        <v>0</v>
      </c>
      <c r="BJ64" s="20">
        <f t="shared" si="185"/>
        <v>0</v>
      </c>
    </row>
    <row r="65" spans="3:62">
      <c r="C65" s="4" t="s">
        <v>9</v>
      </c>
      <c r="D65" s="32" t="s">
        <v>0</v>
      </c>
      <c r="F65" s="32"/>
      <c r="H65" s="20">
        <f t="shared" ref="H65:AM65" si="186">SUM(H61:H64)</f>
        <v>95.496727552778324</v>
      </c>
      <c r="I65" s="20">
        <f t="shared" si="186"/>
        <v>95.496727552778324</v>
      </c>
      <c r="J65" s="20">
        <f t="shared" si="186"/>
        <v>97.135211782242408</v>
      </c>
      <c r="K65" s="20">
        <f t="shared" si="186"/>
        <v>100.65389437115824</v>
      </c>
      <c r="L65" s="20">
        <f t="shared" si="186"/>
        <v>100.65389437115824</v>
      </c>
      <c r="M65" s="20">
        <f t="shared" si="186"/>
        <v>94.73082552968738</v>
      </c>
      <c r="N65" s="20">
        <f t="shared" ca="1" si="186"/>
        <v>96.703788353047059</v>
      </c>
      <c r="O65" s="20">
        <f t="shared" ca="1" si="186"/>
        <v>96.703788353047059</v>
      </c>
      <c r="P65" s="20">
        <f t="shared" ca="1" si="186"/>
        <v>96.703788353047059</v>
      </c>
      <c r="Q65" s="20">
        <f t="shared" ca="1" si="186"/>
        <v>96.703788353047059</v>
      </c>
      <c r="R65" s="20">
        <f t="shared" ca="1" si="186"/>
        <v>94.104796023381056</v>
      </c>
      <c r="S65" s="20">
        <f t="shared" ca="1" si="186"/>
        <v>94.104796023381056</v>
      </c>
      <c r="T65" s="20">
        <f t="shared" ca="1" si="186"/>
        <v>94.104796023381056</v>
      </c>
      <c r="U65" s="20">
        <f t="shared" ca="1" si="186"/>
        <v>94.104796023381056</v>
      </c>
      <c r="V65" s="20">
        <f t="shared" ca="1" si="186"/>
        <v>94.104796023381056</v>
      </c>
      <c r="W65" s="20">
        <f t="shared" ca="1" si="186"/>
        <v>94.104796023381056</v>
      </c>
      <c r="X65" s="20">
        <f t="shared" ca="1" si="186"/>
        <v>94.104796023381056</v>
      </c>
      <c r="Y65" s="20">
        <f t="shared" ca="1" si="186"/>
        <v>94.104796023381056</v>
      </c>
      <c r="Z65" s="20">
        <f t="shared" ca="1" si="186"/>
        <v>94.104796023381056</v>
      </c>
      <c r="AA65" s="20">
        <f t="shared" ca="1" si="186"/>
        <v>94.104796023381056</v>
      </c>
      <c r="AB65" s="20">
        <f t="shared" ca="1" si="186"/>
        <v>64.162571337149785</v>
      </c>
      <c r="AC65" s="20">
        <f t="shared" ca="1" si="186"/>
        <v>18.071282325093957</v>
      </c>
      <c r="AD65" s="20">
        <f t="shared" ca="1" si="186"/>
        <v>18.317814613637353</v>
      </c>
      <c r="AE65" s="20">
        <f t="shared" si="186"/>
        <v>18.697311831400274</v>
      </c>
      <c r="AF65" s="20">
        <f t="shared" si="186"/>
        <v>18.697311831400274</v>
      </c>
      <c r="AG65" s="20">
        <f t="shared" si="186"/>
        <v>18.697311831400274</v>
      </c>
      <c r="AH65" s="20">
        <f t="shared" si="186"/>
        <v>18.697311831400274</v>
      </c>
      <c r="AI65" s="20">
        <f t="shared" si="186"/>
        <v>18.697311831400274</v>
      </c>
      <c r="AJ65" s="20">
        <f t="shared" si="186"/>
        <v>18.697311831400274</v>
      </c>
      <c r="AK65" s="20">
        <f t="shared" si="186"/>
        <v>18.697311831400274</v>
      </c>
      <c r="AL65" s="20">
        <f t="shared" si="186"/>
        <v>18.697311831400274</v>
      </c>
      <c r="AM65" s="20">
        <f t="shared" si="186"/>
        <v>18.697311831400274</v>
      </c>
      <c r="AN65" s="20">
        <f t="shared" ref="AN65:BJ65" si="187">SUM(AN61:AN64)</f>
        <v>18.697311831400274</v>
      </c>
      <c r="AO65" s="20">
        <f t="shared" si="187"/>
        <v>18.697311831400274</v>
      </c>
      <c r="AP65" s="20">
        <f t="shared" si="187"/>
        <v>18.697311831400274</v>
      </c>
      <c r="AQ65" s="20">
        <f t="shared" si="187"/>
        <v>18.697311831400274</v>
      </c>
      <c r="AR65" s="20">
        <f t="shared" si="187"/>
        <v>18.697311831400274</v>
      </c>
      <c r="AS65" s="20">
        <f t="shared" si="187"/>
        <v>18.697311831400274</v>
      </c>
      <c r="AT65" s="20">
        <f t="shared" si="187"/>
        <v>18.697311831400274</v>
      </c>
      <c r="AU65" s="20">
        <f t="shared" si="187"/>
        <v>18.697311831400274</v>
      </c>
      <c r="AV65" s="20">
        <f t="shared" si="187"/>
        <v>18.697311831400274</v>
      </c>
      <c r="AW65" s="20">
        <f t="shared" si="187"/>
        <v>18.697311831400274</v>
      </c>
      <c r="AX65" s="20">
        <f t="shared" si="187"/>
        <v>18.697311831400274</v>
      </c>
      <c r="AY65" s="20">
        <f t="shared" si="187"/>
        <v>18.697311831400274</v>
      </c>
      <c r="AZ65" s="20">
        <f t="shared" si="187"/>
        <v>18.697311831400274</v>
      </c>
      <c r="BA65" s="20">
        <f t="shared" si="187"/>
        <v>18.697311831400274</v>
      </c>
      <c r="BB65" s="20">
        <f t="shared" si="187"/>
        <v>18.77538988985172</v>
      </c>
      <c r="BC65" s="20">
        <f t="shared" si="187"/>
        <v>15.64839631396217</v>
      </c>
      <c r="BD65" s="20">
        <f t="shared" si="187"/>
        <v>11.392757868337752</v>
      </c>
      <c r="BE65" s="20">
        <f t="shared" si="187"/>
        <v>8.2105932751082431</v>
      </c>
      <c r="BF65" s="20">
        <f t="shared" si="187"/>
        <v>3.6048207024296559</v>
      </c>
      <c r="BG65" s="20">
        <f t="shared" si="187"/>
        <v>0</v>
      </c>
      <c r="BH65" s="20">
        <f t="shared" si="187"/>
        <v>0</v>
      </c>
      <c r="BI65" s="20">
        <f t="shared" si="187"/>
        <v>0</v>
      </c>
      <c r="BJ65" s="20">
        <f t="shared" si="187"/>
        <v>0</v>
      </c>
    </row>
    <row r="67" spans="3:62">
      <c r="C67" s="29" t="s">
        <v>1</v>
      </c>
      <c r="D67" s="29"/>
      <c r="E67" s="29"/>
      <c r="F67" s="29"/>
      <c r="G67" s="29" t="s">
        <v>92</v>
      </c>
      <c r="H67" s="30">
        <f ca="1">SUM(H62:BJ64)</f>
        <v>-1.4432899320127035E-15</v>
      </c>
    </row>
  </sheetData>
  <conditionalFormatting sqref="H2:H3">
    <cfRule type="containsText" dxfId="0" priority="1" operator="containsText" text="TRUE">
      <formula>NOT(ISERROR(SEARCH("TRUE",H2)))</formula>
    </cfRule>
  </conditionalFormatting>
  <pageMargins left="0.70866141732283472" right="0.51181102362204722" top="0.55118110236220474" bottom="0.55118110236220474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AB310"/>
  <sheetViews>
    <sheetView showGridLines="0" zoomScale="80" zoomScaleNormal="80" workbookViewId="0">
      <selection activeCell="E16" sqref="E16"/>
    </sheetView>
  </sheetViews>
  <sheetFormatPr defaultColWidth="9.140625" defaultRowHeight="15"/>
  <cols>
    <col min="1" max="1" width="2.7109375" style="4" customWidth="1"/>
    <col min="2" max="2" width="13.28515625" style="36" customWidth="1"/>
    <col min="3" max="3" width="27.5703125" style="36" customWidth="1"/>
    <col min="4" max="5" width="27.42578125" style="36" customWidth="1"/>
    <col min="6" max="7" width="26" style="36" customWidth="1"/>
    <col min="8" max="8" width="28.42578125" style="36" customWidth="1"/>
    <col min="9" max="9" width="21.28515625" style="36" customWidth="1"/>
    <col min="10" max="16384" width="9.140625" style="36"/>
  </cols>
  <sheetData>
    <row r="1" spans="1:28" ht="23.25">
      <c r="A1" s="67" t="str">
        <f>Distribution_Depn!A1</f>
        <v>Powercor REFCLs</v>
      </c>
      <c r="B1" s="67"/>
      <c r="C1" s="34"/>
      <c r="D1" s="35"/>
      <c r="E1" s="35"/>
      <c r="F1" s="35"/>
      <c r="G1" s="35"/>
      <c r="H1" s="35"/>
    </row>
    <row r="2" spans="1:28" ht="17.25" customHeight="1">
      <c r="A2" s="88" t="s">
        <v>94</v>
      </c>
      <c r="B2" s="66"/>
      <c r="C2" s="37"/>
      <c r="D2" s="35"/>
      <c r="E2" s="35"/>
      <c r="F2" s="35"/>
      <c r="G2" s="38"/>
      <c r="H2" s="38"/>
      <c r="R2" s="39"/>
      <c r="S2" s="40"/>
      <c r="T2" s="41"/>
      <c r="U2" s="42"/>
      <c r="V2" s="39"/>
      <c r="W2" s="39"/>
      <c r="X2" s="39"/>
      <c r="Y2" s="39"/>
      <c r="Z2" s="39"/>
      <c r="AA2" s="39"/>
      <c r="AB2" s="39"/>
    </row>
    <row r="3" spans="1:28" ht="18.75">
      <c r="A3" s="67"/>
      <c r="B3" s="43"/>
      <c r="C3" s="43"/>
      <c r="D3" s="35"/>
      <c r="E3" s="35"/>
      <c r="F3" s="35"/>
      <c r="G3" s="35"/>
      <c r="H3" s="35"/>
      <c r="R3" s="39"/>
      <c r="X3" s="39"/>
      <c r="Y3" s="39"/>
      <c r="Z3" s="39"/>
      <c r="AA3" s="39"/>
      <c r="AB3" s="39"/>
    </row>
    <row r="4" spans="1:28">
      <c r="A4" s="5"/>
      <c r="B4" s="5"/>
      <c r="C4" s="5"/>
      <c r="D4" s="44"/>
    </row>
    <row r="5" spans="1:28">
      <c r="A5" s="5"/>
      <c r="B5" s="36" t="s">
        <v>26</v>
      </c>
      <c r="D5" s="97">
        <v>51</v>
      </c>
    </row>
    <row r="6" spans="1:28">
      <c r="A6" s="5"/>
      <c r="B6" s="36" t="s">
        <v>26</v>
      </c>
      <c r="D6" s="97">
        <v>51</v>
      </c>
    </row>
    <row r="7" spans="1:28">
      <c r="A7" s="5"/>
      <c r="B7" s="36" t="s">
        <v>27</v>
      </c>
      <c r="D7" s="45">
        <f>SA_info!G35</f>
        <v>19.138231197771585</v>
      </c>
    </row>
    <row r="8" spans="1:28">
      <c r="A8" s="5"/>
      <c r="B8" s="36" t="s">
        <v>28</v>
      </c>
      <c r="D8" s="45">
        <f>D6-D7</f>
        <v>31.861768802228415</v>
      </c>
      <c r="F8"/>
      <c r="G8"/>
      <c r="H8"/>
      <c r="I8"/>
    </row>
    <row r="9" spans="1:28">
      <c r="A9" s="5"/>
      <c r="F9"/>
      <c r="G9"/>
      <c r="H9"/>
      <c r="I9"/>
    </row>
    <row r="10" spans="1:28">
      <c r="A10" s="5"/>
      <c r="B10" s="47"/>
      <c r="C10" s="47"/>
      <c r="D10" s="89" t="s">
        <v>29</v>
      </c>
      <c r="E10" s="90" t="s">
        <v>30</v>
      </c>
      <c r="F10"/>
      <c r="G10"/>
      <c r="H10"/>
      <c r="I10"/>
    </row>
    <row r="11" spans="1:28">
      <c r="A11" s="5"/>
      <c r="B11" s="36" t="s">
        <v>31</v>
      </c>
      <c r="D11" s="117">
        <f ca="1">[1]Tot_cost!$AU$18/D24</f>
        <v>2475.6768968077099</v>
      </c>
      <c r="E11" s="117">
        <f ca="1">[1]Tot_cost!$AU$19/E24</f>
        <v>2620.5666086549813</v>
      </c>
      <c r="F11"/>
      <c r="G11"/>
      <c r="H11"/>
      <c r="I11"/>
    </row>
    <row r="12" spans="1:28">
      <c r="A12" s="5"/>
      <c r="F12" s="46"/>
    </row>
    <row r="13" spans="1:28">
      <c r="A13" s="5"/>
    </row>
    <row r="14" spans="1:28">
      <c r="A14" s="5"/>
      <c r="B14" s="48"/>
      <c r="C14" s="48"/>
      <c r="D14" s="48" t="s">
        <v>32</v>
      </c>
      <c r="E14" s="49"/>
      <c r="F14" s="48" t="s">
        <v>33</v>
      </c>
      <c r="G14" s="50"/>
      <c r="H14" s="93" t="s">
        <v>34</v>
      </c>
    </row>
    <row r="15" spans="1:28">
      <c r="A15" s="5"/>
      <c r="B15" s="107" t="s">
        <v>109</v>
      </c>
      <c r="C15" s="107" t="s">
        <v>87</v>
      </c>
      <c r="D15" s="106" t="s">
        <v>107</v>
      </c>
      <c r="E15" s="106" t="s">
        <v>108</v>
      </c>
      <c r="F15" s="91" t="s">
        <v>29</v>
      </c>
      <c r="G15" s="92" t="s">
        <v>30</v>
      </c>
      <c r="H15" s="93" t="s">
        <v>35</v>
      </c>
    </row>
    <row r="16" spans="1:28">
      <c r="A16" s="5"/>
      <c r="B16" s="108">
        <v>3</v>
      </c>
      <c r="C16" s="110" t="s">
        <v>103</v>
      </c>
      <c r="D16" s="116">
        <f>[1]ART_volumes!$K$18</f>
        <v>406</v>
      </c>
      <c r="E16" s="116">
        <f>[1]ART_volumes!$K$19</f>
        <v>347</v>
      </c>
      <c r="F16" s="94">
        <f t="shared" ref="F16:G22" ca="1" si="0">D16*D$11/$D$5*$D$8</f>
        <v>627942.24775554612</v>
      </c>
      <c r="G16" s="94">
        <f t="shared" ca="1" si="0"/>
        <v>568099.46928008366</v>
      </c>
      <c r="H16" s="94">
        <f t="shared" ref="H16:H22" ca="1" si="1">SUM(F16:G16)</f>
        <v>1196041.7170356298</v>
      </c>
    </row>
    <row r="17" spans="1:8">
      <c r="A17" s="5"/>
      <c r="B17" s="108">
        <v>3</v>
      </c>
      <c r="C17" s="110" t="s">
        <v>104</v>
      </c>
      <c r="D17" s="116">
        <f>[1]CRO_volumes!$K$18</f>
        <v>92</v>
      </c>
      <c r="E17" s="116">
        <f>[1]CRO_volumes!$K$19</f>
        <v>889</v>
      </c>
      <c r="F17" s="94">
        <f t="shared" ca="1" si="0"/>
        <v>142292.33200371981</v>
      </c>
      <c r="G17" s="94">
        <f t="shared" ca="1" si="0"/>
        <v>1455447.9198558915</v>
      </c>
      <c r="H17" s="94">
        <f t="shared" ca="1" si="1"/>
        <v>1597740.2518596114</v>
      </c>
    </row>
    <row r="18" spans="1:8">
      <c r="A18" s="5"/>
      <c r="B18" s="108">
        <v>3</v>
      </c>
      <c r="C18" s="110" t="s">
        <v>110</v>
      </c>
      <c r="D18" s="116">
        <f>[1]HTN_volumes!$K$18</f>
        <v>369</v>
      </c>
      <c r="E18" s="116">
        <f>[1]HTN_volumes!$K$19</f>
        <v>265</v>
      </c>
      <c r="F18" s="94">
        <f t="shared" ca="1" si="0"/>
        <v>570715.98379752843</v>
      </c>
      <c r="G18" s="94">
        <f t="shared" ca="1" si="0"/>
        <v>433851.17970957397</v>
      </c>
      <c r="H18" s="94">
        <f t="shared" ca="1" si="1"/>
        <v>1004567.1635071024</v>
      </c>
    </row>
    <row r="19" spans="1:8">
      <c r="A19" s="5"/>
      <c r="B19" s="108">
        <v>3</v>
      </c>
      <c r="C19" s="111" t="s">
        <v>111</v>
      </c>
      <c r="D19" s="116">
        <f>[1]KRT_volumes!$K$18</f>
        <v>341</v>
      </c>
      <c r="E19" s="116">
        <f>[1]KRT_volumes!$K$19</f>
        <v>553</v>
      </c>
      <c r="F19" s="94">
        <f t="shared" ca="1" si="0"/>
        <v>527409.62188335287</v>
      </c>
      <c r="G19" s="94">
        <f t="shared" ca="1" si="0"/>
        <v>905357.36746941297</v>
      </c>
      <c r="H19" s="94">
        <f t="shared" ca="1" si="1"/>
        <v>1432766.989352766</v>
      </c>
    </row>
    <row r="20" spans="1:8">
      <c r="A20" s="5"/>
      <c r="B20" s="108">
        <v>3</v>
      </c>
      <c r="C20" s="111" t="s">
        <v>105</v>
      </c>
      <c r="D20" s="116">
        <f>[1]MBN_volumes!$K$18</f>
        <v>148</v>
      </c>
      <c r="E20" s="116">
        <f>[1]MBN_volumes!$K$19</f>
        <v>1040</v>
      </c>
      <c r="F20" s="94">
        <f t="shared" ca="1" si="0"/>
        <v>228905.055832071</v>
      </c>
      <c r="G20" s="94">
        <f t="shared" ca="1" si="0"/>
        <v>1702661.233577196</v>
      </c>
      <c r="H20" s="94">
        <f t="shared" ca="1" si="1"/>
        <v>1931566.289409267</v>
      </c>
    </row>
    <row r="21" spans="1:8">
      <c r="A21" s="5"/>
      <c r="B21" s="108">
        <v>3</v>
      </c>
      <c r="C21" s="111" t="s">
        <v>106</v>
      </c>
      <c r="D21" s="116">
        <f>[1]STL_volumes!$K$18</f>
        <v>184</v>
      </c>
      <c r="E21" s="116">
        <f>[1]STL_volumes!$K$19</f>
        <v>249</v>
      </c>
      <c r="F21" s="94">
        <f t="shared" ca="1" si="0"/>
        <v>284584.66400743963</v>
      </c>
      <c r="G21" s="94">
        <f t="shared" ca="1" si="0"/>
        <v>407656.39150069404</v>
      </c>
      <c r="H21" s="94">
        <f t="shared" ref="H21" ca="1" si="2">SUM(F21:G21)</f>
        <v>692241.05550813372</v>
      </c>
    </row>
    <row r="22" spans="1:8">
      <c r="A22" s="5"/>
      <c r="B22" s="108">
        <v>3</v>
      </c>
      <c r="C22" s="112" t="s">
        <v>112</v>
      </c>
      <c r="D22" s="116">
        <f>[1]TRG_volumes!$K$18</f>
        <v>556</v>
      </c>
      <c r="E22" s="116">
        <f>[1]TRG_volumes!$K$19</f>
        <v>517</v>
      </c>
      <c r="F22" s="94">
        <f t="shared" ca="1" si="0"/>
        <v>859940.61515291547</v>
      </c>
      <c r="G22" s="94">
        <f t="shared" ca="1" si="0"/>
        <v>846419.09399943298</v>
      </c>
      <c r="H22" s="94">
        <f t="shared" ca="1" si="1"/>
        <v>1706359.7091523483</v>
      </c>
    </row>
    <row r="23" spans="1:8">
      <c r="A23" s="5"/>
      <c r="F23" s="94"/>
      <c r="G23" s="94"/>
      <c r="H23" s="94"/>
    </row>
    <row r="24" spans="1:8">
      <c r="A24" s="5"/>
      <c r="B24" s="51" t="s">
        <v>91</v>
      </c>
      <c r="C24" s="51"/>
      <c r="D24" s="52">
        <f>SUM(D16:D22)</f>
        <v>2096</v>
      </c>
      <c r="E24" s="52">
        <f>SUM(E16:E22)</f>
        <v>3860</v>
      </c>
      <c r="F24" s="95">
        <f ca="1">SUM(F16:F22)</f>
        <v>3241790.5204325737</v>
      </c>
      <c r="G24" s="95">
        <f ca="1">SUM(G16:G22)</f>
        <v>6319492.6553922854</v>
      </c>
      <c r="H24" s="95">
        <f ca="1">SUM(H16:H22)</f>
        <v>9561283.1758248582</v>
      </c>
    </row>
    <row r="25" spans="1:8">
      <c r="A25" s="5"/>
    </row>
    <row r="26" spans="1:8">
      <c r="A26" s="5"/>
      <c r="F26" s="53"/>
    </row>
    <row r="27" spans="1:8">
      <c r="A27" s="5"/>
      <c r="D27" s="54"/>
    </row>
    <row r="28" spans="1:8">
      <c r="A28" s="5"/>
    </row>
    <row r="29" spans="1:8">
      <c r="A29" s="5"/>
    </row>
    <row r="30" spans="1:8">
      <c r="A30" s="5"/>
    </row>
    <row r="31" spans="1:8">
      <c r="A31" s="5"/>
    </row>
    <row r="32" spans="1:8">
      <c r="A32" s="5"/>
    </row>
    <row r="33" spans="1:1">
      <c r="A33" s="5"/>
    </row>
    <row r="34" spans="1:1">
      <c r="A34" s="5"/>
    </row>
    <row r="35" spans="1:1">
      <c r="A35" s="5"/>
    </row>
    <row r="36" spans="1:1">
      <c r="A36" s="5"/>
    </row>
    <row r="37" spans="1:1">
      <c r="A37" s="5"/>
    </row>
    <row r="38" spans="1:1">
      <c r="A38" s="5"/>
    </row>
    <row r="39" spans="1:1">
      <c r="A39" s="5"/>
    </row>
    <row r="40" spans="1:1">
      <c r="A40" s="5"/>
    </row>
    <row r="41" spans="1:1">
      <c r="A41" s="5"/>
    </row>
    <row r="42" spans="1:1">
      <c r="A42" s="5"/>
    </row>
    <row r="43" spans="1:1">
      <c r="A43" s="5"/>
    </row>
    <row r="44" spans="1:1">
      <c r="A44" s="5"/>
    </row>
    <row r="45" spans="1:1">
      <c r="A45" s="5"/>
    </row>
    <row r="46" spans="1:1">
      <c r="A46" s="5"/>
    </row>
    <row r="47" spans="1:1">
      <c r="A47" s="5"/>
    </row>
    <row r="48" spans="1:1">
      <c r="A48" s="5"/>
    </row>
    <row r="49" spans="1:1">
      <c r="A49" s="5"/>
    </row>
    <row r="50" spans="1:1">
      <c r="A50" s="5"/>
    </row>
    <row r="51" spans="1:1">
      <c r="A51" s="5"/>
    </row>
    <row r="52" spans="1:1">
      <c r="A52" s="5"/>
    </row>
    <row r="53" spans="1:1">
      <c r="A53" s="5"/>
    </row>
    <row r="54" spans="1:1">
      <c r="A54" s="5"/>
    </row>
    <row r="55" spans="1:1">
      <c r="A55" s="5"/>
    </row>
    <row r="56" spans="1:1">
      <c r="A56" s="5"/>
    </row>
    <row r="57" spans="1:1">
      <c r="A57" s="5"/>
    </row>
    <row r="58" spans="1:1">
      <c r="A58" s="5"/>
    </row>
    <row r="59" spans="1:1">
      <c r="A59" s="5"/>
    </row>
    <row r="60" spans="1:1">
      <c r="A60" s="5"/>
    </row>
    <row r="61" spans="1:1">
      <c r="A61" s="5"/>
    </row>
    <row r="62" spans="1:1">
      <c r="A62" s="5"/>
    </row>
    <row r="63" spans="1:1">
      <c r="A63" s="5"/>
    </row>
    <row r="64" spans="1:1">
      <c r="A64" s="5"/>
    </row>
    <row r="65" spans="1:1">
      <c r="A65" s="5"/>
    </row>
    <row r="66" spans="1:1">
      <c r="A66" s="5"/>
    </row>
    <row r="67" spans="1:1">
      <c r="A67" s="5"/>
    </row>
    <row r="68" spans="1:1">
      <c r="A68" s="5"/>
    </row>
    <row r="69" spans="1:1">
      <c r="A69" s="5"/>
    </row>
    <row r="70" spans="1:1">
      <c r="A70" s="5"/>
    </row>
    <row r="71" spans="1:1">
      <c r="A71" s="5"/>
    </row>
    <row r="72" spans="1:1">
      <c r="A72" s="5"/>
    </row>
    <row r="73" spans="1:1">
      <c r="A73" s="5"/>
    </row>
    <row r="74" spans="1:1">
      <c r="A74" s="5"/>
    </row>
    <row r="75" spans="1:1">
      <c r="A75" s="5"/>
    </row>
    <row r="76" spans="1:1">
      <c r="A76" s="5"/>
    </row>
    <row r="77" spans="1:1">
      <c r="A77" s="5"/>
    </row>
    <row r="78" spans="1:1">
      <c r="A78" s="5"/>
    </row>
    <row r="79" spans="1:1">
      <c r="A79" s="5"/>
    </row>
    <row r="80" spans="1:1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  <row r="102" spans="1:1">
      <c r="A102" s="5"/>
    </row>
    <row r="103" spans="1:1">
      <c r="A103" s="5"/>
    </row>
    <row r="104" spans="1:1">
      <c r="A104" s="5"/>
    </row>
    <row r="105" spans="1:1">
      <c r="A105" s="5"/>
    </row>
    <row r="106" spans="1:1">
      <c r="A106" s="5"/>
    </row>
    <row r="107" spans="1:1">
      <c r="A107" s="5"/>
    </row>
    <row r="108" spans="1:1">
      <c r="A108" s="5"/>
    </row>
    <row r="109" spans="1:1">
      <c r="A109" s="5"/>
    </row>
    <row r="110" spans="1:1">
      <c r="A110" s="5"/>
    </row>
    <row r="111" spans="1:1">
      <c r="A111" s="5"/>
    </row>
    <row r="112" spans="1:1">
      <c r="A112" s="5"/>
    </row>
    <row r="113" spans="1:1">
      <c r="A113" s="5"/>
    </row>
    <row r="114" spans="1:1">
      <c r="A114" s="5"/>
    </row>
    <row r="115" spans="1:1">
      <c r="A115" s="5"/>
    </row>
    <row r="116" spans="1:1">
      <c r="A116" s="5"/>
    </row>
    <row r="117" spans="1:1">
      <c r="A117" s="5"/>
    </row>
    <row r="118" spans="1:1">
      <c r="A118" s="5"/>
    </row>
    <row r="119" spans="1:1">
      <c r="A119" s="5"/>
    </row>
    <row r="120" spans="1:1">
      <c r="A120" s="5"/>
    </row>
    <row r="121" spans="1:1">
      <c r="A121" s="5"/>
    </row>
    <row r="122" spans="1:1">
      <c r="A122" s="5"/>
    </row>
    <row r="123" spans="1:1">
      <c r="A123" s="5"/>
    </row>
    <row r="124" spans="1:1">
      <c r="A124" s="5"/>
    </row>
    <row r="125" spans="1:1">
      <c r="A125" s="5"/>
    </row>
    <row r="126" spans="1:1">
      <c r="A126" s="5"/>
    </row>
    <row r="127" spans="1:1">
      <c r="A127" s="5"/>
    </row>
    <row r="128" spans="1:1">
      <c r="A128" s="5"/>
    </row>
    <row r="129" spans="1:1">
      <c r="A129" s="5"/>
    </row>
    <row r="130" spans="1:1">
      <c r="A130" s="5"/>
    </row>
    <row r="131" spans="1:1">
      <c r="A131" s="5"/>
    </row>
    <row r="132" spans="1:1">
      <c r="A132" s="5"/>
    </row>
    <row r="133" spans="1:1">
      <c r="A133" s="5"/>
    </row>
    <row r="134" spans="1:1">
      <c r="A134" s="5"/>
    </row>
    <row r="135" spans="1:1">
      <c r="A135" s="5"/>
    </row>
    <row r="136" spans="1:1">
      <c r="A136" s="5"/>
    </row>
    <row r="137" spans="1:1">
      <c r="A137" s="5"/>
    </row>
    <row r="138" spans="1:1">
      <c r="A138" s="5"/>
    </row>
    <row r="139" spans="1:1">
      <c r="A139" s="5"/>
    </row>
    <row r="140" spans="1:1">
      <c r="A140" s="5"/>
    </row>
    <row r="141" spans="1:1">
      <c r="A141" s="5"/>
    </row>
    <row r="142" spans="1:1">
      <c r="A142" s="5"/>
    </row>
    <row r="143" spans="1:1">
      <c r="A143" s="5"/>
    </row>
    <row r="144" spans="1:1">
      <c r="A144" s="5"/>
    </row>
    <row r="145" spans="1:1">
      <c r="A145" s="5"/>
    </row>
    <row r="146" spans="1:1">
      <c r="A146" s="5"/>
    </row>
    <row r="147" spans="1:1">
      <c r="A147" s="5"/>
    </row>
    <row r="148" spans="1:1">
      <c r="A148" s="5"/>
    </row>
    <row r="149" spans="1:1">
      <c r="A149" s="5"/>
    </row>
    <row r="150" spans="1:1">
      <c r="A150" s="5"/>
    </row>
    <row r="151" spans="1:1">
      <c r="A151" s="5"/>
    </row>
    <row r="152" spans="1:1">
      <c r="A152" s="5"/>
    </row>
    <row r="153" spans="1:1">
      <c r="A153" s="5"/>
    </row>
    <row r="154" spans="1:1">
      <c r="A154" s="5"/>
    </row>
    <row r="155" spans="1:1">
      <c r="A155" s="5"/>
    </row>
    <row r="156" spans="1:1">
      <c r="A156" s="5"/>
    </row>
    <row r="157" spans="1:1">
      <c r="A157" s="5"/>
    </row>
    <row r="158" spans="1:1">
      <c r="A158" s="5"/>
    </row>
    <row r="159" spans="1:1">
      <c r="A159" s="5"/>
    </row>
    <row r="160" spans="1:1">
      <c r="A160" s="5"/>
    </row>
    <row r="161" spans="1:1">
      <c r="A161" s="5"/>
    </row>
    <row r="162" spans="1:1">
      <c r="A162" s="5"/>
    </row>
    <row r="163" spans="1:1">
      <c r="A163" s="5"/>
    </row>
    <row r="164" spans="1:1">
      <c r="A164" s="5"/>
    </row>
    <row r="165" spans="1:1">
      <c r="A165" s="5"/>
    </row>
    <row r="166" spans="1:1">
      <c r="A166" s="5"/>
    </row>
    <row r="167" spans="1:1">
      <c r="A167" s="5"/>
    </row>
    <row r="168" spans="1:1">
      <c r="A168" s="5"/>
    </row>
    <row r="169" spans="1:1">
      <c r="A169" s="5"/>
    </row>
    <row r="170" spans="1:1">
      <c r="A170" s="5"/>
    </row>
    <row r="171" spans="1:1">
      <c r="A171" s="5"/>
    </row>
    <row r="172" spans="1:1">
      <c r="A172" s="5"/>
    </row>
    <row r="173" spans="1:1">
      <c r="A173" s="5"/>
    </row>
    <row r="174" spans="1:1">
      <c r="A174" s="5"/>
    </row>
    <row r="175" spans="1:1">
      <c r="A175" s="5"/>
    </row>
    <row r="176" spans="1:1">
      <c r="A176" s="5"/>
    </row>
    <row r="177" spans="1:1">
      <c r="A177" s="5"/>
    </row>
    <row r="178" spans="1:1">
      <c r="A178" s="5"/>
    </row>
    <row r="179" spans="1:1">
      <c r="A179" s="5"/>
    </row>
    <row r="180" spans="1:1">
      <c r="A180" s="5"/>
    </row>
    <row r="181" spans="1:1">
      <c r="A181" s="5"/>
    </row>
    <row r="182" spans="1:1">
      <c r="A182" s="5"/>
    </row>
    <row r="183" spans="1:1">
      <c r="A183" s="5"/>
    </row>
    <row r="184" spans="1:1">
      <c r="A184" s="5"/>
    </row>
    <row r="185" spans="1:1">
      <c r="A185" s="5"/>
    </row>
    <row r="186" spans="1:1">
      <c r="A186" s="5"/>
    </row>
    <row r="187" spans="1:1">
      <c r="A187" s="5"/>
    </row>
    <row r="188" spans="1:1">
      <c r="A188" s="5"/>
    </row>
    <row r="189" spans="1:1">
      <c r="A189" s="5"/>
    </row>
    <row r="190" spans="1:1">
      <c r="A190" s="5"/>
    </row>
    <row r="191" spans="1:1">
      <c r="A191" s="5"/>
    </row>
    <row r="192" spans="1:1">
      <c r="A192" s="5"/>
    </row>
    <row r="193" spans="1:1">
      <c r="A193" s="5"/>
    </row>
    <row r="194" spans="1:1">
      <c r="A194" s="5"/>
    </row>
    <row r="195" spans="1:1">
      <c r="A195" s="5"/>
    </row>
    <row r="196" spans="1:1">
      <c r="A196" s="5"/>
    </row>
    <row r="197" spans="1:1">
      <c r="A197" s="5"/>
    </row>
    <row r="198" spans="1:1">
      <c r="A198" s="5"/>
    </row>
    <row r="199" spans="1:1">
      <c r="A199" s="5"/>
    </row>
    <row r="200" spans="1:1">
      <c r="A200" s="5"/>
    </row>
    <row r="201" spans="1:1">
      <c r="A201" s="5"/>
    </row>
    <row r="202" spans="1:1">
      <c r="A202" s="5"/>
    </row>
    <row r="203" spans="1:1">
      <c r="A203" s="5"/>
    </row>
    <row r="204" spans="1:1">
      <c r="A204" s="5"/>
    </row>
    <row r="205" spans="1:1">
      <c r="A205" s="5"/>
    </row>
    <row r="206" spans="1:1">
      <c r="A206" s="5"/>
    </row>
    <row r="207" spans="1:1">
      <c r="A207" s="5"/>
    </row>
    <row r="208" spans="1:1">
      <c r="A208" s="5"/>
    </row>
    <row r="209" spans="1:1">
      <c r="A209" s="5"/>
    </row>
    <row r="210" spans="1:1">
      <c r="A210" s="5"/>
    </row>
    <row r="211" spans="1:1">
      <c r="A211" s="5"/>
    </row>
    <row r="212" spans="1:1">
      <c r="A212" s="5"/>
    </row>
    <row r="213" spans="1:1">
      <c r="A213" s="5"/>
    </row>
    <row r="214" spans="1:1">
      <c r="A214" s="5"/>
    </row>
    <row r="215" spans="1:1">
      <c r="A215" s="5"/>
    </row>
    <row r="216" spans="1:1">
      <c r="A216" s="5"/>
    </row>
    <row r="217" spans="1:1">
      <c r="A217" s="5"/>
    </row>
    <row r="218" spans="1:1">
      <c r="A218" s="5"/>
    </row>
    <row r="219" spans="1:1">
      <c r="A219" s="5"/>
    </row>
    <row r="220" spans="1:1">
      <c r="A220" s="5"/>
    </row>
    <row r="221" spans="1:1">
      <c r="A221" s="5"/>
    </row>
    <row r="222" spans="1:1">
      <c r="A222" s="5"/>
    </row>
    <row r="223" spans="1:1">
      <c r="A223" s="5"/>
    </row>
    <row r="224" spans="1:1">
      <c r="A224" s="5"/>
    </row>
    <row r="225" spans="1:1">
      <c r="A225" s="5"/>
    </row>
    <row r="226" spans="1:1">
      <c r="A226" s="5"/>
    </row>
    <row r="227" spans="1:1">
      <c r="A227" s="5"/>
    </row>
    <row r="228" spans="1:1">
      <c r="A228" s="5"/>
    </row>
    <row r="229" spans="1:1">
      <c r="A229" s="5"/>
    </row>
    <row r="230" spans="1:1">
      <c r="A230" s="5"/>
    </row>
    <row r="231" spans="1:1">
      <c r="A231" s="5"/>
    </row>
    <row r="232" spans="1:1">
      <c r="A232" s="5"/>
    </row>
    <row r="233" spans="1:1">
      <c r="A233" s="5"/>
    </row>
    <row r="234" spans="1:1">
      <c r="A234" s="5"/>
    </row>
    <row r="235" spans="1:1">
      <c r="A235" s="5"/>
    </row>
    <row r="236" spans="1:1">
      <c r="A236" s="5"/>
    </row>
    <row r="237" spans="1:1">
      <c r="A237" s="5"/>
    </row>
    <row r="238" spans="1:1">
      <c r="A238" s="5"/>
    </row>
    <row r="239" spans="1:1">
      <c r="A239" s="5"/>
    </row>
    <row r="240" spans="1:1">
      <c r="A240" s="5"/>
    </row>
    <row r="241" spans="1:1">
      <c r="A241" s="5"/>
    </row>
    <row r="242" spans="1:1">
      <c r="A242" s="5"/>
    </row>
    <row r="243" spans="1:1">
      <c r="A243" s="5"/>
    </row>
    <row r="244" spans="1:1">
      <c r="A244" s="5"/>
    </row>
    <row r="245" spans="1:1">
      <c r="A245" s="5"/>
    </row>
    <row r="246" spans="1:1">
      <c r="A246" s="5"/>
    </row>
    <row r="247" spans="1:1">
      <c r="A247" s="5"/>
    </row>
    <row r="248" spans="1:1">
      <c r="A248" s="5"/>
    </row>
    <row r="249" spans="1:1">
      <c r="A249" s="5"/>
    </row>
    <row r="250" spans="1:1">
      <c r="A250" s="5"/>
    </row>
    <row r="251" spans="1:1">
      <c r="A251" s="5"/>
    </row>
    <row r="252" spans="1:1">
      <c r="A252" s="5"/>
    </row>
    <row r="253" spans="1:1">
      <c r="A253" s="5"/>
    </row>
    <row r="254" spans="1:1">
      <c r="A254" s="5"/>
    </row>
    <row r="255" spans="1:1">
      <c r="A255" s="5"/>
    </row>
    <row r="256" spans="1:1">
      <c r="A256" s="5"/>
    </row>
    <row r="257" spans="1:1">
      <c r="A257" s="5"/>
    </row>
    <row r="258" spans="1:1">
      <c r="A258" s="5"/>
    </row>
    <row r="259" spans="1:1">
      <c r="A259" s="5"/>
    </row>
    <row r="260" spans="1:1">
      <c r="A260" s="5"/>
    </row>
    <row r="261" spans="1:1">
      <c r="A261" s="5"/>
    </row>
    <row r="262" spans="1:1">
      <c r="A262" s="5"/>
    </row>
    <row r="263" spans="1:1">
      <c r="A263" s="5"/>
    </row>
    <row r="264" spans="1:1">
      <c r="A264" s="5"/>
    </row>
    <row r="265" spans="1:1">
      <c r="A265" s="5"/>
    </row>
    <row r="266" spans="1:1">
      <c r="A266" s="5"/>
    </row>
    <row r="267" spans="1:1">
      <c r="A267" s="5"/>
    </row>
    <row r="268" spans="1:1">
      <c r="A268" s="5"/>
    </row>
    <row r="269" spans="1:1">
      <c r="A269" s="5"/>
    </row>
    <row r="270" spans="1:1">
      <c r="A270" s="5"/>
    </row>
    <row r="271" spans="1:1">
      <c r="A271" s="5"/>
    </row>
    <row r="272" spans="1:1">
      <c r="A272" s="5"/>
    </row>
    <row r="273" spans="1:1">
      <c r="A273" s="5"/>
    </row>
    <row r="274" spans="1:1">
      <c r="A274" s="5"/>
    </row>
    <row r="275" spans="1:1">
      <c r="A275" s="5"/>
    </row>
    <row r="276" spans="1:1">
      <c r="A276" s="5"/>
    </row>
    <row r="277" spans="1:1">
      <c r="A277" s="5"/>
    </row>
    <row r="278" spans="1:1">
      <c r="A278" s="5"/>
    </row>
    <row r="279" spans="1:1">
      <c r="A279" s="5"/>
    </row>
    <row r="280" spans="1:1">
      <c r="A280" s="5"/>
    </row>
    <row r="281" spans="1:1">
      <c r="A281" s="5"/>
    </row>
    <row r="282" spans="1:1">
      <c r="A282" s="5"/>
    </row>
    <row r="283" spans="1:1">
      <c r="A283" s="5"/>
    </row>
    <row r="284" spans="1:1">
      <c r="A284" s="5"/>
    </row>
    <row r="285" spans="1:1">
      <c r="A285" s="5"/>
    </row>
    <row r="286" spans="1:1">
      <c r="A286" s="5"/>
    </row>
    <row r="287" spans="1:1">
      <c r="A287" s="5"/>
    </row>
    <row r="288" spans="1:1">
      <c r="A288" s="5"/>
    </row>
    <row r="289" spans="1:1">
      <c r="A289" s="5"/>
    </row>
    <row r="290" spans="1:1">
      <c r="A290" s="5"/>
    </row>
    <row r="291" spans="1:1">
      <c r="A291" s="5"/>
    </row>
    <row r="292" spans="1:1">
      <c r="A292" s="5"/>
    </row>
    <row r="293" spans="1:1">
      <c r="A293" s="5"/>
    </row>
    <row r="294" spans="1:1">
      <c r="A294" s="5"/>
    </row>
    <row r="295" spans="1:1">
      <c r="A295" s="5"/>
    </row>
    <row r="296" spans="1:1">
      <c r="A296" s="5"/>
    </row>
    <row r="297" spans="1:1">
      <c r="A297" s="5"/>
    </row>
    <row r="298" spans="1:1">
      <c r="A298" s="5"/>
    </row>
    <row r="299" spans="1:1">
      <c r="A299" s="5"/>
    </row>
    <row r="300" spans="1:1">
      <c r="A300" s="5"/>
    </row>
    <row r="301" spans="1:1">
      <c r="A301" s="5"/>
    </row>
    <row r="302" spans="1:1">
      <c r="A302" s="5"/>
    </row>
    <row r="303" spans="1:1">
      <c r="A303" s="5"/>
    </row>
    <row r="304" spans="1:1">
      <c r="A304" s="5"/>
    </row>
    <row r="305" spans="1:1">
      <c r="A305" s="5"/>
    </row>
    <row r="306" spans="1:1">
      <c r="A306" s="5"/>
    </row>
    <row r="307" spans="1:1">
      <c r="A307" s="5"/>
    </row>
    <row r="308" spans="1:1">
      <c r="A308" s="5"/>
    </row>
    <row r="309" spans="1:1">
      <c r="A309" s="5"/>
    </row>
    <row r="310" spans="1:1">
      <c r="A310" s="5"/>
    </row>
  </sheetData>
  <pageMargins left="0.70866141732283472" right="0.51181102362204722" top="0.55118110236220474" bottom="0.55118110236220474" header="0.31496062992125984" footer="0.31496062992125984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pageSetUpPr fitToPage="1"/>
  </sheetPr>
  <dimension ref="A1:AB309"/>
  <sheetViews>
    <sheetView showGridLines="0" zoomScale="80" zoomScaleNormal="80" workbookViewId="0">
      <selection activeCell="G11" sqref="G11"/>
    </sheetView>
  </sheetViews>
  <sheetFormatPr defaultRowHeight="12.75"/>
  <cols>
    <col min="1" max="1" width="2.7109375" style="4" customWidth="1"/>
    <col min="2" max="2" width="29" customWidth="1"/>
    <col min="3" max="3" width="17.42578125" customWidth="1"/>
    <col min="4" max="4" width="16.28515625" customWidth="1"/>
    <col min="5" max="5" width="14" customWidth="1"/>
    <col min="6" max="6" width="14.140625" customWidth="1"/>
    <col min="7" max="7" width="15.140625" customWidth="1"/>
    <col min="8" max="10" width="12.85546875" customWidth="1"/>
  </cols>
  <sheetData>
    <row r="1" spans="1:28" s="36" customFormat="1" ht="23.25">
      <c r="A1" s="67" t="str">
        <f>Distribution_Depn!A1</f>
        <v>Powercor REFCLs</v>
      </c>
      <c r="B1" s="67"/>
      <c r="C1" s="34"/>
      <c r="D1" s="35"/>
      <c r="E1" s="35"/>
      <c r="F1" s="35"/>
      <c r="G1" s="35"/>
      <c r="H1"/>
      <c r="I1"/>
      <c r="J1"/>
      <c r="K1"/>
      <c r="L1"/>
      <c r="M1"/>
      <c r="N1"/>
      <c r="O1"/>
      <c r="P1"/>
    </row>
    <row r="2" spans="1:28" s="36" customFormat="1" ht="17.25" customHeight="1">
      <c r="A2" s="88" t="s">
        <v>95</v>
      </c>
      <c r="B2" s="66"/>
      <c r="C2" s="37"/>
      <c r="D2" s="35"/>
      <c r="E2" s="35"/>
      <c r="F2" s="35"/>
      <c r="G2" s="38"/>
      <c r="H2"/>
      <c r="I2"/>
      <c r="J2"/>
      <c r="K2"/>
      <c r="L2"/>
      <c r="M2"/>
      <c r="N2"/>
      <c r="O2"/>
      <c r="P2"/>
      <c r="R2" s="39"/>
      <c r="S2" s="40"/>
      <c r="T2" s="41"/>
      <c r="U2" s="42"/>
      <c r="V2" s="39"/>
      <c r="W2" s="39"/>
      <c r="X2" s="39"/>
      <c r="Y2" s="39"/>
      <c r="Z2" s="39"/>
      <c r="AA2" s="39"/>
      <c r="AB2" s="39"/>
    </row>
    <row r="3" spans="1:28" s="36" customFormat="1" ht="18.75">
      <c r="A3" s="67"/>
      <c r="B3" s="43"/>
      <c r="C3" s="43"/>
      <c r="D3" s="35"/>
      <c r="E3" s="35"/>
      <c r="F3" s="35"/>
      <c r="G3" s="35"/>
      <c r="H3"/>
      <c r="I3"/>
      <c r="J3"/>
      <c r="K3"/>
      <c r="L3"/>
      <c r="M3"/>
      <c r="N3"/>
      <c r="O3"/>
      <c r="P3"/>
      <c r="R3" s="39"/>
      <c r="S3" s="55"/>
      <c r="T3" s="41"/>
      <c r="U3" s="42"/>
      <c r="V3" s="39"/>
      <c r="W3" s="39"/>
      <c r="X3" s="39"/>
      <c r="Y3" s="39"/>
      <c r="Z3" s="39"/>
      <c r="AA3" s="39"/>
      <c r="AB3" s="39"/>
    </row>
    <row r="4" spans="1:28">
      <c r="A4" s="5"/>
    </row>
    <row r="5" spans="1:28">
      <c r="A5" s="5"/>
    </row>
    <row r="6" spans="1:28">
      <c r="A6" s="5"/>
    </row>
    <row r="7" spans="1:28" ht="15">
      <c r="A7" s="5"/>
      <c r="B7" s="56" t="s">
        <v>37</v>
      </c>
      <c r="C7" s="57"/>
      <c r="D7" s="57"/>
      <c r="E7" s="57"/>
      <c r="F7" s="57"/>
      <c r="G7" s="57"/>
    </row>
    <row r="8" spans="1:28">
      <c r="A8" s="5"/>
      <c r="B8" s="58"/>
    </row>
    <row r="9" spans="1:28" ht="12.75" customHeight="1">
      <c r="A9" s="5"/>
      <c r="B9" s="119" t="s">
        <v>38</v>
      </c>
      <c r="C9" s="68" t="s">
        <v>39</v>
      </c>
      <c r="D9" s="120" t="s">
        <v>40</v>
      </c>
      <c r="E9" s="120" t="s">
        <v>41</v>
      </c>
      <c r="F9" s="120" t="s">
        <v>88</v>
      </c>
      <c r="G9" s="120" t="s">
        <v>89</v>
      </c>
    </row>
    <row r="10" spans="1:28">
      <c r="A10" s="5"/>
      <c r="B10" s="119"/>
      <c r="C10" s="68" t="s">
        <v>42</v>
      </c>
      <c r="D10" s="120"/>
      <c r="E10" s="120"/>
      <c r="F10" s="120"/>
      <c r="G10" s="120"/>
    </row>
    <row r="11" spans="1:28">
      <c r="A11" s="5"/>
      <c r="B11" s="71" t="s">
        <v>43</v>
      </c>
      <c r="C11" s="72">
        <v>0.23599999999999999</v>
      </c>
      <c r="D11" s="73" t="s">
        <v>44</v>
      </c>
      <c r="E11" s="73">
        <v>27.5</v>
      </c>
      <c r="F11" s="73" t="b">
        <v>0</v>
      </c>
      <c r="G11" s="72">
        <f>F11*C11/SUMIF($F$11:$F$32, TRUE, $C$11:$C$32)</f>
        <v>0</v>
      </c>
    </row>
    <row r="12" spans="1:28">
      <c r="A12" s="5"/>
      <c r="B12" s="71" t="s">
        <v>45</v>
      </c>
      <c r="C12" s="72">
        <v>7.0000000000000001E-3</v>
      </c>
      <c r="D12" s="73" t="s">
        <v>46</v>
      </c>
      <c r="E12" s="73">
        <v>35.5</v>
      </c>
      <c r="F12" s="73" t="b">
        <v>1</v>
      </c>
      <c r="G12" s="72">
        <f t="shared" ref="G12:G32" si="0">F12*C12/SUMIF($F$11:$F$32, TRUE, $C$11:$C$32)</f>
        <v>9.1695048467382752E-3</v>
      </c>
    </row>
    <row r="13" spans="1:28">
      <c r="A13" s="5"/>
      <c r="B13" s="71" t="s">
        <v>47</v>
      </c>
      <c r="C13" s="72">
        <v>2.1000000000000001E-2</v>
      </c>
      <c r="D13" s="73" t="s">
        <v>48</v>
      </c>
      <c r="E13" s="73">
        <v>40.5</v>
      </c>
      <c r="F13" s="73" t="b">
        <v>1</v>
      </c>
      <c r="G13" s="72">
        <f t="shared" si="0"/>
        <v>2.7508514540214829E-2</v>
      </c>
    </row>
    <row r="14" spans="1:28">
      <c r="A14" s="5"/>
      <c r="B14" s="71" t="s">
        <v>49</v>
      </c>
      <c r="C14" s="72">
        <v>1.4E-2</v>
      </c>
      <c r="D14" s="73" t="s">
        <v>50</v>
      </c>
      <c r="E14" s="73">
        <v>36</v>
      </c>
      <c r="F14" s="73" t="b">
        <v>1</v>
      </c>
      <c r="G14" s="72">
        <f t="shared" si="0"/>
        <v>1.833900969347655E-2</v>
      </c>
    </row>
    <row r="15" spans="1:28">
      <c r="A15" s="5"/>
      <c r="B15" s="71" t="s">
        <v>51</v>
      </c>
      <c r="C15" s="72">
        <v>0</v>
      </c>
      <c r="D15" s="73" t="s">
        <v>52</v>
      </c>
      <c r="E15" s="73">
        <v>28.5</v>
      </c>
      <c r="F15" s="73" t="b">
        <v>1</v>
      </c>
      <c r="G15" s="72">
        <f t="shared" si="0"/>
        <v>0</v>
      </c>
    </row>
    <row r="16" spans="1:28">
      <c r="A16" s="5"/>
      <c r="B16" s="71" t="s">
        <v>53</v>
      </c>
      <c r="C16" s="72">
        <v>7.0000000000000001E-3</v>
      </c>
      <c r="D16" s="73" t="s">
        <v>54</v>
      </c>
      <c r="E16" s="73">
        <v>25</v>
      </c>
      <c r="F16" s="73" t="b">
        <v>1</v>
      </c>
      <c r="G16" s="72">
        <f t="shared" si="0"/>
        <v>9.1695048467382752E-3</v>
      </c>
    </row>
    <row r="17" spans="1:7">
      <c r="A17" s="5"/>
      <c r="B17" s="71" t="s">
        <v>55</v>
      </c>
      <c r="C17" s="72">
        <v>8.9999999999999993E-3</v>
      </c>
      <c r="D17" s="73" t="s">
        <v>56</v>
      </c>
      <c r="E17" s="73">
        <v>34.5</v>
      </c>
      <c r="F17" s="73" t="b">
        <v>1</v>
      </c>
      <c r="G17" s="72">
        <f t="shared" si="0"/>
        <v>1.1789363374377781E-2</v>
      </c>
    </row>
    <row r="18" spans="1:7">
      <c r="A18" s="5"/>
      <c r="B18" s="71" t="s">
        <v>57</v>
      </c>
      <c r="C18" s="72">
        <v>8.0000000000000002E-3</v>
      </c>
      <c r="D18" s="73" t="s">
        <v>48</v>
      </c>
      <c r="E18" s="73">
        <v>40.5</v>
      </c>
      <c r="F18" s="73" t="b">
        <v>1</v>
      </c>
      <c r="G18" s="72">
        <f t="shared" si="0"/>
        <v>1.0479434110558029E-2</v>
      </c>
    </row>
    <row r="19" spans="1:7">
      <c r="A19" s="5"/>
      <c r="B19" s="74" t="s">
        <v>58</v>
      </c>
      <c r="C19" s="75">
        <v>1E-3</v>
      </c>
      <c r="D19" s="76" t="s">
        <v>59</v>
      </c>
      <c r="E19" s="76">
        <v>54.5</v>
      </c>
      <c r="F19" s="76" t="b">
        <v>1</v>
      </c>
      <c r="G19" s="72">
        <f t="shared" si="0"/>
        <v>1.3099292638197536E-3</v>
      </c>
    </row>
    <row r="20" spans="1:7">
      <c r="A20" s="5"/>
      <c r="B20" s="74" t="s">
        <v>60</v>
      </c>
      <c r="C20" s="75">
        <v>3.0000000000000001E-3</v>
      </c>
      <c r="D20" s="76" t="s">
        <v>61</v>
      </c>
      <c r="E20" s="76">
        <v>43</v>
      </c>
      <c r="F20" s="76" t="b">
        <v>1</v>
      </c>
      <c r="G20" s="72">
        <f t="shared" si="0"/>
        <v>3.9297877914592607E-3</v>
      </c>
    </row>
    <row r="21" spans="1:7">
      <c r="A21" s="5"/>
      <c r="B21" s="74" t="s">
        <v>62</v>
      </c>
      <c r="C21" s="75">
        <v>1E-3</v>
      </c>
      <c r="D21" s="76">
        <v>1972</v>
      </c>
      <c r="E21" s="76">
        <v>44</v>
      </c>
      <c r="F21" s="76" t="b">
        <v>1</v>
      </c>
      <c r="G21" s="72">
        <f t="shared" si="0"/>
        <v>1.3099292638197536E-3</v>
      </c>
    </row>
    <row r="22" spans="1:7">
      <c r="A22" s="5"/>
      <c r="B22" s="74" t="s">
        <v>63</v>
      </c>
      <c r="C22" s="75">
        <v>4.0000000000000002E-4</v>
      </c>
      <c r="D22" s="76" t="s">
        <v>64</v>
      </c>
      <c r="E22" s="76">
        <v>29.5</v>
      </c>
      <c r="F22" s="76" t="b">
        <v>1</v>
      </c>
      <c r="G22" s="72">
        <f t="shared" si="0"/>
        <v>5.2397170552790143E-4</v>
      </c>
    </row>
    <row r="23" spans="1:7">
      <c r="A23" s="5"/>
      <c r="B23" s="74" t="s">
        <v>65</v>
      </c>
      <c r="C23" s="75">
        <v>1E-3</v>
      </c>
      <c r="D23" s="76">
        <v>1985</v>
      </c>
      <c r="E23" s="76">
        <v>31</v>
      </c>
      <c r="F23" s="76" t="b">
        <v>1</v>
      </c>
      <c r="G23" s="72">
        <f t="shared" si="0"/>
        <v>1.3099292638197536E-3</v>
      </c>
    </row>
    <row r="24" spans="1:7">
      <c r="A24" s="5"/>
      <c r="B24" s="74" t="s">
        <v>66</v>
      </c>
      <c r="C24" s="75">
        <v>0.13800000000000001</v>
      </c>
      <c r="D24" s="76" t="s">
        <v>67</v>
      </c>
      <c r="E24" s="76">
        <v>18.5</v>
      </c>
      <c r="F24" s="76" t="b">
        <v>1</v>
      </c>
      <c r="G24" s="72">
        <f t="shared" si="0"/>
        <v>0.180770238407126</v>
      </c>
    </row>
    <row r="25" spans="1:7">
      <c r="A25" s="5"/>
      <c r="B25" s="74" t="s">
        <v>68</v>
      </c>
      <c r="C25" s="75">
        <v>1.4999999999999999E-2</v>
      </c>
      <c r="D25" s="76" t="s">
        <v>67</v>
      </c>
      <c r="E25" s="76">
        <v>18.5</v>
      </c>
      <c r="F25" s="76" t="b">
        <v>1</v>
      </c>
      <c r="G25" s="72">
        <f t="shared" si="0"/>
        <v>1.9648938957296302E-2</v>
      </c>
    </row>
    <row r="26" spans="1:7">
      <c r="A26" s="5"/>
      <c r="B26" s="74" t="s">
        <v>69</v>
      </c>
      <c r="C26" s="75">
        <v>1.4999999999999999E-2</v>
      </c>
      <c r="D26" s="76" t="s">
        <v>70</v>
      </c>
      <c r="E26" s="76">
        <v>20.5</v>
      </c>
      <c r="F26" s="76" t="b">
        <v>1</v>
      </c>
      <c r="G26" s="72">
        <f t="shared" si="0"/>
        <v>1.9648938957296302E-2</v>
      </c>
    </row>
    <row r="27" spans="1:7">
      <c r="A27" s="5"/>
      <c r="B27" s="74" t="s">
        <v>71</v>
      </c>
      <c r="C27" s="75">
        <v>1E-3</v>
      </c>
      <c r="D27" s="76" t="s">
        <v>72</v>
      </c>
      <c r="E27" s="76">
        <v>20</v>
      </c>
      <c r="F27" s="76" t="b">
        <v>1</v>
      </c>
      <c r="G27" s="72">
        <f t="shared" si="0"/>
        <v>1.3099292638197536E-3</v>
      </c>
    </row>
    <row r="28" spans="1:7">
      <c r="A28" s="5"/>
      <c r="B28" s="74" t="s">
        <v>73</v>
      </c>
      <c r="C28" s="75">
        <v>0.27200000000000002</v>
      </c>
      <c r="D28" s="76" t="s">
        <v>74</v>
      </c>
      <c r="E28" s="76">
        <v>10.5</v>
      </c>
      <c r="F28" s="76" t="b">
        <v>1</v>
      </c>
      <c r="G28" s="72">
        <f t="shared" si="0"/>
        <v>0.35630075975897302</v>
      </c>
    </row>
    <row r="29" spans="1:7">
      <c r="A29" s="5"/>
      <c r="B29" s="74" t="s">
        <v>75</v>
      </c>
      <c r="C29" s="75">
        <v>5.1999999999999998E-2</v>
      </c>
      <c r="D29" s="76" t="s">
        <v>76</v>
      </c>
      <c r="E29" s="76">
        <v>10.5</v>
      </c>
      <c r="F29" s="76" t="b">
        <v>1</v>
      </c>
      <c r="G29" s="72">
        <f t="shared" si="0"/>
        <v>6.8116321718627179E-2</v>
      </c>
    </row>
    <row r="30" spans="1:7">
      <c r="A30" s="5"/>
      <c r="B30" s="74" t="s">
        <v>77</v>
      </c>
      <c r="C30" s="75">
        <v>1E-3</v>
      </c>
      <c r="D30" s="76" t="s">
        <v>78</v>
      </c>
      <c r="E30" s="76">
        <v>3</v>
      </c>
      <c r="F30" s="76" t="b">
        <v>1</v>
      </c>
      <c r="G30" s="72">
        <f t="shared" si="0"/>
        <v>1.3099292638197536E-3</v>
      </c>
    </row>
    <row r="31" spans="1:7">
      <c r="A31" s="5"/>
      <c r="B31" s="74" t="s">
        <v>79</v>
      </c>
      <c r="C31" s="75">
        <v>8.0000000000000002E-3</v>
      </c>
      <c r="D31" s="76" t="s">
        <v>78</v>
      </c>
      <c r="E31" s="76">
        <v>3</v>
      </c>
      <c r="F31" s="76" t="b">
        <v>1</v>
      </c>
      <c r="G31" s="72">
        <f t="shared" si="0"/>
        <v>1.0479434110558029E-2</v>
      </c>
    </row>
    <row r="32" spans="1:7" ht="13.5" thickBot="1">
      <c r="A32" s="5"/>
      <c r="B32" s="71" t="s">
        <v>80</v>
      </c>
      <c r="C32" s="72">
        <v>0.189</v>
      </c>
      <c r="D32" s="73" t="s">
        <v>81</v>
      </c>
      <c r="E32" s="77">
        <f>SUMPRODUCT(E12:E31, C12:C31)/SUM(C12:C31)</f>
        <v>16.138231197771582</v>
      </c>
      <c r="F32" s="76" t="b">
        <v>1</v>
      </c>
      <c r="G32" s="72">
        <f t="shared" si="0"/>
        <v>0.24757663086193343</v>
      </c>
    </row>
    <row r="33" spans="1:8" ht="14.25" thickTop="1" thickBot="1">
      <c r="A33" s="5"/>
      <c r="B33" s="78" t="s">
        <v>36</v>
      </c>
      <c r="C33" s="79">
        <f>SUM(C11:C32)</f>
        <v>0.99940000000000007</v>
      </c>
      <c r="D33" s="80"/>
      <c r="E33" s="80"/>
      <c r="F33" s="80"/>
      <c r="G33" s="79">
        <f>SUM(G11:G32)</f>
        <v>1</v>
      </c>
      <c r="H33" s="59"/>
    </row>
    <row r="34" spans="1:8" ht="13.5" thickTop="1">
      <c r="A34" s="5"/>
      <c r="B34" s="81" t="s">
        <v>82</v>
      </c>
      <c r="C34" s="82"/>
      <c r="D34" s="83"/>
      <c r="E34" s="83"/>
      <c r="F34" s="83"/>
      <c r="G34" s="84">
        <f>SUMPRODUCT(G11:G32, E11:E32)</f>
        <v>16.138231197771585</v>
      </c>
      <c r="H34" s="59"/>
    </row>
    <row r="35" spans="1:8" s="60" customFormat="1">
      <c r="A35" s="5"/>
      <c r="B35" s="85" t="s">
        <v>96</v>
      </c>
      <c r="C35" s="85"/>
      <c r="D35" s="85"/>
      <c r="E35" s="85"/>
      <c r="F35" s="85"/>
      <c r="G35" s="96">
        <f>G34+3</f>
        <v>19.138231197771585</v>
      </c>
    </row>
    <row r="36" spans="1:8" s="61" customFormat="1">
      <c r="A36" s="5"/>
      <c r="B36" s="86"/>
      <c r="C36" s="87"/>
      <c r="D36" s="86"/>
      <c r="E36" s="86"/>
      <c r="F36" s="86"/>
      <c r="G36" s="87"/>
    </row>
    <row r="37" spans="1:8">
      <c r="A37" s="5"/>
      <c r="B37" s="69" t="s">
        <v>83</v>
      </c>
      <c r="C37" s="70"/>
      <c r="D37" s="70"/>
      <c r="E37" s="70"/>
      <c r="F37" s="70"/>
      <c r="G37" s="70"/>
    </row>
    <row r="38" spans="1:8">
      <c r="A38" s="5"/>
    </row>
    <row r="39" spans="1:8">
      <c r="A39" s="5"/>
    </row>
    <row r="40" spans="1:8">
      <c r="A40" s="5"/>
    </row>
    <row r="41" spans="1:8">
      <c r="A41" s="5"/>
    </row>
    <row r="42" spans="1:8">
      <c r="A42" s="5"/>
    </row>
    <row r="43" spans="1:8">
      <c r="A43" s="5"/>
    </row>
    <row r="44" spans="1:8">
      <c r="A44" s="5"/>
    </row>
    <row r="45" spans="1:8">
      <c r="A45" s="5"/>
    </row>
    <row r="46" spans="1:8">
      <c r="A46" s="5"/>
    </row>
    <row r="47" spans="1:8">
      <c r="A47" s="5"/>
    </row>
    <row r="48" spans="1:8">
      <c r="A48" s="5"/>
    </row>
    <row r="49" spans="1:1">
      <c r="A49" s="5"/>
    </row>
    <row r="50" spans="1:1">
      <c r="A50" s="5"/>
    </row>
    <row r="51" spans="1:1">
      <c r="A51" s="5"/>
    </row>
    <row r="52" spans="1:1">
      <c r="A52" s="5"/>
    </row>
    <row r="53" spans="1:1">
      <c r="A53" s="5"/>
    </row>
    <row r="54" spans="1:1">
      <c r="A54" s="5"/>
    </row>
    <row r="55" spans="1:1">
      <c r="A55" s="5"/>
    </row>
    <row r="56" spans="1:1">
      <c r="A56" s="5"/>
    </row>
    <row r="57" spans="1:1">
      <c r="A57" s="5"/>
    </row>
    <row r="58" spans="1:1">
      <c r="A58" s="5"/>
    </row>
    <row r="59" spans="1:1">
      <c r="A59" s="5"/>
    </row>
    <row r="60" spans="1:1">
      <c r="A60" s="5"/>
    </row>
    <row r="61" spans="1:1">
      <c r="A61" s="5"/>
    </row>
    <row r="62" spans="1:1">
      <c r="A62" s="5"/>
    </row>
    <row r="63" spans="1:1">
      <c r="A63" s="5"/>
    </row>
    <row r="64" spans="1:1">
      <c r="A64" s="5"/>
    </row>
    <row r="65" spans="1:1">
      <c r="A65" s="5"/>
    </row>
    <row r="66" spans="1:1">
      <c r="A66" s="5"/>
    </row>
    <row r="67" spans="1:1">
      <c r="A67" s="5"/>
    </row>
    <row r="68" spans="1:1">
      <c r="A68" s="5"/>
    </row>
    <row r="69" spans="1:1">
      <c r="A69" s="5"/>
    </row>
    <row r="70" spans="1:1">
      <c r="A70" s="5"/>
    </row>
    <row r="71" spans="1:1">
      <c r="A71" s="5"/>
    </row>
    <row r="72" spans="1:1">
      <c r="A72" s="5"/>
    </row>
    <row r="73" spans="1:1">
      <c r="A73" s="5"/>
    </row>
    <row r="74" spans="1:1">
      <c r="A74" s="5"/>
    </row>
    <row r="75" spans="1:1">
      <c r="A75" s="5"/>
    </row>
    <row r="76" spans="1:1">
      <c r="A76" s="5"/>
    </row>
    <row r="77" spans="1:1">
      <c r="A77" s="5"/>
    </row>
    <row r="78" spans="1:1">
      <c r="A78" s="5"/>
    </row>
    <row r="79" spans="1:1">
      <c r="A79" s="5"/>
    </row>
    <row r="80" spans="1:1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  <row r="102" spans="1:1">
      <c r="A102" s="5"/>
    </row>
    <row r="103" spans="1:1">
      <c r="A103" s="5"/>
    </row>
    <row r="104" spans="1:1">
      <c r="A104" s="5"/>
    </row>
    <row r="105" spans="1:1">
      <c r="A105" s="5"/>
    </row>
    <row r="106" spans="1:1">
      <c r="A106" s="5"/>
    </row>
    <row r="107" spans="1:1">
      <c r="A107" s="5"/>
    </row>
    <row r="108" spans="1:1">
      <c r="A108" s="5"/>
    </row>
    <row r="109" spans="1:1">
      <c r="A109" s="5"/>
    </row>
    <row r="110" spans="1:1">
      <c r="A110" s="5"/>
    </row>
    <row r="111" spans="1:1">
      <c r="A111" s="5"/>
    </row>
    <row r="112" spans="1:1">
      <c r="A112" s="5"/>
    </row>
    <row r="113" spans="1:1">
      <c r="A113" s="5"/>
    </row>
    <row r="114" spans="1:1">
      <c r="A114" s="5"/>
    </row>
    <row r="115" spans="1:1">
      <c r="A115" s="5"/>
    </row>
    <row r="116" spans="1:1">
      <c r="A116" s="5"/>
    </row>
    <row r="117" spans="1:1">
      <c r="A117" s="5"/>
    </row>
    <row r="118" spans="1:1">
      <c r="A118" s="5"/>
    </row>
    <row r="119" spans="1:1">
      <c r="A119" s="5"/>
    </row>
    <row r="120" spans="1:1">
      <c r="A120" s="5"/>
    </row>
    <row r="121" spans="1:1">
      <c r="A121" s="5"/>
    </row>
    <row r="122" spans="1:1">
      <c r="A122" s="5"/>
    </row>
    <row r="123" spans="1:1">
      <c r="A123" s="5"/>
    </row>
    <row r="124" spans="1:1">
      <c r="A124" s="5"/>
    </row>
    <row r="125" spans="1:1">
      <c r="A125" s="5"/>
    </row>
    <row r="126" spans="1:1">
      <c r="A126" s="5"/>
    </row>
    <row r="127" spans="1:1">
      <c r="A127" s="5"/>
    </row>
    <row r="128" spans="1:1">
      <c r="A128" s="5"/>
    </row>
    <row r="129" spans="1:1">
      <c r="A129" s="5"/>
    </row>
    <row r="130" spans="1:1">
      <c r="A130" s="5"/>
    </row>
    <row r="131" spans="1:1">
      <c r="A131" s="5"/>
    </row>
    <row r="132" spans="1:1">
      <c r="A132" s="5"/>
    </row>
    <row r="133" spans="1:1">
      <c r="A133" s="5"/>
    </row>
    <row r="134" spans="1:1">
      <c r="A134" s="5"/>
    </row>
    <row r="135" spans="1:1">
      <c r="A135" s="5"/>
    </row>
    <row r="136" spans="1:1">
      <c r="A136" s="5"/>
    </row>
    <row r="137" spans="1:1">
      <c r="A137" s="5"/>
    </row>
    <row r="138" spans="1:1">
      <c r="A138" s="5"/>
    </row>
    <row r="139" spans="1:1">
      <c r="A139" s="5"/>
    </row>
    <row r="140" spans="1:1">
      <c r="A140" s="5"/>
    </row>
    <row r="141" spans="1:1">
      <c r="A141" s="5"/>
    </row>
    <row r="142" spans="1:1">
      <c r="A142" s="5"/>
    </row>
    <row r="143" spans="1:1">
      <c r="A143" s="5"/>
    </row>
    <row r="144" spans="1:1">
      <c r="A144" s="5"/>
    </row>
    <row r="145" spans="1:1">
      <c r="A145" s="5"/>
    </row>
    <row r="146" spans="1:1">
      <c r="A146" s="5"/>
    </row>
    <row r="147" spans="1:1">
      <c r="A147" s="5"/>
    </row>
    <row r="148" spans="1:1">
      <c r="A148" s="5"/>
    </row>
    <row r="149" spans="1:1">
      <c r="A149" s="5"/>
    </row>
    <row r="150" spans="1:1">
      <c r="A150" s="5"/>
    </row>
    <row r="151" spans="1:1">
      <c r="A151" s="5"/>
    </row>
    <row r="152" spans="1:1">
      <c r="A152" s="5"/>
    </row>
    <row r="153" spans="1:1">
      <c r="A153" s="5"/>
    </row>
    <row r="154" spans="1:1">
      <c r="A154" s="5"/>
    </row>
    <row r="155" spans="1:1">
      <c r="A155" s="5"/>
    </row>
    <row r="156" spans="1:1">
      <c r="A156" s="5"/>
    </row>
    <row r="157" spans="1:1">
      <c r="A157" s="5"/>
    </row>
    <row r="158" spans="1:1">
      <c r="A158" s="5"/>
    </row>
    <row r="159" spans="1:1">
      <c r="A159" s="5"/>
    </row>
    <row r="160" spans="1:1">
      <c r="A160" s="5"/>
    </row>
    <row r="161" spans="1:1">
      <c r="A161" s="5"/>
    </row>
    <row r="162" spans="1:1">
      <c r="A162" s="5"/>
    </row>
    <row r="163" spans="1:1">
      <c r="A163" s="5"/>
    </row>
    <row r="164" spans="1:1">
      <c r="A164" s="5"/>
    </row>
    <row r="165" spans="1:1">
      <c r="A165" s="5"/>
    </row>
    <row r="166" spans="1:1">
      <c r="A166" s="5"/>
    </row>
    <row r="167" spans="1:1">
      <c r="A167" s="5"/>
    </row>
    <row r="168" spans="1:1">
      <c r="A168" s="5"/>
    </row>
    <row r="169" spans="1:1">
      <c r="A169" s="5"/>
    </row>
    <row r="170" spans="1:1">
      <c r="A170" s="5"/>
    </row>
    <row r="171" spans="1:1">
      <c r="A171" s="5"/>
    </row>
    <row r="172" spans="1:1">
      <c r="A172" s="5"/>
    </row>
    <row r="173" spans="1:1">
      <c r="A173" s="5"/>
    </row>
    <row r="174" spans="1:1">
      <c r="A174" s="5"/>
    </row>
    <row r="175" spans="1:1">
      <c r="A175" s="5"/>
    </row>
    <row r="176" spans="1:1">
      <c r="A176" s="5"/>
    </row>
    <row r="177" spans="1:1">
      <c r="A177" s="5"/>
    </row>
    <row r="178" spans="1:1">
      <c r="A178" s="5"/>
    </row>
    <row r="179" spans="1:1">
      <c r="A179" s="5"/>
    </row>
    <row r="180" spans="1:1">
      <c r="A180" s="5"/>
    </row>
    <row r="181" spans="1:1">
      <c r="A181" s="5"/>
    </row>
    <row r="182" spans="1:1">
      <c r="A182" s="5"/>
    </row>
    <row r="183" spans="1:1">
      <c r="A183" s="5"/>
    </row>
    <row r="184" spans="1:1">
      <c r="A184" s="5"/>
    </row>
    <row r="185" spans="1:1">
      <c r="A185" s="5"/>
    </row>
    <row r="186" spans="1:1">
      <c r="A186" s="5"/>
    </row>
    <row r="187" spans="1:1">
      <c r="A187" s="5"/>
    </row>
    <row r="188" spans="1:1">
      <c r="A188" s="5"/>
    </row>
    <row r="189" spans="1:1">
      <c r="A189" s="5"/>
    </row>
    <row r="190" spans="1:1">
      <c r="A190" s="5"/>
    </row>
    <row r="191" spans="1:1">
      <c r="A191" s="5"/>
    </row>
    <row r="192" spans="1:1">
      <c r="A192" s="5"/>
    </row>
    <row r="193" spans="1:1">
      <c r="A193" s="5"/>
    </row>
    <row r="194" spans="1:1">
      <c r="A194" s="5"/>
    </row>
    <row r="195" spans="1:1">
      <c r="A195" s="5"/>
    </row>
    <row r="196" spans="1:1">
      <c r="A196" s="5"/>
    </row>
    <row r="197" spans="1:1">
      <c r="A197" s="5"/>
    </row>
    <row r="198" spans="1:1">
      <c r="A198" s="5"/>
    </row>
    <row r="199" spans="1:1">
      <c r="A199" s="5"/>
    </row>
    <row r="200" spans="1:1">
      <c r="A200" s="5"/>
    </row>
    <row r="201" spans="1:1">
      <c r="A201" s="5"/>
    </row>
    <row r="202" spans="1:1">
      <c r="A202" s="5"/>
    </row>
    <row r="203" spans="1:1">
      <c r="A203" s="5"/>
    </row>
    <row r="204" spans="1:1">
      <c r="A204" s="5"/>
    </row>
    <row r="205" spans="1:1">
      <c r="A205" s="5"/>
    </row>
    <row r="206" spans="1:1">
      <c r="A206" s="5"/>
    </row>
    <row r="207" spans="1:1">
      <c r="A207" s="5"/>
    </row>
    <row r="208" spans="1:1">
      <c r="A208" s="5"/>
    </row>
    <row r="209" spans="1:1">
      <c r="A209" s="5"/>
    </row>
    <row r="210" spans="1:1">
      <c r="A210" s="5"/>
    </row>
    <row r="211" spans="1:1">
      <c r="A211" s="5"/>
    </row>
    <row r="212" spans="1:1">
      <c r="A212" s="5"/>
    </row>
    <row r="213" spans="1:1">
      <c r="A213" s="5"/>
    </row>
    <row r="214" spans="1:1">
      <c r="A214" s="5"/>
    </row>
    <row r="215" spans="1:1">
      <c r="A215" s="5"/>
    </row>
    <row r="216" spans="1:1">
      <c r="A216" s="5"/>
    </row>
    <row r="217" spans="1:1">
      <c r="A217" s="5"/>
    </row>
    <row r="218" spans="1:1">
      <c r="A218" s="5"/>
    </row>
    <row r="219" spans="1:1">
      <c r="A219" s="5"/>
    </row>
    <row r="220" spans="1:1">
      <c r="A220" s="5"/>
    </row>
    <row r="221" spans="1:1">
      <c r="A221" s="5"/>
    </row>
    <row r="222" spans="1:1">
      <c r="A222" s="5"/>
    </row>
    <row r="223" spans="1:1">
      <c r="A223" s="5"/>
    </row>
    <row r="224" spans="1:1">
      <c r="A224" s="5"/>
    </row>
    <row r="225" spans="1:1">
      <c r="A225" s="5"/>
    </row>
    <row r="226" spans="1:1">
      <c r="A226" s="5"/>
    </row>
    <row r="227" spans="1:1">
      <c r="A227" s="5"/>
    </row>
    <row r="228" spans="1:1">
      <c r="A228" s="5"/>
    </row>
    <row r="229" spans="1:1">
      <c r="A229" s="5"/>
    </row>
    <row r="230" spans="1:1">
      <c r="A230" s="5"/>
    </row>
    <row r="231" spans="1:1">
      <c r="A231" s="5"/>
    </row>
    <row r="232" spans="1:1">
      <c r="A232" s="5"/>
    </row>
    <row r="233" spans="1:1">
      <c r="A233" s="5"/>
    </row>
    <row r="234" spans="1:1">
      <c r="A234" s="5"/>
    </row>
    <row r="235" spans="1:1">
      <c r="A235" s="5"/>
    </row>
    <row r="236" spans="1:1">
      <c r="A236" s="5"/>
    </row>
    <row r="237" spans="1:1">
      <c r="A237" s="5"/>
    </row>
    <row r="238" spans="1:1">
      <c r="A238" s="5"/>
    </row>
    <row r="239" spans="1:1">
      <c r="A239" s="5"/>
    </row>
    <row r="240" spans="1:1">
      <c r="A240" s="5"/>
    </row>
    <row r="241" spans="1:1">
      <c r="A241" s="5"/>
    </row>
    <row r="242" spans="1:1">
      <c r="A242" s="5"/>
    </row>
    <row r="243" spans="1:1">
      <c r="A243" s="5"/>
    </row>
    <row r="244" spans="1:1">
      <c r="A244" s="5"/>
    </row>
    <row r="245" spans="1:1">
      <c r="A245" s="5"/>
    </row>
    <row r="246" spans="1:1">
      <c r="A246" s="5"/>
    </row>
    <row r="247" spans="1:1">
      <c r="A247" s="5"/>
    </row>
    <row r="248" spans="1:1">
      <c r="A248" s="5"/>
    </row>
    <row r="249" spans="1:1">
      <c r="A249" s="5"/>
    </row>
    <row r="250" spans="1:1">
      <c r="A250" s="5"/>
    </row>
    <row r="251" spans="1:1">
      <c r="A251" s="5"/>
    </row>
    <row r="252" spans="1:1">
      <c r="A252" s="5"/>
    </row>
    <row r="253" spans="1:1">
      <c r="A253" s="5"/>
    </row>
    <row r="254" spans="1:1">
      <c r="A254" s="5"/>
    </row>
    <row r="255" spans="1:1">
      <c r="A255" s="5"/>
    </row>
    <row r="256" spans="1:1">
      <c r="A256" s="5"/>
    </row>
    <row r="257" spans="1:1">
      <c r="A257" s="5"/>
    </row>
    <row r="258" spans="1:1">
      <c r="A258" s="5"/>
    </row>
    <row r="259" spans="1:1">
      <c r="A259" s="5"/>
    </row>
    <row r="260" spans="1:1">
      <c r="A260" s="5"/>
    </row>
    <row r="261" spans="1:1">
      <c r="A261" s="5"/>
    </row>
    <row r="262" spans="1:1">
      <c r="A262" s="5"/>
    </row>
    <row r="263" spans="1:1">
      <c r="A263" s="5"/>
    </row>
    <row r="264" spans="1:1">
      <c r="A264" s="5"/>
    </row>
    <row r="265" spans="1:1">
      <c r="A265" s="5"/>
    </row>
    <row r="266" spans="1:1">
      <c r="A266" s="5"/>
    </row>
    <row r="267" spans="1:1">
      <c r="A267" s="5"/>
    </row>
    <row r="268" spans="1:1">
      <c r="A268" s="5"/>
    </row>
    <row r="269" spans="1:1">
      <c r="A269" s="5"/>
    </row>
    <row r="270" spans="1:1">
      <c r="A270" s="5"/>
    </row>
    <row r="271" spans="1:1">
      <c r="A271" s="5"/>
    </row>
    <row r="272" spans="1:1">
      <c r="A272" s="5"/>
    </row>
    <row r="273" spans="1:1">
      <c r="A273" s="5"/>
    </row>
    <row r="274" spans="1:1">
      <c r="A274" s="5"/>
    </row>
    <row r="275" spans="1:1">
      <c r="A275" s="5"/>
    </row>
    <row r="276" spans="1:1">
      <c r="A276" s="5"/>
    </row>
    <row r="277" spans="1:1">
      <c r="A277" s="5"/>
    </row>
    <row r="278" spans="1:1">
      <c r="A278" s="5"/>
    </row>
    <row r="279" spans="1:1">
      <c r="A279" s="5"/>
    </row>
    <row r="280" spans="1:1">
      <c r="A280" s="5"/>
    </row>
    <row r="281" spans="1:1">
      <c r="A281" s="5"/>
    </row>
    <row r="282" spans="1:1">
      <c r="A282" s="5"/>
    </row>
    <row r="283" spans="1:1">
      <c r="A283" s="5"/>
    </row>
    <row r="284" spans="1:1">
      <c r="A284" s="5"/>
    </row>
    <row r="285" spans="1:1">
      <c r="A285" s="5"/>
    </row>
    <row r="286" spans="1:1">
      <c r="A286" s="5"/>
    </row>
    <row r="287" spans="1:1">
      <c r="A287" s="5"/>
    </row>
    <row r="288" spans="1:1">
      <c r="A288" s="5"/>
    </row>
    <row r="289" spans="1:1">
      <c r="A289" s="5"/>
    </row>
    <row r="290" spans="1:1">
      <c r="A290" s="5"/>
    </row>
    <row r="291" spans="1:1">
      <c r="A291" s="5"/>
    </row>
    <row r="292" spans="1:1">
      <c r="A292" s="5"/>
    </row>
    <row r="293" spans="1:1">
      <c r="A293" s="5"/>
    </row>
    <row r="294" spans="1:1">
      <c r="A294" s="5"/>
    </row>
    <row r="295" spans="1:1">
      <c r="A295" s="5"/>
    </row>
    <row r="296" spans="1:1">
      <c r="A296" s="5"/>
    </row>
    <row r="297" spans="1:1">
      <c r="A297" s="5"/>
    </row>
    <row r="298" spans="1:1">
      <c r="A298" s="5"/>
    </row>
    <row r="299" spans="1:1">
      <c r="A299" s="5"/>
    </row>
    <row r="300" spans="1:1">
      <c r="A300" s="5"/>
    </row>
    <row r="301" spans="1:1">
      <c r="A301" s="5"/>
    </row>
    <row r="302" spans="1:1">
      <c r="A302" s="5"/>
    </row>
    <row r="303" spans="1:1">
      <c r="A303" s="5"/>
    </row>
    <row r="304" spans="1:1">
      <c r="A304" s="5"/>
    </row>
    <row r="305" spans="1:1">
      <c r="A305" s="5"/>
    </row>
    <row r="306" spans="1:1">
      <c r="A306" s="5"/>
    </row>
    <row r="307" spans="1:1">
      <c r="A307" s="5"/>
    </row>
    <row r="308" spans="1:1">
      <c r="A308" s="5"/>
    </row>
    <row r="309" spans="1:1">
      <c r="A309" s="5"/>
    </row>
  </sheetData>
  <mergeCells count="5">
    <mergeCell ref="B9:B10"/>
    <mergeCell ref="D9:D10"/>
    <mergeCell ref="E9:E10"/>
    <mergeCell ref="F9:F10"/>
    <mergeCell ref="G9:G10"/>
  </mergeCells>
  <pageMargins left="0.70866141732283472" right="0.51181102362204722" top="0.55118110236220474" bottom="0.55118110236220474" header="0.31496062992125984" footer="0.31496062992125984"/>
  <pageSetup paperSize="9" scale="9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AC296"/>
  <sheetViews>
    <sheetView showGridLines="0" tabSelected="1" zoomScale="80" zoomScaleNormal="80" workbookViewId="0">
      <selection activeCell="D7" sqref="D7"/>
    </sheetView>
  </sheetViews>
  <sheetFormatPr defaultColWidth="9.140625" defaultRowHeight="15"/>
  <cols>
    <col min="1" max="1" width="2.7109375" style="4" customWidth="1"/>
    <col min="2" max="9" width="24.28515625" style="36" customWidth="1"/>
    <col min="10" max="16384" width="9.140625" style="36"/>
  </cols>
  <sheetData>
    <row r="1" spans="1:29" ht="18.75">
      <c r="A1" s="67" t="str">
        <f>Distribution_Depn!A1</f>
        <v>Powercor REFCLs</v>
      </c>
      <c r="B1" s="67"/>
      <c r="C1" s="67"/>
      <c r="D1" s="67"/>
      <c r="E1" s="35"/>
      <c r="F1" s="35"/>
      <c r="G1" s="35"/>
      <c r="H1" s="35"/>
      <c r="I1" s="35"/>
    </row>
    <row r="2" spans="1:29" ht="17.25" customHeight="1">
      <c r="A2" s="88" t="s">
        <v>102</v>
      </c>
      <c r="B2" s="66"/>
      <c r="C2" s="66"/>
      <c r="D2" s="66"/>
      <c r="E2" s="35"/>
      <c r="F2" s="35"/>
      <c r="G2" s="35"/>
      <c r="H2" s="38"/>
      <c r="I2" s="38"/>
      <c r="S2" s="39"/>
      <c r="T2" s="40"/>
      <c r="U2" s="41"/>
      <c r="V2" s="42"/>
      <c r="W2" s="39"/>
      <c r="X2" s="39"/>
      <c r="Y2" s="39"/>
      <c r="Z2" s="39"/>
      <c r="AA2" s="39"/>
      <c r="AB2" s="39"/>
      <c r="AC2" s="39"/>
    </row>
    <row r="3" spans="1:29" ht="18.75">
      <c r="A3" s="67"/>
      <c r="B3" s="43"/>
      <c r="C3" s="43"/>
      <c r="D3" s="43"/>
      <c r="E3" s="35"/>
      <c r="F3" s="35"/>
      <c r="G3" s="35"/>
      <c r="H3" s="35"/>
      <c r="I3" s="35"/>
      <c r="S3" s="39"/>
      <c r="T3" s="55"/>
      <c r="U3" s="41"/>
      <c r="V3" s="42"/>
      <c r="W3" s="39"/>
      <c r="X3" s="39"/>
      <c r="Y3" s="39"/>
      <c r="Z3" s="39"/>
      <c r="AA3" s="39"/>
      <c r="AB3" s="39"/>
      <c r="AC3" s="39"/>
    </row>
    <row r="4" spans="1:29">
      <c r="A4" s="5"/>
    </row>
    <row r="5" spans="1:29">
      <c r="A5" s="5"/>
      <c r="B5" s="98" t="s">
        <v>100</v>
      </c>
      <c r="D5" s="103">
        <v>2019</v>
      </c>
      <c r="F5"/>
      <c r="G5"/>
      <c r="H5"/>
      <c r="K5"/>
      <c r="L5"/>
    </row>
    <row r="6" spans="1:29">
      <c r="A6" s="5"/>
      <c r="B6" s="36" t="s">
        <v>26</v>
      </c>
      <c r="D6" s="97">
        <v>51</v>
      </c>
      <c r="F6"/>
      <c r="G6"/>
      <c r="H6"/>
      <c r="K6"/>
      <c r="L6"/>
    </row>
    <row r="7" spans="1:29">
      <c r="A7" s="5"/>
      <c r="B7" s="98" t="s">
        <v>97</v>
      </c>
      <c r="C7" s="98"/>
      <c r="D7" s="118">
        <f ca="1">[1]Tot_cost!$AU$20/SUM([1]ART_volumes!$K$20,[1]CRO_volumes!$K$20,[1]HTN_volumes!$K$20,[1]KRT_volumes!$K$20,[1]MBN_volumes!$K$20,[1]STL_volumes!$K$20,[1]TRG_volumes!$K$20)</f>
        <v>58154.362410924339</v>
      </c>
      <c r="F7"/>
      <c r="G7"/>
      <c r="H7"/>
      <c r="K7"/>
      <c r="L7"/>
    </row>
    <row r="8" spans="1:29">
      <c r="A8" s="5"/>
      <c r="F8"/>
      <c r="G8"/>
      <c r="H8"/>
      <c r="K8"/>
      <c r="L8"/>
    </row>
    <row r="9" spans="1:29">
      <c r="A9" s="5"/>
    </row>
    <row r="10" spans="1:29">
      <c r="A10" s="5"/>
      <c r="B10" s="65" t="s">
        <v>90</v>
      </c>
      <c r="C10" s="65"/>
      <c r="D10" s="65"/>
    </row>
    <row r="11" spans="1:29">
      <c r="A11" s="5"/>
      <c r="B11" s="100" t="s">
        <v>109</v>
      </c>
      <c r="C11" s="100" t="s">
        <v>87</v>
      </c>
      <c r="D11" s="100" t="s">
        <v>86</v>
      </c>
      <c r="E11" s="100" t="s">
        <v>101</v>
      </c>
      <c r="F11" s="101" t="s">
        <v>99</v>
      </c>
      <c r="G11" s="101" t="s">
        <v>85</v>
      </c>
      <c r="H11" s="101" t="s">
        <v>84</v>
      </c>
      <c r="I11" s="101" t="s">
        <v>98</v>
      </c>
    </row>
    <row r="12" spans="1:29" ht="15" customHeight="1">
      <c r="A12" s="5"/>
      <c r="B12" s="102">
        <v>3</v>
      </c>
      <c r="C12" s="102" t="s">
        <v>103</v>
      </c>
      <c r="D12" s="102">
        <v>84337360</v>
      </c>
      <c r="E12" s="102" t="s">
        <v>113</v>
      </c>
      <c r="F12" s="105">
        <v>41320</v>
      </c>
      <c r="G12" s="104">
        <f>$D$5-YEAR(F12)</f>
        <v>6</v>
      </c>
      <c r="H12" s="99">
        <f>$D$6-G12</f>
        <v>45</v>
      </c>
      <c r="I12" s="109">
        <f ca="1">$D$7/ACR_info!$D$6*H12</f>
        <v>51312.672715521476</v>
      </c>
    </row>
    <row r="13" spans="1:29" ht="15" customHeight="1">
      <c r="A13" s="5"/>
      <c r="B13" s="102">
        <v>3</v>
      </c>
      <c r="C13" s="102" t="s">
        <v>106</v>
      </c>
      <c r="D13" s="102">
        <v>24599384</v>
      </c>
      <c r="E13" s="102" t="s">
        <v>114</v>
      </c>
      <c r="F13" s="105">
        <v>37622</v>
      </c>
      <c r="G13" s="104">
        <f>$D$5-YEAR(F13)</f>
        <v>16</v>
      </c>
      <c r="H13" s="99">
        <f t="shared" ref="H13:H18" si="0">$D$6-G13</f>
        <v>35</v>
      </c>
      <c r="I13" s="109">
        <f ca="1">$D$7/ACR_info!$D$6*H13</f>
        <v>39909.856556516701</v>
      </c>
    </row>
    <row r="14" spans="1:29" ht="15" customHeight="1">
      <c r="A14" s="5"/>
      <c r="B14" s="102">
        <v>3</v>
      </c>
      <c r="C14" s="102" t="s">
        <v>112</v>
      </c>
      <c r="D14" s="102">
        <v>24598188</v>
      </c>
      <c r="E14" s="102" t="s">
        <v>115</v>
      </c>
      <c r="F14" s="105">
        <v>38718</v>
      </c>
      <c r="G14" s="104">
        <f t="shared" ref="G14:G31" si="1">$D$5-YEAR(F14)</f>
        <v>13</v>
      </c>
      <c r="H14" s="99">
        <f t="shared" si="0"/>
        <v>38</v>
      </c>
      <c r="I14" s="109">
        <f ca="1">$D$7/ACR_info!$D$6*H14</f>
        <v>43330.701404218133</v>
      </c>
    </row>
    <row r="15" spans="1:29" ht="15" customHeight="1">
      <c r="A15" s="5"/>
      <c r="B15" s="102">
        <v>3</v>
      </c>
      <c r="C15" s="102" t="s">
        <v>112</v>
      </c>
      <c r="D15" s="102">
        <v>24602686</v>
      </c>
      <c r="E15" s="102" t="s">
        <v>116</v>
      </c>
      <c r="F15" s="105">
        <v>41555</v>
      </c>
      <c r="G15" s="104">
        <f t="shared" si="1"/>
        <v>6</v>
      </c>
      <c r="H15" s="99">
        <f t="shared" si="0"/>
        <v>45</v>
      </c>
      <c r="I15" s="109">
        <f ca="1">$D$7/ACR_info!$D$6*H15</f>
        <v>51312.672715521476</v>
      </c>
    </row>
    <row r="16" spans="1:29" ht="15" customHeight="1">
      <c r="A16" s="5"/>
      <c r="B16" s="102">
        <v>3</v>
      </c>
      <c r="C16" s="102" t="s">
        <v>112</v>
      </c>
      <c r="D16" s="102">
        <v>24598314</v>
      </c>
      <c r="E16" s="102" t="s">
        <v>117</v>
      </c>
      <c r="F16" s="105">
        <v>25569</v>
      </c>
      <c r="G16" s="104">
        <f t="shared" si="1"/>
        <v>49</v>
      </c>
      <c r="H16" s="99">
        <f t="shared" si="0"/>
        <v>2</v>
      </c>
      <c r="I16" s="109">
        <f ca="1">$D$7/ACR_info!$D$6*H16</f>
        <v>2280.5632318009543</v>
      </c>
    </row>
    <row r="17" spans="1:11" ht="15" customHeight="1">
      <c r="A17" s="5"/>
      <c r="B17" s="102">
        <v>3</v>
      </c>
      <c r="C17" s="102" t="s">
        <v>112</v>
      </c>
      <c r="D17" s="102">
        <v>24598272</v>
      </c>
      <c r="E17" s="102" t="s">
        <v>118</v>
      </c>
      <c r="F17" s="105">
        <v>28856</v>
      </c>
      <c r="G17" s="104">
        <f t="shared" si="1"/>
        <v>40</v>
      </c>
      <c r="H17" s="99">
        <f t="shared" si="0"/>
        <v>11</v>
      </c>
      <c r="I17" s="109">
        <f ca="1">$D$7/ACR_info!$D$6*H17</f>
        <v>12543.097774905249</v>
      </c>
    </row>
    <row r="18" spans="1:11" ht="15" customHeight="1">
      <c r="A18" s="5"/>
      <c r="B18" s="102">
        <v>3</v>
      </c>
      <c r="C18" s="102" t="s">
        <v>112</v>
      </c>
      <c r="D18" s="102">
        <v>24598300</v>
      </c>
      <c r="E18" s="102" t="s">
        <v>120</v>
      </c>
      <c r="F18" s="105">
        <v>41682</v>
      </c>
      <c r="G18" s="104">
        <f t="shared" si="1"/>
        <v>5</v>
      </c>
      <c r="H18" s="99">
        <f t="shared" si="0"/>
        <v>46</v>
      </c>
      <c r="I18" s="109">
        <f ca="1">$D$7/ACR_info!$D$6*H18</f>
        <v>52452.954331421948</v>
      </c>
    </row>
    <row r="19" spans="1:11" ht="15" customHeight="1">
      <c r="A19" s="5"/>
      <c r="B19" s="102">
        <v>3</v>
      </c>
      <c r="C19" s="102" t="s">
        <v>111</v>
      </c>
      <c r="D19" s="102">
        <v>108341179</v>
      </c>
      <c r="E19" s="102" t="s">
        <v>121</v>
      </c>
      <c r="F19" s="105">
        <v>42109</v>
      </c>
      <c r="G19" s="104">
        <f t="shared" si="1"/>
        <v>4</v>
      </c>
      <c r="H19" s="99">
        <f t="shared" ref="H19:H30" si="2">$D$6-G19</f>
        <v>47</v>
      </c>
      <c r="I19" s="109">
        <f ca="1">$D$7/ACR_info!$D$6*H19</f>
        <v>53593.235947322428</v>
      </c>
      <c r="K19" s="113"/>
    </row>
    <row r="20" spans="1:11" ht="15" customHeight="1">
      <c r="A20" s="5"/>
      <c r="B20" s="102">
        <v>3</v>
      </c>
      <c r="C20" s="102" t="s">
        <v>111</v>
      </c>
      <c r="D20" s="102">
        <v>60700621</v>
      </c>
      <c r="E20" s="102" t="s">
        <v>122</v>
      </c>
      <c r="F20" s="105">
        <v>40486</v>
      </c>
      <c r="G20" s="104">
        <f t="shared" si="1"/>
        <v>9</v>
      </c>
      <c r="H20" s="99">
        <f t="shared" si="2"/>
        <v>42</v>
      </c>
      <c r="I20" s="109">
        <f ca="1">$D$7/ACR_info!$D$6*H20</f>
        <v>47891.827867820044</v>
      </c>
      <c r="K20" s="113"/>
    </row>
    <row r="21" spans="1:11" ht="15" customHeight="1">
      <c r="A21" s="5"/>
      <c r="B21" s="102">
        <v>3</v>
      </c>
      <c r="C21" s="102" t="s">
        <v>111</v>
      </c>
      <c r="D21" s="102">
        <v>60700569</v>
      </c>
      <c r="E21" s="102" t="s">
        <v>119</v>
      </c>
      <c r="F21" s="105">
        <v>40491</v>
      </c>
      <c r="G21" s="104">
        <f t="shared" si="1"/>
        <v>9</v>
      </c>
      <c r="H21" s="99">
        <f t="shared" si="2"/>
        <v>42</v>
      </c>
      <c r="I21" s="109">
        <f ca="1">$D$7/ACR_info!$D$6*H21</f>
        <v>47891.827867820044</v>
      </c>
      <c r="K21" s="113"/>
    </row>
    <row r="22" spans="1:11" ht="15" customHeight="1">
      <c r="A22" s="5"/>
      <c r="B22" s="102">
        <v>3</v>
      </c>
      <c r="C22" s="102" t="s">
        <v>110</v>
      </c>
      <c r="D22" s="102">
        <v>24597686</v>
      </c>
      <c r="E22" s="102" t="s">
        <v>123</v>
      </c>
      <c r="F22" s="105">
        <v>37622</v>
      </c>
      <c r="G22" s="104">
        <f t="shared" si="1"/>
        <v>16</v>
      </c>
      <c r="H22" s="99">
        <f t="shared" si="2"/>
        <v>35</v>
      </c>
      <c r="I22" s="109">
        <f ca="1">$D$7/ACR_info!$D$6*H22</f>
        <v>39909.856556516701</v>
      </c>
    </row>
    <row r="23" spans="1:11" ht="15" customHeight="1">
      <c r="A23" s="5"/>
      <c r="B23" s="102">
        <v>3</v>
      </c>
      <c r="C23" s="102" t="s">
        <v>110</v>
      </c>
      <c r="D23" s="102">
        <v>24597700</v>
      </c>
      <c r="E23" s="102" t="s">
        <v>124</v>
      </c>
      <c r="F23" s="105">
        <v>37622</v>
      </c>
      <c r="G23" s="104">
        <f t="shared" si="1"/>
        <v>16</v>
      </c>
      <c r="H23" s="99">
        <f t="shared" si="2"/>
        <v>35</v>
      </c>
      <c r="I23" s="109">
        <f ca="1">$D$7/ACR_info!$D$6*H23</f>
        <v>39909.856556516701</v>
      </c>
    </row>
    <row r="24" spans="1:11" ht="15" customHeight="1">
      <c r="A24" s="5"/>
      <c r="B24" s="102">
        <v>3</v>
      </c>
      <c r="C24" s="102" t="s">
        <v>110</v>
      </c>
      <c r="D24" s="102">
        <v>24597784</v>
      </c>
      <c r="E24" s="102" t="s">
        <v>125</v>
      </c>
      <c r="F24" s="105">
        <v>37622</v>
      </c>
      <c r="G24" s="104">
        <f t="shared" si="1"/>
        <v>16</v>
      </c>
      <c r="H24" s="99">
        <f t="shared" si="2"/>
        <v>35</v>
      </c>
      <c r="I24" s="109">
        <f ca="1">$D$7/ACR_info!$D$6*H24</f>
        <v>39909.856556516701</v>
      </c>
    </row>
    <row r="25" spans="1:11" ht="15" customHeight="1">
      <c r="A25" s="5"/>
      <c r="B25" s="102">
        <v>3</v>
      </c>
      <c r="C25" s="102" t="s">
        <v>110</v>
      </c>
      <c r="D25" s="102">
        <v>24603830</v>
      </c>
      <c r="E25" s="102" t="s">
        <v>126</v>
      </c>
      <c r="F25" s="105">
        <v>39814</v>
      </c>
      <c r="G25" s="104">
        <f t="shared" si="1"/>
        <v>10</v>
      </c>
      <c r="H25" s="99">
        <f t="shared" si="2"/>
        <v>41</v>
      </c>
      <c r="I25" s="109">
        <f ca="1">$D$7/ACR_info!$D$6*H25</f>
        <v>46751.546251919564</v>
      </c>
    </row>
    <row r="26" spans="1:11" ht="15" customHeight="1">
      <c r="A26" s="5"/>
      <c r="B26" s="102">
        <v>3</v>
      </c>
      <c r="C26" s="102" t="s">
        <v>110</v>
      </c>
      <c r="D26" s="102">
        <v>24597114</v>
      </c>
      <c r="E26" s="102" t="s">
        <v>127</v>
      </c>
      <c r="F26" s="105">
        <v>37622</v>
      </c>
      <c r="G26" s="104">
        <f t="shared" si="1"/>
        <v>16</v>
      </c>
      <c r="H26" s="99">
        <f t="shared" si="2"/>
        <v>35</v>
      </c>
      <c r="I26" s="109">
        <f ca="1">$D$7/ACR_info!$D$6*H26</f>
        <v>39909.856556516701</v>
      </c>
    </row>
    <row r="27" spans="1:11" ht="15" customHeight="1">
      <c r="A27" s="5"/>
      <c r="B27" s="102">
        <v>3</v>
      </c>
      <c r="C27" s="102" t="s">
        <v>110</v>
      </c>
      <c r="D27" s="102">
        <v>24597338</v>
      </c>
      <c r="E27" s="102" t="s">
        <v>128</v>
      </c>
      <c r="F27" s="105">
        <v>36892</v>
      </c>
      <c r="G27" s="104">
        <f t="shared" si="1"/>
        <v>18</v>
      </c>
      <c r="H27" s="99">
        <f t="shared" si="2"/>
        <v>33</v>
      </c>
      <c r="I27" s="109">
        <f ca="1">$D$7/ACR_info!$D$6*H27</f>
        <v>37629.293324715749</v>
      </c>
    </row>
    <row r="28" spans="1:11" ht="15" customHeight="1">
      <c r="A28" s="5"/>
      <c r="B28" s="102">
        <v>3</v>
      </c>
      <c r="C28" s="102" t="s">
        <v>104</v>
      </c>
      <c r="D28" s="102">
        <v>24605726</v>
      </c>
      <c r="E28" s="102" t="s">
        <v>129</v>
      </c>
      <c r="F28" s="105">
        <v>37622</v>
      </c>
      <c r="G28" s="104">
        <f t="shared" si="1"/>
        <v>16</v>
      </c>
      <c r="H28" s="99">
        <f t="shared" si="2"/>
        <v>35</v>
      </c>
      <c r="I28" s="109">
        <f ca="1">$D$7/ACR_info!$D$6*H28</f>
        <v>39909.856556516701</v>
      </c>
    </row>
    <row r="29" spans="1:11" ht="15" customHeight="1">
      <c r="A29" s="5"/>
      <c r="B29" s="102">
        <v>3</v>
      </c>
      <c r="C29" s="102" t="s">
        <v>104</v>
      </c>
      <c r="D29" s="102">
        <v>76065032</v>
      </c>
      <c r="E29" s="102" t="s">
        <v>130</v>
      </c>
      <c r="F29" s="105">
        <v>41211</v>
      </c>
      <c r="G29" s="104">
        <f t="shared" si="1"/>
        <v>7</v>
      </c>
      <c r="H29" s="99">
        <f t="shared" si="2"/>
        <v>44</v>
      </c>
      <c r="I29" s="109">
        <f ca="1">$D$7/ACR_info!$D$6*H29</f>
        <v>50172.391099620996</v>
      </c>
    </row>
    <row r="30" spans="1:11" ht="15" customHeight="1">
      <c r="A30" s="5"/>
      <c r="B30" s="102">
        <v>3</v>
      </c>
      <c r="C30" s="102" t="s">
        <v>104</v>
      </c>
      <c r="D30" s="102">
        <v>77737627</v>
      </c>
      <c r="E30" s="102" t="s">
        <v>131</v>
      </c>
      <c r="F30" s="105">
        <v>41243</v>
      </c>
      <c r="G30" s="104">
        <f t="shared" si="1"/>
        <v>7</v>
      </c>
      <c r="H30" s="99">
        <f t="shared" si="2"/>
        <v>44</v>
      </c>
      <c r="I30" s="109">
        <f ca="1">$D$7/ACR_info!$D$6*H30</f>
        <v>50172.391099620996</v>
      </c>
    </row>
    <row r="31" spans="1:11" ht="15" customHeight="1">
      <c r="A31" s="5"/>
      <c r="B31" s="102">
        <v>3</v>
      </c>
      <c r="C31" s="102" t="s">
        <v>105</v>
      </c>
      <c r="D31" s="102">
        <v>52301620</v>
      </c>
      <c r="E31" s="102" t="s">
        <v>132</v>
      </c>
      <c r="F31" s="105">
        <v>40338</v>
      </c>
      <c r="G31" s="104">
        <f t="shared" si="1"/>
        <v>9</v>
      </c>
      <c r="H31" s="99">
        <f t="shared" ref="H31" si="3">$D$6-G31</f>
        <v>42</v>
      </c>
      <c r="I31" s="109">
        <f ca="1">$D$7/ACR_info!$D$6*H31</f>
        <v>47891.827867820044</v>
      </c>
    </row>
    <row r="32" spans="1:11">
      <c r="A32" s="5"/>
      <c r="I32" s="94"/>
    </row>
    <row r="33" spans="1:9">
      <c r="A33" s="5"/>
      <c r="B33" s="51" t="s">
        <v>91</v>
      </c>
      <c r="C33" s="51"/>
      <c r="D33" s="51"/>
      <c r="E33" s="51"/>
      <c r="F33" s="51"/>
      <c r="G33" s="64"/>
      <c r="H33" s="64"/>
      <c r="I33" s="95">
        <f ca="1">SUM(I12:I31)</f>
        <v>834686.14283914934</v>
      </c>
    </row>
    <row r="34" spans="1:9">
      <c r="A34" s="5"/>
      <c r="B34" s="63"/>
      <c r="C34" s="63"/>
      <c r="D34" s="63"/>
      <c r="E34" s="62"/>
      <c r="F34" s="62"/>
      <c r="G34" s="62"/>
      <c r="H34" s="62"/>
      <c r="I34" s="62"/>
    </row>
    <row r="35" spans="1:9">
      <c r="A35"/>
      <c r="B35"/>
      <c r="C35"/>
      <c r="D35"/>
      <c r="E35"/>
      <c r="F35"/>
    </row>
    <row r="36" spans="1:9">
      <c r="A36"/>
      <c r="B36"/>
      <c r="C36"/>
      <c r="D36"/>
      <c r="E36"/>
      <c r="F36"/>
    </row>
    <row r="37" spans="1:9">
      <c r="A37"/>
      <c r="B37"/>
      <c r="C37"/>
      <c r="D37"/>
      <c r="E37"/>
      <c r="F37"/>
    </row>
    <row r="38" spans="1:9">
      <c r="A38"/>
      <c r="B38"/>
      <c r="C38"/>
      <c r="D38"/>
      <c r="E38"/>
      <c r="F38"/>
    </row>
    <row r="39" spans="1:9">
      <c r="A39"/>
      <c r="B39"/>
      <c r="C39"/>
      <c r="D39"/>
      <c r="E39"/>
      <c r="F39"/>
    </row>
    <row r="40" spans="1:9">
      <c r="A40"/>
      <c r="B40"/>
      <c r="C40"/>
      <c r="D40"/>
      <c r="E40"/>
      <c r="F40"/>
    </row>
    <row r="41" spans="1:9">
      <c r="A41"/>
      <c r="B41"/>
      <c r="C41"/>
      <c r="D41"/>
      <c r="E41"/>
      <c r="F41"/>
    </row>
    <row r="42" spans="1:9">
      <c r="A42"/>
      <c r="B42"/>
      <c r="C42"/>
      <c r="D42"/>
      <c r="E42"/>
      <c r="F42"/>
    </row>
    <row r="43" spans="1:9">
      <c r="A43"/>
      <c r="B43"/>
      <c r="C43"/>
      <c r="D43"/>
      <c r="E43"/>
      <c r="F43"/>
    </row>
    <row r="44" spans="1:9">
      <c r="A44"/>
      <c r="B44"/>
      <c r="C44"/>
      <c r="D44"/>
      <c r="E44"/>
      <c r="F44"/>
    </row>
    <row r="45" spans="1:9">
      <c r="A45"/>
      <c r="B45"/>
      <c r="C45"/>
      <c r="D45"/>
      <c r="E45"/>
      <c r="F45"/>
    </row>
    <row r="46" spans="1:9">
      <c r="A46"/>
      <c r="B46"/>
      <c r="C46"/>
      <c r="D46"/>
      <c r="E46"/>
      <c r="F46"/>
    </row>
    <row r="47" spans="1:9">
      <c r="A47"/>
      <c r="B47"/>
      <c r="C47"/>
      <c r="D47"/>
      <c r="E47"/>
      <c r="F47"/>
    </row>
    <row r="48" spans="1:9">
      <c r="A48"/>
      <c r="B48"/>
      <c r="C48"/>
      <c r="D48"/>
      <c r="E48"/>
      <c r="F48"/>
    </row>
    <row r="49" spans="1:6">
      <c r="A49"/>
      <c r="B49"/>
      <c r="C49"/>
      <c r="D49"/>
      <c r="E49"/>
      <c r="F49"/>
    </row>
    <row r="50" spans="1:6">
      <c r="A50"/>
      <c r="B50"/>
      <c r="C50"/>
      <c r="D50"/>
      <c r="E50"/>
      <c r="F50"/>
    </row>
    <row r="51" spans="1:6">
      <c r="A51"/>
      <c r="B51"/>
      <c r="C51"/>
      <c r="D51"/>
      <c r="E51"/>
      <c r="F51"/>
    </row>
    <row r="52" spans="1:6">
      <c r="A52"/>
      <c r="B52"/>
      <c r="C52"/>
      <c r="D52"/>
      <c r="E52"/>
      <c r="F52"/>
    </row>
    <row r="53" spans="1:6">
      <c r="A53"/>
      <c r="B53"/>
      <c r="C53"/>
      <c r="D53"/>
      <c r="E53"/>
      <c r="F53"/>
    </row>
    <row r="54" spans="1:6">
      <c r="A54"/>
      <c r="B54"/>
      <c r="C54"/>
      <c r="D54"/>
      <c r="E54"/>
      <c r="F54"/>
    </row>
    <row r="55" spans="1:6">
      <c r="A55"/>
      <c r="B55"/>
      <c r="C55"/>
      <c r="D55"/>
      <c r="E55"/>
      <c r="F55"/>
    </row>
    <row r="56" spans="1:6">
      <c r="A56"/>
      <c r="B56"/>
      <c r="C56"/>
      <c r="D56"/>
      <c r="E56"/>
      <c r="F56"/>
    </row>
    <row r="57" spans="1:6">
      <c r="A57"/>
      <c r="B57"/>
      <c r="C57"/>
      <c r="D57"/>
      <c r="E57"/>
      <c r="F57"/>
    </row>
    <row r="58" spans="1:6">
      <c r="A58"/>
      <c r="B58"/>
      <c r="C58"/>
      <c r="D58"/>
      <c r="E58"/>
      <c r="F58"/>
    </row>
    <row r="59" spans="1:6">
      <c r="A59"/>
      <c r="B59"/>
      <c r="C59"/>
      <c r="D59"/>
      <c r="E59"/>
      <c r="F59"/>
    </row>
    <row r="60" spans="1:6">
      <c r="A60" s="5"/>
    </row>
    <row r="61" spans="1:6">
      <c r="A61" s="5"/>
    </row>
    <row r="62" spans="1:6">
      <c r="A62" s="5"/>
    </row>
    <row r="63" spans="1:6">
      <c r="A63" s="5"/>
    </row>
    <row r="64" spans="1:6">
      <c r="A64" s="5"/>
    </row>
    <row r="65" spans="1:1">
      <c r="A65" s="5"/>
    </row>
    <row r="66" spans="1:1">
      <c r="A66" s="5"/>
    </row>
    <row r="67" spans="1:1">
      <c r="A67" s="5"/>
    </row>
    <row r="68" spans="1:1">
      <c r="A68" s="5"/>
    </row>
    <row r="69" spans="1:1">
      <c r="A69" s="5"/>
    </row>
    <row r="70" spans="1:1">
      <c r="A70" s="5"/>
    </row>
    <row r="71" spans="1:1">
      <c r="A71" s="5"/>
    </row>
    <row r="72" spans="1:1">
      <c r="A72" s="5"/>
    </row>
    <row r="73" spans="1:1">
      <c r="A73" s="5"/>
    </row>
    <row r="74" spans="1:1">
      <c r="A74" s="5"/>
    </row>
    <row r="75" spans="1:1">
      <c r="A75" s="5"/>
    </row>
    <row r="76" spans="1:1">
      <c r="A76" s="5"/>
    </row>
    <row r="77" spans="1:1">
      <c r="A77" s="5"/>
    </row>
    <row r="78" spans="1:1">
      <c r="A78" s="5"/>
    </row>
    <row r="79" spans="1:1">
      <c r="A79" s="5"/>
    </row>
    <row r="80" spans="1:1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  <row r="102" spans="1:1">
      <c r="A102" s="5"/>
    </row>
    <row r="103" spans="1:1">
      <c r="A103" s="5"/>
    </row>
    <row r="104" spans="1:1">
      <c r="A104" s="5"/>
    </row>
    <row r="105" spans="1:1">
      <c r="A105" s="5"/>
    </row>
    <row r="106" spans="1:1">
      <c r="A106" s="5"/>
    </row>
    <row r="107" spans="1:1">
      <c r="A107" s="5"/>
    </row>
    <row r="108" spans="1:1">
      <c r="A108" s="5"/>
    </row>
    <row r="109" spans="1:1">
      <c r="A109" s="5"/>
    </row>
    <row r="110" spans="1:1">
      <c r="A110" s="5"/>
    </row>
    <row r="111" spans="1:1">
      <c r="A111" s="5"/>
    </row>
    <row r="112" spans="1:1">
      <c r="A112" s="5"/>
    </row>
    <row r="113" spans="1:1">
      <c r="A113" s="5"/>
    </row>
    <row r="114" spans="1:1">
      <c r="A114" s="5"/>
    </row>
    <row r="115" spans="1:1">
      <c r="A115" s="5"/>
    </row>
    <row r="116" spans="1:1">
      <c r="A116" s="5"/>
    </row>
    <row r="117" spans="1:1">
      <c r="A117" s="5"/>
    </row>
    <row r="118" spans="1:1">
      <c r="A118" s="5"/>
    </row>
    <row r="119" spans="1:1">
      <c r="A119" s="5"/>
    </row>
    <row r="120" spans="1:1">
      <c r="A120" s="5"/>
    </row>
    <row r="121" spans="1:1">
      <c r="A121" s="5"/>
    </row>
    <row r="122" spans="1:1">
      <c r="A122" s="5"/>
    </row>
    <row r="123" spans="1:1">
      <c r="A123" s="5"/>
    </row>
    <row r="124" spans="1:1">
      <c r="A124" s="5"/>
    </row>
    <row r="125" spans="1:1">
      <c r="A125" s="5"/>
    </row>
    <row r="126" spans="1:1">
      <c r="A126" s="5"/>
    </row>
    <row r="127" spans="1:1">
      <c r="A127" s="5"/>
    </row>
    <row r="128" spans="1:1">
      <c r="A128" s="5"/>
    </row>
    <row r="129" spans="1:1">
      <c r="A129" s="5"/>
    </row>
    <row r="130" spans="1:1">
      <c r="A130" s="5"/>
    </row>
    <row r="131" spans="1:1">
      <c r="A131" s="5"/>
    </row>
    <row r="132" spans="1:1">
      <c r="A132" s="5"/>
    </row>
    <row r="133" spans="1:1">
      <c r="A133" s="5"/>
    </row>
    <row r="134" spans="1:1">
      <c r="A134" s="5"/>
    </row>
    <row r="135" spans="1:1">
      <c r="A135" s="5"/>
    </row>
    <row r="136" spans="1:1">
      <c r="A136" s="5"/>
    </row>
    <row r="137" spans="1:1">
      <c r="A137" s="5"/>
    </row>
    <row r="138" spans="1:1">
      <c r="A138" s="5"/>
    </row>
    <row r="139" spans="1:1">
      <c r="A139" s="5"/>
    </row>
    <row r="140" spans="1:1">
      <c r="A140" s="5"/>
    </row>
    <row r="141" spans="1:1">
      <c r="A141" s="5"/>
    </row>
    <row r="142" spans="1:1">
      <c r="A142" s="5"/>
    </row>
    <row r="143" spans="1:1">
      <c r="A143" s="5"/>
    </row>
    <row r="144" spans="1:1">
      <c r="A144" s="5"/>
    </row>
    <row r="145" spans="1:1">
      <c r="A145" s="5"/>
    </row>
    <row r="146" spans="1:1">
      <c r="A146" s="5"/>
    </row>
    <row r="147" spans="1:1">
      <c r="A147" s="5"/>
    </row>
    <row r="148" spans="1:1">
      <c r="A148" s="5"/>
    </row>
    <row r="149" spans="1:1">
      <c r="A149" s="5"/>
    </row>
    <row r="150" spans="1:1">
      <c r="A150" s="5"/>
    </row>
    <row r="151" spans="1:1">
      <c r="A151" s="5"/>
    </row>
    <row r="152" spans="1:1">
      <c r="A152" s="5"/>
    </row>
    <row r="153" spans="1:1">
      <c r="A153" s="5"/>
    </row>
    <row r="154" spans="1:1">
      <c r="A154" s="5"/>
    </row>
    <row r="155" spans="1:1">
      <c r="A155" s="5"/>
    </row>
    <row r="156" spans="1:1">
      <c r="A156" s="5"/>
    </row>
    <row r="157" spans="1:1">
      <c r="A157" s="5"/>
    </row>
    <row r="158" spans="1:1">
      <c r="A158" s="5"/>
    </row>
    <row r="159" spans="1:1">
      <c r="A159" s="5"/>
    </row>
    <row r="160" spans="1:1">
      <c r="A160" s="5"/>
    </row>
    <row r="161" spans="1:1">
      <c r="A161" s="5"/>
    </row>
    <row r="162" spans="1:1">
      <c r="A162" s="5"/>
    </row>
    <row r="163" spans="1:1">
      <c r="A163" s="5"/>
    </row>
    <row r="164" spans="1:1">
      <c r="A164" s="5"/>
    </row>
    <row r="165" spans="1:1">
      <c r="A165" s="5"/>
    </row>
    <row r="166" spans="1:1">
      <c r="A166" s="5"/>
    </row>
    <row r="167" spans="1:1">
      <c r="A167" s="5"/>
    </row>
    <row r="168" spans="1:1">
      <c r="A168" s="5"/>
    </row>
    <row r="169" spans="1:1">
      <c r="A169" s="5"/>
    </row>
    <row r="170" spans="1:1">
      <c r="A170" s="5"/>
    </row>
    <row r="171" spans="1:1">
      <c r="A171" s="5"/>
    </row>
    <row r="172" spans="1:1">
      <c r="A172" s="5"/>
    </row>
    <row r="173" spans="1:1">
      <c r="A173" s="5"/>
    </row>
    <row r="174" spans="1:1">
      <c r="A174" s="5"/>
    </row>
    <row r="175" spans="1:1">
      <c r="A175" s="5"/>
    </row>
    <row r="176" spans="1:1">
      <c r="A176" s="5"/>
    </row>
    <row r="177" spans="1:1">
      <c r="A177" s="5"/>
    </row>
    <row r="178" spans="1:1">
      <c r="A178" s="5"/>
    </row>
    <row r="179" spans="1:1">
      <c r="A179" s="5"/>
    </row>
    <row r="180" spans="1:1">
      <c r="A180" s="5"/>
    </row>
    <row r="181" spans="1:1">
      <c r="A181" s="5"/>
    </row>
    <row r="182" spans="1:1">
      <c r="A182" s="5"/>
    </row>
    <row r="183" spans="1:1">
      <c r="A183" s="5"/>
    </row>
    <row r="184" spans="1:1">
      <c r="A184" s="5"/>
    </row>
    <row r="185" spans="1:1">
      <c r="A185" s="5"/>
    </row>
    <row r="186" spans="1:1">
      <c r="A186" s="5"/>
    </row>
    <row r="187" spans="1:1">
      <c r="A187" s="5"/>
    </row>
    <row r="188" spans="1:1">
      <c r="A188" s="5"/>
    </row>
    <row r="189" spans="1:1">
      <c r="A189" s="5"/>
    </row>
    <row r="190" spans="1:1">
      <c r="A190" s="5"/>
    </row>
    <row r="191" spans="1:1">
      <c r="A191" s="5"/>
    </row>
    <row r="192" spans="1:1">
      <c r="A192" s="5"/>
    </row>
    <row r="193" spans="1:1">
      <c r="A193" s="5"/>
    </row>
    <row r="194" spans="1:1">
      <c r="A194" s="5"/>
    </row>
    <row r="195" spans="1:1">
      <c r="A195" s="5"/>
    </row>
    <row r="196" spans="1:1">
      <c r="A196" s="5"/>
    </row>
    <row r="197" spans="1:1">
      <c r="A197" s="5"/>
    </row>
    <row r="198" spans="1:1">
      <c r="A198" s="5"/>
    </row>
    <row r="199" spans="1:1">
      <c r="A199" s="5"/>
    </row>
    <row r="200" spans="1:1">
      <c r="A200" s="5"/>
    </row>
    <row r="201" spans="1:1">
      <c r="A201" s="5"/>
    </row>
    <row r="202" spans="1:1">
      <c r="A202" s="5"/>
    </row>
    <row r="203" spans="1:1">
      <c r="A203" s="5"/>
    </row>
    <row r="204" spans="1:1">
      <c r="A204" s="5"/>
    </row>
    <row r="205" spans="1:1">
      <c r="A205" s="5"/>
    </row>
    <row r="206" spans="1:1">
      <c r="A206" s="5"/>
    </row>
    <row r="207" spans="1:1">
      <c r="A207" s="5"/>
    </row>
    <row r="208" spans="1:1">
      <c r="A208" s="5"/>
    </row>
    <row r="209" spans="1:1">
      <c r="A209" s="5"/>
    </row>
    <row r="210" spans="1:1">
      <c r="A210" s="5"/>
    </row>
    <row r="211" spans="1:1">
      <c r="A211" s="5"/>
    </row>
    <row r="212" spans="1:1">
      <c r="A212" s="5"/>
    </row>
    <row r="213" spans="1:1">
      <c r="A213" s="5"/>
    </row>
    <row r="214" spans="1:1">
      <c r="A214" s="5"/>
    </row>
    <row r="215" spans="1:1">
      <c r="A215" s="5"/>
    </row>
    <row r="216" spans="1:1">
      <c r="A216" s="5"/>
    </row>
    <row r="217" spans="1:1">
      <c r="A217" s="5"/>
    </row>
    <row r="218" spans="1:1">
      <c r="A218" s="5"/>
    </row>
    <row r="219" spans="1:1">
      <c r="A219" s="5"/>
    </row>
    <row r="220" spans="1:1">
      <c r="A220" s="5"/>
    </row>
    <row r="221" spans="1:1">
      <c r="A221" s="5"/>
    </row>
    <row r="222" spans="1:1">
      <c r="A222" s="5"/>
    </row>
    <row r="223" spans="1:1">
      <c r="A223" s="5"/>
    </row>
    <row r="224" spans="1:1">
      <c r="A224" s="5"/>
    </row>
    <row r="225" spans="1:1">
      <c r="A225" s="5"/>
    </row>
    <row r="226" spans="1:1">
      <c r="A226" s="5"/>
    </row>
    <row r="227" spans="1:1">
      <c r="A227" s="5"/>
    </row>
    <row r="228" spans="1:1">
      <c r="A228" s="5"/>
    </row>
    <row r="229" spans="1:1">
      <c r="A229" s="5"/>
    </row>
    <row r="230" spans="1:1">
      <c r="A230" s="5"/>
    </row>
    <row r="231" spans="1:1">
      <c r="A231" s="5"/>
    </row>
    <row r="232" spans="1:1">
      <c r="A232" s="5"/>
    </row>
    <row r="233" spans="1:1">
      <c r="A233" s="5"/>
    </row>
    <row r="234" spans="1:1">
      <c r="A234" s="5"/>
    </row>
    <row r="235" spans="1:1">
      <c r="A235" s="5"/>
    </row>
    <row r="236" spans="1:1">
      <c r="A236" s="5"/>
    </row>
    <row r="237" spans="1:1">
      <c r="A237" s="5"/>
    </row>
    <row r="238" spans="1:1">
      <c r="A238" s="5"/>
    </row>
    <row r="239" spans="1:1">
      <c r="A239" s="5"/>
    </row>
    <row r="240" spans="1:1">
      <c r="A240" s="5"/>
    </row>
    <row r="241" spans="1:1">
      <c r="A241" s="5"/>
    </row>
    <row r="242" spans="1:1">
      <c r="A242" s="5"/>
    </row>
    <row r="243" spans="1:1">
      <c r="A243" s="5"/>
    </row>
    <row r="244" spans="1:1">
      <c r="A244" s="5"/>
    </row>
    <row r="245" spans="1:1">
      <c r="A245" s="5"/>
    </row>
    <row r="246" spans="1:1">
      <c r="A246" s="5"/>
    </row>
    <row r="247" spans="1:1">
      <c r="A247" s="5"/>
    </row>
    <row r="248" spans="1:1">
      <c r="A248" s="5"/>
    </row>
    <row r="249" spans="1:1">
      <c r="A249" s="5"/>
    </row>
    <row r="250" spans="1:1">
      <c r="A250" s="5"/>
    </row>
    <row r="251" spans="1:1">
      <c r="A251" s="5"/>
    </row>
    <row r="252" spans="1:1">
      <c r="A252" s="5"/>
    </row>
    <row r="253" spans="1:1">
      <c r="A253" s="5"/>
    </row>
    <row r="254" spans="1:1">
      <c r="A254" s="5"/>
    </row>
    <row r="255" spans="1:1">
      <c r="A255" s="5"/>
    </row>
    <row r="256" spans="1:1">
      <c r="A256" s="5"/>
    </row>
    <row r="257" spans="1:1">
      <c r="A257" s="5"/>
    </row>
    <row r="258" spans="1:1">
      <c r="A258" s="5"/>
    </row>
    <row r="259" spans="1:1">
      <c r="A259" s="5"/>
    </row>
    <row r="260" spans="1:1">
      <c r="A260" s="5"/>
    </row>
    <row r="261" spans="1:1">
      <c r="A261" s="5"/>
    </row>
    <row r="262" spans="1:1">
      <c r="A262" s="5"/>
    </row>
    <row r="263" spans="1:1">
      <c r="A263" s="5"/>
    </row>
    <row r="264" spans="1:1">
      <c r="A264" s="5"/>
    </row>
    <row r="265" spans="1:1">
      <c r="A265" s="5"/>
    </row>
    <row r="266" spans="1:1">
      <c r="A266" s="5"/>
    </row>
    <row r="267" spans="1:1">
      <c r="A267" s="5"/>
    </row>
    <row r="268" spans="1:1">
      <c r="A268" s="5"/>
    </row>
    <row r="269" spans="1:1">
      <c r="A269" s="5"/>
    </row>
    <row r="270" spans="1:1">
      <c r="A270" s="5"/>
    </row>
    <row r="271" spans="1:1">
      <c r="A271" s="5"/>
    </row>
    <row r="272" spans="1:1">
      <c r="A272" s="5"/>
    </row>
    <row r="273" spans="1:1">
      <c r="A273" s="5"/>
    </row>
    <row r="274" spans="1:1">
      <c r="A274" s="5"/>
    </row>
    <row r="275" spans="1:1">
      <c r="A275" s="5"/>
    </row>
    <row r="276" spans="1:1">
      <c r="A276" s="5"/>
    </row>
    <row r="277" spans="1:1">
      <c r="A277" s="5"/>
    </row>
    <row r="278" spans="1:1">
      <c r="A278" s="5"/>
    </row>
    <row r="279" spans="1:1">
      <c r="A279" s="5"/>
    </row>
    <row r="280" spans="1:1">
      <c r="A280" s="5"/>
    </row>
    <row r="281" spans="1:1">
      <c r="A281" s="5"/>
    </row>
    <row r="282" spans="1:1">
      <c r="A282" s="5"/>
    </row>
    <row r="283" spans="1:1">
      <c r="A283" s="5"/>
    </row>
    <row r="284" spans="1:1">
      <c r="A284" s="5"/>
    </row>
    <row r="285" spans="1:1">
      <c r="A285" s="5"/>
    </row>
    <row r="286" spans="1:1">
      <c r="A286" s="5"/>
    </row>
    <row r="287" spans="1:1">
      <c r="A287" s="5"/>
    </row>
    <row r="288" spans="1:1">
      <c r="A288" s="5"/>
    </row>
    <row r="289" spans="1:1">
      <c r="A289" s="5"/>
    </row>
    <row r="290" spans="1:1">
      <c r="A290" s="5"/>
    </row>
    <row r="291" spans="1:1">
      <c r="A291" s="5"/>
    </row>
    <row r="292" spans="1:1">
      <c r="A292" s="5"/>
    </row>
    <row r="293" spans="1:1">
      <c r="A293" s="5"/>
    </row>
    <row r="294" spans="1:1">
      <c r="A294" s="5"/>
    </row>
    <row r="295" spans="1:1">
      <c r="A295" s="5"/>
    </row>
    <row r="296" spans="1:1">
      <c r="A296" s="5"/>
    </row>
  </sheetData>
  <pageMargins left="0.70866141732283472" right="0.51181102362204722" top="0.55118110236220474" bottom="0.55118110236220474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Distribution_Depn</vt:lpstr>
      <vt:lpstr>SA_summary</vt:lpstr>
      <vt:lpstr>SA_info</vt:lpstr>
      <vt:lpstr>ACR_info</vt:lpstr>
      <vt:lpstr>ACR_info!Print_Area</vt:lpstr>
      <vt:lpstr>Distribution_Depn!Print_Area</vt:lpstr>
      <vt:lpstr>SA_info!Print_Area</vt:lpstr>
      <vt:lpstr>SA_summary!Print_Area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2019-12-30T23:37:18Z</dcterms:created>
  <dcterms:modified xsi:type="dcterms:W3CDTF">2020-01-03T05:01:36Z</dcterms:modified>
</cp:coreProperties>
</file>