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8" windowWidth="14808" windowHeight="8016" tabRatio="889"/>
  </bookViews>
  <sheets>
    <sheet name="Information" sheetId="22" r:id="rId1"/>
    <sheet name="Adjustment 2015" sheetId="16" r:id="rId2"/>
    <sheet name="Adjustment 2010" sheetId="21" r:id="rId3"/>
    <sheet name="Age Profile - 2015 - RIN" sheetId="18" r:id="rId4"/>
    <sheet name="Age Profile - 2015 - Repex" sheetId="19" r:id="rId5"/>
    <sheet name="Age Profile - 2010" sheetId="20" r:id="rId6"/>
  </sheets>
  <calcPr calcId="145621"/>
</workbook>
</file>

<file path=xl/calcChain.xml><?xml version="1.0" encoding="utf-8"?>
<calcChain xmlns="http://schemas.openxmlformats.org/spreadsheetml/2006/main">
  <c r="I49" i="16" l="1"/>
  <c r="I50" i="16"/>
  <c r="I51" i="16"/>
  <c r="I52" i="16"/>
  <c r="L49" i="16"/>
  <c r="L50" i="16"/>
  <c r="L51" i="16"/>
  <c r="L52" i="16"/>
  <c r="E40" i="21"/>
  <c r="E41" i="21"/>
  <c r="E42" i="21"/>
  <c r="H40" i="21"/>
  <c r="H41" i="21"/>
  <c r="H42" i="21"/>
  <c r="I37" i="16" l="1"/>
  <c r="L37" i="16"/>
  <c r="I38" i="16"/>
  <c r="L38" i="16"/>
  <c r="I48" i="16" l="1"/>
  <c r="L48" i="16"/>
  <c r="I46" i="16" l="1"/>
  <c r="I47" i="16"/>
  <c r="L46" i="16"/>
  <c r="L47" i="16"/>
  <c r="I41" i="16" l="1"/>
  <c r="I42" i="16"/>
  <c r="I43" i="16"/>
  <c r="I44" i="16"/>
  <c r="I45" i="16"/>
  <c r="L41" i="16"/>
  <c r="L42" i="16"/>
  <c r="L43" i="16"/>
  <c r="L44" i="16"/>
  <c r="L45" i="16"/>
  <c r="E39" i="21" l="1"/>
  <c r="H39" i="21"/>
  <c r="E5" i="21"/>
  <c r="H5" i="21"/>
  <c r="E6" i="21"/>
  <c r="H6" i="21"/>
  <c r="E7" i="21"/>
  <c r="H7" i="2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H18" i="21"/>
  <c r="E19" i="21"/>
  <c r="H19" i="21"/>
  <c r="E20" i="21"/>
  <c r="H20" i="21"/>
  <c r="E21" i="21"/>
  <c r="H21" i="21"/>
  <c r="E22" i="21"/>
  <c r="H22" i="21"/>
  <c r="E25" i="21"/>
  <c r="H25" i="21"/>
  <c r="E26" i="21"/>
  <c r="H26" i="21"/>
  <c r="E23" i="21"/>
  <c r="H23" i="21"/>
  <c r="H36" i="21" l="1"/>
  <c r="G110" i="19" l="1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I32" i="16"/>
  <c r="L32" i="16"/>
  <c r="I33" i="16"/>
  <c r="L33" i="16"/>
  <c r="G84" i="19"/>
  <c r="G56" i="19"/>
  <c r="J30" i="19"/>
  <c r="K30" i="19"/>
  <c r="G28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AN30" i="19"/>
  <c r="AO30" i="19"/>
  <c r="AP30" i="19"/>
  <c r="AQ30" i="19"/>
  <c r="AR30" i="19"/>
  <c r="AS30" i="19"/>
  <c r="AT30" i="19"/>
  <c r="AU30" i="19"/>
  <c r="AV30" i="19"/>
  <c r="AW30" i="19"/>
  <c r="AX30" i="19"/>
  <c r="AY30" i="19"/>
  <c r="AZ30" i="19"/>
  <c r="BA30" i="19"/>
  <c r="BB30" i="19"/>
  <c r="BC30" i="19"/>
  <c r="BD30" i="19"/>
  <c r="BE30" i="19"/>
  <c r="BF30" i="19"/>
  <c r="BG30" i="19"/>
  <c r="BH30" i="19"/>
  <c r="BI30" i="19"/>
  <c r="BJ30" i="19"/>
  <c r="BK30" i="19"/>
  <c r="BL30" i="19"/>
  <c r="BM30" i="19"/>
  <c r="BN30" i="19"/>
  <c r="BO30" i="19"/>
  <c r="BP30" i="19"/>
  <c r="BQ30" i="19"/>
  <c r="BR30" i="19"/>
  <c r="BS30" i="19"/>
  <c r="BT30" i="19"/>
  <c r="BU30" i="19"/>
  <c r="BV30" i="19"/>
  <c r="BW30" i="19"/>
  <c r="BX30" i="19"/>
  <c r="BY30" i="19"/>
  <c r="BZ30" i="19"/>
  <c r="CA30" i="19"/>
  <c r="CB30" i="19"/>
  <c r="CC30" i="19"/>
  <c r="CD30" i="19"/>
  <c r="CE30" i="19"/>
  <c r="CF30" i="19"/>
  <c r="CG30" i="19"/>
  <c r="CH30" i="19"/>
  <c r="CI30" i="19"/>
  <c r="CJ30" i="19"/>
  <c r="CK30" i="19"/>
  <c r="CL30" i="19"/>
  <c r="CM30" i="19"/>
  <c r="CN30" i="19"/>
  <c r="CO30" i="19"/>
  <c r="CP30" i="19"/>
  <c r="CQ30" i="19"/>
  <c r="CR30" i="19"/>
  <c r="CS30" i="19"/>
  <c r="CT30" i="19"/>
  <c r="CU30" i="19"/>
  <c r="CV30" i="19"/>
  <c r="E37" i="21" l="1"/>
  <c r="E38" i="21"/>
  <c r="H37" i="21"/>
  <c r="H38" i="21"/>
  <c r="E24" i="21" l="1"/>
  <c r="E27" i="21"/>
  <c r="E28" i="21"/>
  <c r="E29" i="21"/>
  <c r="E30" i="21"/>
  <c r="E31" i="21"/>
  <c r="E32" i="21"/>
  <c r="E33" i="21"/>
  <c r="E34" i="21"/>
  <c r="E35" i="21"/>
  <c r="E36" i="21"/>
  <c r="H24" i="21"/>
  <c r="H27" i="21"/>
  <c r="H28" i="21"/>
  <c r="H29" i="21"/>
  <c r="H30" i="21"/>
  <c r="H31" i="21"/>
  <c r="H32" i="21"/>
  <c r="H33" i="21"/>
  <c r="H34" i="21"/>
  <c r="H35" i="21"/>
  <c r="BV39" i="20" l="1"/>
  <c r="DC37" i="20"/>
  <c r="H37" i="20"/>
  <c r="CV39" i="20"/>
  <c r="DB37" i="20"/>
  <c r="CA39" i="20"/>
  <c r="CF37" i="20"/>
  <c r="CW39" i="20"/>
  <c r="CL38" i="20"/>
  <c r="CK37" i="20"/>
  <c r="CB39" i="20"/>
  <c r="DD37" i="20"/>
  <c r="CY39" i="20"/>
  <c r="CP38" i="20"/>
  <c r="CO37" i="20"/>
  <c r="O39" i="20"/>
  <c r="Q38" i="20"/>
  <c r="S37" i="20"/>
  <c r="R39" i="20"/>
  <c r="T38" i="20"/>
  <c r="V37" i="20"/>
  <c r="Y39" i="20"/>
  <c r="AA38" i="20"/>
  <c r="AC37" i="20"/>
  <c r="AF39" i="20"/>
  <c r="AH38" i="20"/>
  <c r="AJ37" i="20"/>
  <c r="BV38" i="20"/>
  <c r="CX39" i="20"/>
  <c r="CW38" i="20"/>
  <c r="CN37" i="20"/>
  <c r="CI39" i="20"/>
  <c r="BZ38" i="20"/>
  <c r="BY37" i="20"/>
  <c r="K39" i="20"/>
  <c r="M38" i="20"/>
  <c r="O37" i="20"/>
  <c r="N39" i="20"/>
  <c r="P38" i="20"/>
  <c r="R37" i="20"/>
  <c r="U39" i="20"/>
  <c r="W38" i="20"/>
  <c r="Y37" i="20"/>
  <c r="AB39" i="20"/>
  <c r="AD38" i="20"/>
  <c r="AF37" i="20"/>
  <c r="CK39" i="20"/>
  <c r="CF38" i="20"/>
  <c r="BW37" i="20"/>
  <c r="CY38" i="20"/>
  <c r="CT37" i="20"/>
  <c r="CO39" i="20"/>
  <c r="CJ38" i="20"/>
  <c r="W39" i="20"/>
  <c r="Y38" i="20"/>
  <c r="AA37" i="20"/>
  <c r="Z39" i="20"/>
  <c r="AB38" i="20"/>
  <c r="AD37" i="20"/>
  <c r="AG39" i="20"/>
  <c r="AI38" i="20"/>
  <c r="AK37" i="20"/>
  <c r="AN39" i="20"/>
  <c r="AP38" i="20"/>
  <c r="AR37" i="20"/>
  <c r="CV37" i="20"/>
  <c r="CQ39" i="20"/>
  <c r="CH38" i="20"/>
  <c r="CG37" i="20"/>
  <c r="BX39" i="20"/>
  <c r="CZ37" i="20"/>
  <c r="CU39" i="20"/>
  <c r="AI39" i="20"/>
  <c r="AK38" i="20"/>
  <c r="AM37" i="20"/>
  <c r="AL39" i="20"/>
  <c r="AN38" i="20"/>
  <c r="AP37" i="20"/>
  <c r="AS39" i="20"/>
  <c r="AU38" i="20"/>
  <c r="AW37" i="20"/>
  <c r="AZ39" i="20"/>
  <c r="BB38" i="20"/>
  <c r="BD37" i="20"/>
  <c r="CM38" i="20"/>
  <c r="CH37" i="20"/>
  <c r="CC39" i="20"/>
  <c r="BX38" i="20"/>
  <c r="CZ39" i="20"/>
  <c r="BK39" i="20"/>
  <c r="BM38" i="20"/>
  <c r="BO37" i="20"/>
  <c r="BN39" i="20"/>
  <c r="BP38" i="20"/>
  <c r="BR37" i="20"/>
  <c r="BU39" i="20"/>
  <c r="I39" i="20"/>
  <c r="K38" i="20"/>
  <c r="M37" i="20"/>
  <c r="P39" i="20"/>
  <c r="R38" i="20"/>
  <c r="T37" i="20"/>
  <c r="CF39" i="20"/>
  <c r="BW38" i="20"/>
  <c r="DC39" i="20"/>
  <c r="CT38" i="20"/>
  <c r="CS37" i="20"/>
  <c r="CJ39" i="20"/>
  <c r="BG39" i="20"/>
  <c r="BI38" i="20"/>
  <c r="BK37" i="20"/>
  <c r="BJ39" i="20"/>
  <c r="BL38" i="20"/>
  <c r="BN37" i="20"/>
  <c r="BQ39" i="20"/>
  <c r="BS38" i="20"/>
  <c r="BU37" i="20"/>
  <c r="I37" i="20"/>
  <c r="L39" i="20"/>
  <c r="N38" i="20"/>
  <c r="P37" i="20"/>
  <c r="CQ37" i="20"/>
  <c r="CH39" i="20"/>
  <c r="CG38" i="20"/>
  <c r="BX37" i="20"/>
  <c r="DD38" i="20"/>
  <c r="CU37" i="20"/>
  <c r="BS39" i="20"/>
  <c r="BU38" i="20"/>
  <c r="I38" i="20"/>
  <c r="K37" i="20"/>
  <c r="J39" i="20"/>
  <c r="L38" i="20"/>
  <c r="N37" i="20"/>
  <c r="Q39" i="20"/>
  <c r="S38" i="20"/>
  <c r="U37" i="20"/>
  <c r="X39" i="20"/>
  <c r="Z38" i="20"/>
  <c r="AB37" i="20"/>
  <c r="DB38" i="20"/>
  <c r="DA37" i="20"/>
  <c r="CR39" i="20"/>
  <c r="CI38" i="20"/>
  <c r="CD37" i="20"/>
  <c r="BY39" i="20"/>
  <c r="DE37" i="20"/>
  <c r="S39" i="20"/>
  <c r="U38" i="20"/>
  <c r="W37" i="20"/>
  <c r="V39" i="20"/>
  <c r="X38" i="20"/>
  <c r="Z37" i="20"/>
  <c r="AC39" i="20"/>
  <c r="AE38" i="20"/>
  <c r="AG37" i="20"/>
  <c r="AJ39" i="20"/>
  <c r="AL38" i="20"/>
  <c r="AN37" i="20"/>
  <c r="CR38" i="20"/>
  <c r="CI37" i="20"/>
  <c r="BZ39" i="20"/>
  <c r="BY38" i="20"/>
  <c r="AU39" i="20"/>
  <c r="AW38" i="20"/>
  <c r="AY37" i="20"/>
  <c r="AX39" i="20"/>
  <c r="AZ38" i="20"/>
  <c r="BB37" i="20"/>
  <c r="BE39" i="20"/>
  <c r="BG38" i="20"/>
  <c r="BI37" i="20"/>
  <c r="BL39" i="20"/>
  <c r="BN38" i="20"/>
  <c r="BP37" i="20"/>
  <c r="CQ38" i="20"/>
  <c r="CL37" i="20"/>
  <c r="CG39" i="20"/>
  <c r="CB38" i="20"/>
  <c r="DD39" i="20"/>
  <c r="CU38" i="20"/>
  <c r="CP37" i="20"/>
  <c r="AQ39" i="20"/>
  <c r="AS38" i="20"/>
  <c r="AU37" i="20"/>
  <c r="AT39" i="20"/>
  <c r="AV38" i="20"/>
  <c r="AX37" i="20"/>
  <c r="BA39" i="20"/>
  <c r="BC38" i="20"/>
  <c r="BE37" i="20"/>
  <c r="BH39" i="20"/>
  <c r="BJ38" i="20"/>
  <c r="BL37" i="20"/>
  <c r="DB39" i="20"/>
  <c r="DA38" i="20"/>
  <c r="CR37" i="20"/>
  <c r="CM39" i="20"/>
  <c r="CD38" i="20"/>
  <c r="CC37" i="20"/>
  <c r="DE38" i="20"/>
  <c r="BC39" i="20"/>
  <c r="BE38" i="20"/>
  <c r="BG37" i="20"/>
  <c r="BF39" i="20"/>
  <c r="BH38" i="20"/>
  <c r="BJ37" i="20"/>
  <c r="BM39" i="20"/>
  <c r="BO38" i="20"/>
  <c r="BQ37" i="20"/>
  <c r="BT39" i="20"/>
  <c r="H39" i="20"/>
  <c r="J38" i="20"/>
  <c r="L37" i="20"/>
  <c r="CA37" i="20"/>
  <c r="DC38" i="20"/>
  <c r="CX37" i="20"/>
  <c r="CS39" i="20"/>
  <c r="CN38" i="20"/>
  <c r="CE37" i="20"/>
  <c r="BO39" i="20"/>
  <c r="BQ38" i="20"/>
  <c r="BS37" i="20"/>
  <c r="BR39" i="20"/>
  <c r="BT38" i="20"/>
  <c r="H38" i="20"/>
  <c r="J37" i="20"/>
  <c r="M39" i="20"/>
  <c r="O38" i="20"/>
  <c r="Q37" i="20"/>
  <c r="T39" i="20"/>
  <c r="V38" i="20"/>
  <c r="X37" i="20"/>
  <c r="CT39" i="20"/>
  <c r="CS38" i="20"/>
  <c r="CJ37" i="20"/>
  <c r="CE39" i="20"/>
  <c r="AE39" i="20"/>
  <c r="AG38" i="20"/>
  <c r="AI37" i="20"/>
  <c r="AH39" i="20"/>
  <c r="AJ38" i="20"/>
  <c r="AL37" i="20"/>
  <c r="AO39" i="20"/>
  <c r="AQ38" i="20"/>
  <c r="AS37" i="20"/>
  <c r="AV39" i="20"/>
  <c r="AX38" i="20"/>
  <c r="AZ37" i="20"/>
  <c r="DA39" i="20"/>
  <c r="CV38" i="20"/>
  <c r="CM37" i="20"/>
  <c r="CD39" i="20"/>
  <c r="CC38" i="20"/>
  <c r="DE39" i="20"/>
  <c r="CZ38" i="20"/>
  <c r="AA39" i="20"/>
  <c r="AC38" i="20"/>
  <c r="AE37" i="20"/>
  <c r="AD39" i="20"/>
  <c r="AF38" i="20"/>
  <c r="AH37" i="20"/>
  <c r="AK39" i="20"/>
  <c r="AM38" i="20"/>
  <c r="AO37" i="20"/>
  <c r="AR39" i="20"/>
  <c r="AT38" i="20"/>
  <c r="AV37" i="20"/>
  <c r="CA38" i="20"/>
  <c r="BV37" i="20"/>
  <c r="CX38" i="20"/>
  <c r="CW37" i="20"/>
  <c r="CN39" i="20"/>
  <c r="CE38" i="20"/>
  <c r="BZ37" i="20"/>
  <c r="AM39" i="20"/>
  <c r="AO38" i="20"/>
  <c r="AQ37" i="20"/>
  <c r="AP39" i="20"/>
  <c r="AR38" i="20"/>
  <c r="AT37" i="20"/>
  <c r="AW39" i="20"/>
  <c r="AY38" i="20"/>
  <c r="BA37" i="20"/>
  <c r="BD39" i="20"/>
  <c r="BF38" i="20"/>
  <c r="BH37" i="20"/>
  <c r="CL39" i="20"/>
  <c r="CK38" i="20"/>
  <c r="CB37" i="20"/>
  <c r="BW39" i="20"/>
  <c r="CY37" i="20"/>
  <c r="CP39" i="20"/>
  <c r="CO38" i="20"/>
  <c r="AY39" i="20"/>
  <c r="BA38" i="20"/>
  <c r="BC37" i="20"/>
  <c r="BB39" i="20"/>
  <c r="BD38" i="20"/>
  <c r="BF37" i="20"/>
  <c r="BI39" i="20"/>
  <c r="BK38" i="20"/>
  <c r="BM37" i="20"/>
  <c r="BP39" i="20"/>
  <c r="BR38" i="20"/>
  <c r="BT37" i="20"/>
  <c r="I39" i="16"/>
  <c r="I40" i="16"/>
  <c r="L39" i="16"/>
  <c r="L40" i="16"/>
  <c r="I31" i="16"/>
  <c r="I34" i="16"/>
  <c r="I35" i="16"/>
  <c r="I36" i="16"/>
  <c r="L31" i="16"/>
  <c r="L34" i="16"/>
  <c r="L35" i="16"/>
  <c r="L36" i="16"/>
  <c r="DE29" i="20" l="1"/>
  <c r="DD29" i="20"/>
  <c r="DC29" i="20"/>
  <c r="DB29" i="20"/>
  <c r="DA29" i="20"/>
  <c r="CZ29" i="20"/>
  <c r="CY29" i="20"/>
  <c r="CX29" i="20"/>
  <c r="CW29" i="20"/>
  <c r="CV29" i="20"/>
  <c r="CU29" i="20"/>
  <c r="CT29" i="20"/>
  <c r="CS29" i="20"/>
  <c r="CR29" i="20"/>
  <c r="CQ29" i="20"/>
  <c r="CP29" i="20"/>
  <c r="CO29" i="20"/>
  <c r="CN29" i="20"/>
  <c r="CM29" i="20"/>
  <c r="CL29" i="20"/>
  <c r="CK29" i="20"/>
  <c r="CJ29" i="20"/>
  <c r="CI29" i="20"/>
  <c r="CH29" i="20"/>
  <c r="CG29" i="20"/>
  <c r="CF29" i="20"/>
  <c r="CE29" i="20"/>
  <c r="CD29" i="20"/>
  <c r="CC29" i="20"/>
  <c r="CB29" i="20"/>
  <c r="CA29" i="20"/>
  <c r="BZ29" i="20"/>
  <c r="BY29" i="20"/>
  <c r="BX29" i="20"/>
  <c r="BW29" i="20"/>
  <c r="BV29" i="20"/>
  <c r="BU29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8" i="20"/>
  <c r="G27" i="20"/>
  <c r="G26" i="20"/>
  <c r="DE21" i="20"/>
  <c r="DD21" i="20"/>
  <c r="DC21" i="20"/>
  <c r="DB21" i="20"/>
  <c r="DA21" i="20"/>
  <c r="DA31" i="20" s="1"/>
  <c r="CZ21" i="20"/>
  <c r="CY21" i="20"/>
  <c r="CX21" i="20"/>
  <c r="CW21" i="20"/>
  <c r="CW31" i="20" s="1"/>
  <c r="CV21" i="20"/>
  <c r="CU21" i="20"/>
  <c r="CT21" i="20"/>
  <c r="CS21" i="20"/>
  <c r="CS31" i="20" s="1"/>
  <c r="CR21" i="20"/>
  <c r="CQ21" i="20"/>
  <c r="CP21" i="20"/>
  <c r="CO21" i="20"/>
  <c r="CO31" i="20" s="1"/>
  <c r="CN21" i="20"/>
  <c r="CM21" i="20"/>
  <c r="CL21" i="20"/>
  <c r="CK21" i="20"/>
  <c r="CK31" i="20" s="1"/>
  <c r="CJ21" i="20"/>
  <c r="CI21" i="20"/>
  <c r="CH21" i="20"/>
  <c r="CG21" i="20"/>
  <c r="CG31" i="20" s="1"/>
  <c r="CF21" i="20"/>
  <c r="CE21" i="20"/>
  <c r="CD21" i="20"/>
  <c r="CC21" i="20"/>
  <c r="CC31" i="20" s="1"/>
  <c r="CB21" i="20"/>
  <c r="CA21" i="20"/>
  <c r="BZ21" i="20"/>
  <c r="BY21" i="20"/>
  <c r="BY31" i="20" s="1"/>
  <c r="BX21" i="20"/>
  <c r="BW21" i="20"/>
  <c r="BV21" i="20"/>
  <c r="BU21" i="20"/>
  <c r="BT21" i="20"/>
  <c r="BS21" i="20"/>
  <c r="BR21" i="20"/>
  <c r="BQ21" i="20"/>
  <c r="BP21" i="20"/>
  <c r="BO21" i="20"/>
  <c r="BN21" i="20"/>
  <c r="BM21" i="20"/>
  <c r="BL21" i="20"/>
  <c r="BK21" i="20"/>
  <c r="BJ21" i="20"/>
  <c r="BI21" i="20"/>
  <c r="BH21" i="20"/>
  <c r="BG21" i="20"/>
  <c r="BF21" i="20"/>
  <c r="BE21" i="20"/>
  <c r="BD21" i="20"/>
  <c r="BC21" i="20"/>
  <c r="BB21" i="20"/>
  <c r="BA21" i="20"/>
  <c r="AZ21" i="20"/>
  <c r="AY21" i="20"/>
  <c r="AX21" i="20"/>
  <c r="AW21" i="20"/>
  <c r="AV21" i="20"/>
  <c r="AU21" i="20"/>
  <c r="AT21" i="20"/>
  <c r="AS21" i="20"/>
  <c r="AR21" i="20"/>
  <c r="AQ21" i="20"/>
  <c r="AP21" i="20"/>
  <c r="AO21" i="20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I31" i="20" l="1"/>
  <c r="M31" i="20"/>
  <c r="Q31" i="20"/>
  <c r="U31" i="20"/>
  <c r="Y31" i="20"/>
  <c r="AC31" i="20"/>
  <c r="AG31" i="20"/>
  <c r="AK31" i="20"/>
  <c r="AO31" i="20"/>
  <c r="AS31" i="20"/>
  <c r="AW31" i="20"/>
  <c r="BA31" i="20"/>
  <c r="BE31" i="20"/>
  <c r="BI31" i="20"/>
  <c r="BM31" i="20"/>
  <c r="BQ31" i="20"/>
  <c r="BU31" i="20"/>
  <c r="CX31" i="20"/>
  <c r="DB31" i="20"/>
  <c r="CY31" i="20"/>
  <c r="DC31" i="20"/>
  <c r="H31" i="20"/>
  <c r="CV31" i="20"/>
  <c r="CZ31" i="20"/>
  <c r="DD31" i="20"/>
  <c r="L31" i="20"/>
  <c r="P31" i="20"/>
  <c r="T31" i="20"/>
  <c r="X31" i="20"/>
  <c r="AB31" i="20"/>
  <c r="AF31" i="20"/>
  <c r="AJ31" i="20"/>
  <c r="AN31" i="20"/>
  <c r="AR31" i="20"/>
  <c r="AV31" i="20"/>
  <c r="AZ31" i="20"/>
  <c r="BD31" i="20"/>
  <c r="BH31" i="20"/>
  <c r="BL31" i="20"/>
  <c r="BP31" i="20"/>
  <c r="BT31" i="20"/>
  <c r="BX31" i="20"/>
  <c r="CB31" i="20"/>
  <c r="CF31" i="20"/>
  <c r="CJ31" i="20"/>
  <c r="CN31" i="20"/>
  <c r="CR31" i="20"/>
  <c r="J31" i="20"/>
  <c r="N31" i="20"/>
  <c r="R31" i="20"/>
  <c r="V31" i="20"/>
  <c r="Z31" i="20"/>
  <c r="AD31" i="20"/>
  <c r="AH31" i="20"/>
  <c r="AL31" i="20"/>
  <c r="AP31" i="20"/>
  <c r="AT31" i="20"/>
  <c r="AX31" i="20"/>
  <c r="BB31" i="20"/>
  <c r="BF31" i="20"/>
  <c r="BJ31" i="20"/>
  <c r="BN31" i="20"/>
  <c r="BR31" i="20"/>
  <c r="BV31" i="20"/>
  <c r="BZ31" i="20"/>
  <c r="CD31" i="20"/>
  <c r="CH31" i="20"/>
  <c r="CL31" i="20"/>
  <c r="CP31" i="20"/>
  <c r="CT31" i="20"/>
  <c r="K31" i="20"/>
  <c r="O31" i="20"/>
  <c r="S31" i="20"/>
  <c r="W31" i="20"/>
  <c r="AA31" i="20"/>
  <c r="AE31" i="20"/>
  <c r="AI31" i="20"/>
  <c r="AM31" i="20"/>
  <c r="AQ31" i="20"/>
  <c r="AU31" i="20"/>
  <c r="AY31" i="20"/>
  <c r="BC31" i="20"/>
  <c r="BG31" i="20"/>
  <c r="BK31" i="20"/>
  <c r="BO31" i="20"/>
  <c r="BS31" i="20"/>
  <c r="BW31" i="20"/>
  <c r="CA31" i="20"/>
  <c r="CE31" i="20"/>
  <c r="CI31" i="20"/>
  <c r="CM31" i="20"/>
  <c r="CQ31" i="20"/>
  <c r="CU31" i="20"/>
  <c r="G29" i="20"/>
  <c r="G21" i="20"/>
  <c r="G31" i="20" l="1"/>
  <c r="DD75" i="18"/>
  <c r="DE75" i="18"/>
  <c r="DF75" i="18"/>
  <c r="DG75" i="18"/>
  <c r="DH75" i="18"/>
  <c r="DI75" i="18"/>
  <c r="DJ75" i="18"/>
  <c r="DD48" i="18"/>
  <c r="DE48" i="18"/>
  <c r="DF48" i="18"/>
  <c r="DG48" i="18"/>
  <c r="DH48" i="18"/>
  <c r="DI48" i="18"/>
  <c r="DJ48" i="18"/>
  <c r="K24" i="18"/>
  <c r="O24" i="18"/>
  <c r="S24" i="18"/>
  <c r="W24" i="18"/>
  <c r="CU24" i="18"/>
  <c r="CV24" i="18"/>
  <c r="CW24" i="18"/>
  <c r="CX24" i="18"/>
  <c r="CY24" i="18"/>
  <c r="CZ24" i="18"/>
  <c r="DA24" i="18"/>
  <c r="DB24" i="18"/>
  <c r="DC24" i="18"/>
  <c r="DD24" i="18"/>
  <c r="DE24" i="18"/>
  <c r="DF24" i="18"/>
  <c r="DG24" i="18"/>
  <c r="DH24" i="18"/>
  <c r="DI24" i="18"/>
  <c r="DJ24" i="18"/>
  <c r="L24" i="18"/>
  <c r="M24" i="18"/>
  <c r="N24" i="18"/>
  <c r="P24" i="18"/>
  <c r="Q24" i="18"/>
  <c r="R24" i="18"/>
  <c r="T24" i="18"/>
  <c r="U24" i="18"/>
  <c r="V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BK24" i="18"/>
  <c r="BL24" i="18"/>
  <c r="BM24" i="18"/>
  <c r="BN24" i="18"/>
  <c r="BO24" i="18"/>
  <c r="BP24" i="18"/>
  <c r="BQ24" i="18"/>
  <c r="BR24" i="18"/>
  <c r="BS24" i="18"/>
  <c r="BT24" i="18"/>
  <c r="BU24" i="18"/>
  <c r="BV24" i="18"/>
  <c r="BW24" i="18"/>
  <c r="BX24" i="18"/>
  <c r="BY24" i="18"/>
  <c r="BZ24" i="18"/>
  <c r="CA24" i="18"/>
  <c r="CB24" i="18"/>
  <c r="CC24" i="18"/>
  <c r="CD24" i="18"/>
  <c r="CE24" i="18"/>
  <c r="CF24" i="18"/>
  <c r="CG24" i="18"/>
  <c r="CH24" i="18"/>
  <c r="CI24" i="18"/>
  <c r="CJ24" i="18"/>
  <c r="CK24" i="18"/>
  <c r="CL24" i="18"/>
  <c r="CM24" i="18"/>
  <c r="CN24" i="18"/>
  <c r="CO24" i="18"/>
  <c r="CP24" i="18"/>
  <c r="CQ24" i="18"/>
  <c r="CR24" i="18"/>
  <c r="CS24" i="18"/>
  <c r="CT24" i="18"/>
  <c r="I24" i="18"/>
  <c r="H24" i="18"/>
  <c r="J24" i="18"/>
  <c r="D32" i="20" l="1"/>
  <c r="D31" i="20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J38" i="19" l="1"/>
  <c r="J41" i="19"/>
  <c r="J45" i="19"/>
  <c r="J49" i="19"/>
  <c r="J53" i="19"/>
  <c r="J57" i="19"/>
  <c r="J42" i="19"/>
  <c r="J46" i="19"/>
  <c r="J50" i="19"/>
  <c r="J54" i="19"/>
  <c r="J36" i="19"/>
  <c r="J64" i="19" s="1"/>
  <c r="J93" i="19" s="1"/>
  <c r="J39" i="19"/>
  <c r="J43" i="19"/>
  <c r="J47" i="19"/>
  <c r="J51" i="19"/>
  <c r="J55" i="19"/>
  <c r="J37" i="19"/>
  <c r="J40" i="19"/>
  <c r="J44" i="19"/>
  <c r="J48" i="19"/>
  <c r="J52" i="19"/>
  <c r="J56" i="19"/>
  <c r="DE56" i="19"/>
  <c r="DE84" i="19" s="1"/>
  <c r="CO56" i="19"/>
  <c r="CO84" i="19" s="1"/>
  <c r="BY56" i="19"/>
  <c r="BY84" i="19" s="1"/>
  <c r="BI56" i="19"/>
  <c r="BI84" i="19" s="1"/>
  <c r="AS56" i="19"/>
  <c r="AS84" i="19" s="1"/>
  <c r="AC56" i="19"/>
  <c r="AC84" i="19" s="1"/>
  <c r="M56" i="19"/>
  <c r="M84" i="19" s="1"/>
  <c r="CR56" i="19"/>
  <c r="CR84" i="19" s="1"/>
  <c r="CB56" i="19"/>
  <c r="CB84" i="19" s="1"/>
  <c r="BL56" i="19"/>
  <c r="BL84" i="19" s="1"/>
  <c r="AV56" i="19"/>
  <c r="AV84" i="19" s="1"/>
  <c r="AF56" i="19"/>
  <c r="AF84" i="19" s="1"/>
  <c r="P56" i="19"/>
  <c r="P84" i="19" s="1"/>
  <c r="CU56" i="19"/>
  <c r="CU84" i="19" s="1"/>
  <c r="CE56" i="19"/>
  <c r="CE84" i="19" s="1"/>
  <c r="BO56" i="19"/>
  <c r="BO84" i="19" s="1"/>
  <c r="AY56" i="19"/>
  <c r="AY84" i="19" s="1"/>
  <c r="AI56" i="19"/>
  <c r="AI84" i="19" s="1"/>
  <c r="S56" i="19"/>
  <c r="S84" i="19" s="1"/>
  <c r="CX56" i="19"/>
  <c r="CX84" i="19" s="1"/>
  <c r="CH56" i="19"/>
  <c r="CH84" i="19" s="1"/>
  <c r="BR56" i="19"/>
  <c r="BR84" i="19" s="1"/>
  <c r="BB56" i="19"/>
  <c r="BB84" i="19" s="1"/>
  <c r="AL56" i="19"/>
  <c r="AL84" i="19" s="1"/>
  <c r="V56" i="19"/>
  <c r="V84" i="19" s="1"/>
  <c r="DA56" i="19"/>
  <c r="DA84" i="19" s="1"/>
  <c r="CK56" i="19"/>
  <c r="CK84" i="19" s="1"/>
  <c r="BU56" i="19"/>
  <c r="BU84" i="19" s="1"/>
  <c r="BE56" i="19"/>
  <c r="BE84" i="19" s="1"/>
  <c r="AO56" i="19"/>
  <c r="AO84" i="19" s="1"/>
  <c r="Y56" i="19"/>
  <c r="Y84" i="19" s="1"/>
  <c r="DD56" i="19"/>
  <c r="DD84" i="19" s="1"/>
  <c r="CN56" i="19"/>
  <c r="CN84" i="19" s="1"/>
  <c r="BX56" i="19"/>
  <c r="BX84" i="19" s="1"/>
  <c r="BH56" i="19"/>
  <c r="BH84" i="19" s="1"/>
  <c r="AR56" i="19"/>
  <c r="AR84" i="19" s="1"/>
  <c r="AB56" i="19"/>
  <c r="AB84" i="19" s="1"/>
  <c r="L56" i="19"/>
  <c r="L84" i="19" s="1"/>
  <c r="CQ56" i="19"/>
  <c r="CQ84" i="19" s="1"/>
  <c r="CA56" i="19"/>
  <c r="CA84" i="19" s="1"/>
  <c r="BK56" i="19"/>
  <c r="BK84" i="19" s="1"/>
  <c r="AU56" i="19"/>
  <c r="AU84" i="19" s="1"/>
  <c r="AE56" i="19"/>
  <c r="AE84" i="19" s="1"/>
  <c r="O56" i="19"/>
  <c r="O84" i="19" s="1"/>
  <c r="CT56" i="19"/>
  <c r="CT84" i="19" s="1"/>
  <c r="CD56" i="19"/>
  <c r="CD84" i="19" s="1"/>
  <c r="BN56" i="19"/>
  <c r="BN84" i="19" s="1"/>
  <c r="AX56" i="19"/>
  <c r="AX84" i="19" s="1"/>
  <c r="AH56" i="19"/>
  <c r="AH84" i="19" s="1"/>
  <c r="R56" i="19"/>
  <c r="R84" i="19" s="1"/>
  <c r="CW56" i="19"/>
  <c r="CW84" i="19" s="1"/>
  <c r="CG56" i="19"/>
  <c r="CG84" i="19" s="1"/>
  <c r="BQ56" i="19"/>
  <c r="BQ84" i="19" s="1"/>
  <c r="BA56" i="19"/>
  <c r="BA84" i="19" s="1"/>
  <c r="AK56" i="19"/>
  <c r="AK84" i="19" s="1"/>
  <c r="U56" i="19"/>
  <c r="U84" i="19" s="1"/>
  <c r="CZ56" i="19"/>
  <c r="CZ84" i="19" s="1"/>
  <c r="CJ56" i="19"/>
  <c r="CJ84" i="19" s="1"/>
  <c r="BT56" i="19"/>
  <c r="BT84" i="19" s="1"/>
  <c r="BD56" i="19"/>
  <c r="BD84" i="19" s="1"/>
  <c r="AN56" i="19"/>
  <c r="AN84" i="19" s="1"/>
  <c r="X56" i="19"/>
  <c r="X84" i="19" s="1"/>
  <c r="DC56" i="19"/>
  <c r="DC84" i="19" s="1"/>
  <c r="CM56" i="19"/>
  <c r="CM84" i="19" s="1"/>
  <c r="BW56" i="19"/>
  <c r="BW84" i="19" s="1"/>
  <c r="BG56" i="19"/>
  <c r="BG84" i="19" s="1"/>
  <c r="AQ56" i="19"/>
  <c r="AQ84" i="19" s="1"/>
  <c r="AA56" i="19"/>
  <c r="AA84" i="19" s="1"/>
  <c r="K56" i="19"/>
  <c r="CP56" i="19"/>
  <c r="CP84" i="19" s="1"/>
  <c r="BZ56" i="19"/>
  <c r="BZ84" i="19" s="1"/>
  <c r="BJ56" i="19"/>
  <c r="BJ84" i="19" s="1"/>
  <c r="AT56" i="19"/>
  <c r="AT84" i="19" s="1"/>
  <c r="AD56" i="19"/>
  <c r="AD84" i="19" s="1"/>
  <c r="N56" i="19"/>
  <c r="N84" i="19" s="1"/>
  <c r="CS56" i="19"/>
  <c r="CS84" i="19" s="1"/>
  <c r="CC56" i="19"/>
  <c r="CC84" i="19" s="1"/>
  <c r="BM56" i="19"/>
  <c r="BM84" i="19" s="1"/>
  <c r="AW56" i="19"/>
  <c r="AW84" i="19" s="1"/>
  <c r="AG56" i="19"/>
  <c r="AG84" i="19" s="1"/>
  <c r="Q56" i="19"/>
  <c r="Q84" i="19" s="1"/>
  <c r="CV56" i="19"/>
  <c r="CV84" i="19" s="1"/>
  <c r="CF56" i="19"/>
  <c r="CF84" i="19" s="1"/>
  <c r="BP56" i="19"/>
  <c r="BP84" i="19" s="1"/>
  <c r="AZ56" i="19"/>
  <c r="AZ84" i="19" s="1"/>
  <c r="AJ56" i="19"/>
  <c r="AJ84" i="19" s="1"/>
  <c r="T56" i="19"/>
  <c r="T84" i="19" s="1"/>
  <c r="CY56" i="19"/>
  <c r="CY84" i="19" s="1"/>
  <c r="CI56" i="19"/>
  <c r="CI84" i="19" s="1"/>
  <c r="BS56" i="19"/>
  <c r="BS84" i="19" s="1"/>
  <c r="BC56" i="19"/>
  <c r="BC84" i="19" s="1"/>
  <c r="AM56" i="19"/>
  <c r="AM84" i="19" s="1"/>
  <c r="W56" i="19"/>
  <c r="W84" i="19" s="1"/>
  <c r="DB56" i="19"/>
  <c r="DB84" i="19" s="1"/>
  <c r="CL56" i="19"/>
  <c r="CL84" i="19" s="1"/>
  <c r="BV56" i="19"/>
  <c r="BV84" i="19" s="1"/>
  <c r="BF56" i="19"/>
  <c r="BF84" i="19" s="1"/>
  <c r="AP56" i="19"/>
  <c r="AP84" i="19" s="1"/>
  <c r="Z56" i="19"/>
  <c r="Z84" i="19" s="1"/>
  <c r="DE47" i="20"/>
  <c r="DA47" i="20"/>
  <c r="CW47" i="20"/>
  <c r="CS47" i="20"/>
  <c r="CO47" i="20"/>
  <c r="DD47" i="20"/>
  <c r="CZ47" i="20"/>
  <c r="DC47" i="20"/>
  <c r="CY47" i="20"/>
  <c r="DB47" i="20"/>
  <c r="CX47" i="20"/>
  <c r="CT47" i="20"/>
  <c r="CP47" i="20"/>
  <c r="CL47" i="20"/>
  <c r="CH47" i="20"/>
  <c r="CD47" i="20"/>
  <c r="BZ47" i="20"/>
  <c r="BV47" i="20"/>
  <c r="CV47" i="20"/>
  <c r="CN47" i="20"/>
  <c r="CI47" i="20"/>
  <c r="CC47" i="20"/>
  <c r="BX47" i="20"/>
  <c r="BS47" i="20"/>
  <c r="BO47" i="20"/>
  <c r="BK47" i="20"/>
  <c r="BG47" i="20"/>
  <c r="BC47" i="20"/>
  <c r="AY47" i="20"/>
  <c r="AU47" i="20"/>
  <c r="AQ47" i="20"/>
  <c r="AM47" i="20"/>
  <c r="AI47" i="20"/>
  <c r="AE47" i="20"/>
  <c r="AA47" i="20"/>
  <c r="W47" i="20"/>
  <c r="S47" i="20"/>
  <c r="O47" i="20"/>
  <c r="K47" i="20"/>
  <c r="DE46" i="20"/>
  <c r="DA46" i="20"/>
  <c r="CW46" i="20"/>
  <c r="CS46" i="20"/>
  <c r="CO46" i="20"/>
  <c r="CK46" i="20"/>
  <c r="CG46" i="20"/>
  <c r="CC46" i="20"/>
  <c r="BY46" i="20"/>
  <c r="BU46" i="20"/>
  <c r="BQ46" i="20"/>
  <c r="BM46" i="20"/>
  <c r="BI46" i="20"/>
  <c r="BE46" i="20"/>
  <c r="BA46" i="20"/>
  <c r="AW46" i="20"/>
  <c r="AS46" i="20"/>
  <c r="AO46" i="20"/>
  <c r="AK46" i="20"/>
  <c r="AG46" i="20"/>
  <c r="AC46" i="20"/>
  <c r="Y46" i="20"/>
  <c r="U46" i="20"/>
  <c r="Q46" i="20"/>
  <c r="M46" i="20"/>
  <c r="I46" i="20"/>
  <c r="CU47" i="20"/>
  <c r="CM47" i="20"/>
  <c r="CG47" i="20"/>
  <c r="CB47" i="20"/>
  <c r="BW47" i="20"/>
  <c r="BR47" i="20"/>
  <c r="BN47" i="20"/>
  <c r="BJ47" i="20"/>
  <c r="BF47" i="20"/>
  <c r="BB47" i="20"/>
  <c r="AX47" i="20"/>
  <c r="AT47" i="20"/>
  <c r="AP47" i="20"/>
  <c r="AL47" i="20"/>
  <c r="AH47" i="20"/>
  <c r="AD47" i="20"/>
  <c r="Z47" i="20"/>
  <c r="V47" i="20"/>
  <c r="R47" i="20"/>
  <c r="N47" i="20"/>
  <c r="J47" i="20"/>
  <c r="DD46" i="20"/>
  <c r="CZ46" i="20"/>
  <c r="CV46" i="20"/>
  <c r="CR46" i="20"/>
  <c r="CN46" i="20"/>
  <c r="CJ46" i="20"/>
  <c r="CF46" i="20"/>
  <c r="CB46" i="20"/>
  <c r="BX46" i="20"/>
  <c r="BT46" i="20"/>
  <c r="BP46" i="20"/>
  <c r="BL46" i="20"/>
  <c r="BH46" i="20"/>
  <c r="BD46" i="20"/>
  <c r="AZ46" i="20"/>
  <c r="AV46" i="20"/>
  <c r="AR46" i="20"/>
  <c r="AN46" i="20"/>
  <c r="AJ46" i="20"/>
  <c r="AF46" i="20"/>
  <c r="AB46" i="20"/>
  <c r="X46" i="20"/>
  <c r="T46" i="20"/>
  <c r="P46" i="20"/>
  <c r="L46" i="20"/>
  <c r="H46" i="20"/>
  <c r="CR47" i="20"/>
  <c r="CK47" i="20"/>
  <c r="CF47" i="20"/>
  <c r="CA47" i="20"/>
  <c r="BU47" i="20"/>
  <c r="BQ47" i="20"/>
  <c r="BM47" i="20"/>
  <c r="BI47" i="20"/>
  <c r="BE47" i="20"/>
  <c r="BA47" i="20"/>
  <c r="AW47" i="20"/>
  <c r="AS47" i="20"/>
  <c r="AO47" i="20"/>
  <c r="AK47" i="20"/>
  <c r="AG47" i="20"/>
  <c r="AC47" i="20"/>
  <c r="Y47" i="20"/>
  <c r="U47" i="20"/>
  <c r="Q47" i="20"/>
  <c r="M47" i="20"/>
  <c r="I47" i="20"/>
  <c r="DC46" i="20"/>
  <c r="CY46" i="20"/>
  <c r="CU46" i="20"/>
  <c r="CQ46" i="20"/>
  <c r="CM46" i="20"/>
  <c r="CI46" i="20"/>
  <c r="CE46" i="20"/>
  <c r="CA46" i="20"/>
  <c r="BW46" i="20"/>
  <c r="BS46" i="20"/>
  <c r="BO46" i="20"/>
  <c r="BK46" i="20"/>
  <c r="BG46" i="20"/>
  <c r="BC46" i="20"/>
  <c r="AY46" i="20"/>
  <c r="AU46" i="20"/>
  <c r="AQ46" i="20"/>
  <c r="AM46" i="20"/>
  <c r="AI46" i="20"/>
  <c r="AE46" i="20"/>
  <c r="AA46" i="20"/>
  <c r="W46" i="20"/>
  <c r="S46" i="20"/>
  <c r="O46" i="20"/>
  <c r="K46" i="20"/>
  <c r="CQ47" i="20"/>
  <c r="CJ47" i="20"/>
  <c r="CE47" i="20"/>
  <c r="BY47" i="20"/>
  <c r="BT47" i="20"/>
  <c r="BP47" i="20"/>
  <c r="BL47" i="20"/>
  <c r="BH47" i="20"/>
  <c r="BD47" i="20"/>
  <c r="AZ47" i="20"/>
  <c r="AV47" i="20"/>
  <c r="AR47" i="20"/>
  <c r="AN47" i="20"/>
  <c r="AJ47" i="20"/>
  <c r="AF47" i="20"/>
  <c r="AB47" i="20"/>
  <c r="X47" i="20"/>
  <c r="T47" i="20"/>
  <c r="P47" i="20"/>
  <c r="L47" i="20"/>
  <c r="H47" i="20"/>
  <c r="DB46" i="20"/>
  <c r="CX46" i="20"/>
  <c r="CT46" i="20"/>
  <c r="CP46" i="20"/>
  <c r="CL46" i="20"/>
  <c r="CH46" i="20"/>
  <c r="CD46" i="20"/>
  <c r="BZ46" i="20"/>
  <c r="BV46" i="20"/>
  <c r="BR46" i="20"/>
  <c r="BN46" i="20"/>
  <c r="BJ46" i="20"/>
  <c r="BF46" i="20"/>
  <c r="BB46" i="20"/>
  <c r="AX46" i="20"/>
  <c r="AT46" i="20"/>
  <c r="AP46" i="20"/>
  <c r="AL46" i="20"/>
  <c r="AH46" i="20"/>
  <c r="AD46" i="20"/>
  <c r="Z46" i="20"/>
  <c r="V46" i="20"/>
  <c r="R46" i="20"/>
  <c r="N46" i="20"/>
  <c r="J46" i="20"/>
  <c r="J80" i="19" l="1"/>
  <c r="J107" i="19" s="1"/>
  <c r="J65" i="19"/>
  <c r="J94" i="19" s="1"/>
  <c r="J75" i="19"/>
  <c r="J82" i="19"/>
  <c r="J109" i="19" s="1"/>
  <c r="J77" i="19"/>
  <c r="J104" i="19" s="1"/>
  <c r="J76" i="19"/>
  <c r="J103" i="19" s="1"/>
  <c r="J71" i="19"/>
  <c r="J99" i="19" s="1"/>
  <c r="J78" i="19"/>
  <c r="J105" i="19" s="1"/>
  <c r="J73" i="19"/>
  <c r="J101" i="19" s="1"/>
  <c r="J72" i="19"/>
  <c r="J100" i="19" s="1"/>
  <c r="J83" i="19"/>
  <c r="J110" i="19" s="1"/>
  <c r="J67" i="19"/>
  <c r="J74" i="19"/>
  <c r="J102" i="19" s="1"/>
  <c r="J85" i="19"/>
  <c r="J69" i="19"/>
  <c r="J97" i="19" s="1"/>
  <c r="J84" i="19"/>
  <c r="I56" i="19"/>
  <c r="J68" i="19"/>
  <c r="J96" i="19" s="1"/>
  <c r="J79" i="19"/>
  <c r="J106" i="19" s="1"/>
  <c r="J70" i="19"/>
  <c r="J98" i="19" s="1"/>
  <c r="J81" i="19"/>
  <c r="J108" i="19" s="1"/>
  <c r="J66" i="19"/>
  <c r="J95" i="19" s="1"/>
  <c r="J58" i="19"/>
  <c r="H48" i="18" s="1"/>
  <c r="K84" i="19"/>
  <c r="Z40" i="20"/>
  <c r="Z45" i="20"/>
  <c r="Z48" i="20" s="1"/>
  <c r="W40" i="20"/>
  <c r="W45" i="20"/>
  <c r="W48" i="20" s="1"/>
  <c r="BC45" i="20"/>
  <c r="BC48" i="20" s="1"/>
  <c r="BC40" i="20"/>
  <c r="L45" i="20"/>
  <c r="L48" i="20" s="1"/>
  <c r="L40" i="20"/>
  <c r="AB45" i="20"/>
  <c r="AB48" i="20" s="1"/>
  <c r="AB40" i="20"/>
  <c r="AR45" i="20"/>
  <c r="AR48" i="20" s="1"/>
  <c r="AR40" i="20"/>
  <c r="BH45" i="20"/>
  <c r="BH48" i="20" s="1"/>
  <c r="BH40" i="20"/>
  <c r="BX45" i="20"/>
  <c r="BX48" i="20" s="1"/>
  <c r="BX40" i="20"/>
  <c r="CN45" i="20"/>
  <c r="CN48" i="20" s="1"/>
  <c r="CN40" i="20"/>
  <c r="DD45" i="20"/>
  <c r="DD48" i="20" s="1"/>
  <c r="DD40" i="20"/>
  <c r="AC45" i="20"/>
  <c r="AC48" i="20" s="1"/>
  <c r="AC40" i="20"/>
  <c r="AS45" i="20"/>
  <c r="AS48" i="20" s="1"/>
  <c r="AS40" i="20"/>
  <c r="BI45" i="20"/>
  <c r="BI48" i="20" s="1"/>
  <c r="BI40" i="20"/>
  <c r="BY45" i="20"/>
  <c r="BY48" i="20" s="1"/>
  <c r="BY40" i="20"/>
  <c r="CO40" i="20"/>
  <c r="CO45" i="20"/>
  <c r="CO48" i="20" s="1"/>
  <c r="DE40" i="20"/>
  <c r="DE45" i="20"/>
  <c r="DE48" i="20" s="1"/>
  <c r="AD45" i="20"/>
  <c r="AD48" i="20" s="1"/>
  <c r="AD40" i="20"/>
  <c r="BB45" i="20"/>
  <c r="BB48" i="20" s="1"/>
  <c r="BB40" i="20"/>
  <c r="BR45" i="20"/>
  <c r="BR48" i="20" s="1"/>
  <c r="BR40" i="20"/>
  <c r="CH45" i="20"/>
  <c r="CH48" i="20" s="1"/>
  <c r="CH40" i="20"/>
  <c r="CX45" i="20"/>
  <c r="CX48" i="20" s="1"/>
  <c r="CX40" i="20"/>
  <c r="J40" i="20"/>
  <c r="J45" i="20"/>
  <c r="J48" i="20" s="1"/>
  <c r="S40" i="20"/>
  <c r="S45" i="20"/>
  <c r="S48" i="20" s="1"/>
  <c r="AY45" i="20"/>
  <c r="AY48" i="20" s="1"/>
  <c r="AY40" i="20"/>
  <c r="BW45" i="20"/>
  <c r="BW48" i="20" s="1"/>
  <c r="BW40" i="20"/>
  <c r="CM45" i="20"/>
  <c r="CM48" i="20" s="1"/>
  <c r="CM40" i="20"/>
  <c r="DC45" i="20"/>
  <c r="DC48" i="20" s="1"/>
  <c r="DC40" i="20"/>
  <c r="AL45" i="20"/>
  <c r="AL48" i="20" s="1"/>
  <c r="AL40" i="20"/>
  <c r="AE45" i="20"/>
  <c r="AE48" i="20" s="1"/>
  <c r="AE40" i="20"/>
  <c r="BK45" i="20"/>
  <c r="BK48" i="20" s="1"/>
  <c r="BK40" i="20"/>
  <c r="P45" i="20"/>
  <c r="P48" i="20" s="1"/>
  <c r="P40" i="20"/>
  <c r="AF45" i="20"/>
  <c r="AF48" i="20" s="1"/>
  <c r="AF40" i="20"/>
  <c r="AV45" i="20"/>
  <c r="AV48" i="20" s="1"/>
  <c r="AV40" i="20"/>
  <c r="BL45" i="20"/>
  <c r="BL48" i="20" s="1"/>
  <c r="BL40" i="20"/>
  <c r="CB45" i="20"/>
  <c r="CB48" i="20" s="1"/>
  <c r="CB40" i="20"/>
  <c r="CR45" i="20"/>
  <c r="CR48" i="20" s="1"/>
  <c r="CR40" i="20"/>
  <c r="Q45" i="20"/>
  <c r="Q48" i="20" s="1"/>
  <c r="Q40" i="20"/>
  <c r="AG45" i="20"/>
  <c r="AG48" i="20" s="1"/>
  <c r="AG40" i="20"/>
  <c r="AW45" i="20"/>
  <c r="AW48" i="20" s="1"/>
  <c r="AW40" i="20"/>
  <c r="BM45" i="20"/>
  <c r="BM48" i="20" s="1"/>
  <c r="BM40" i="20"/>
  <c r="CC45" i="20"/>
  <c r="CC48" i="20" s="1"/>
  <c r="CC40" i="20"/>
  <c r="CS45" i="20"/>
  <c r="CS48" i="20" s="1"/>
  <c r="CS40" i="20"/>
  <c r="AP45" i="20"/>
  <c r="AP48" i="20" s="1"/>
  <c r="AP40" i="20"/>
  <c r="BF45" i="20"/>
  <c r="BF48" i="20" s="1"/>
  <c r="BF40" i="20"/>
  <c r="BV45" i="20"/>
  <c r="BV48" i="20" s="1"/>
  <c r="BV40" i="20"/>
  <c r="CL45" i="20"/>
  <c r="CL48" i="20" s="1"/>
  <c r="CL40" i="20"/>
  <c r="DB45" i="20"/>
  <c r="DB48" i="20" s="1"/>
  <c r="DB40" i="20"/>
  <c r="V40" i="20"/>
  <c r="V45" i="20"/>
  <c r="V48" i="20" s="1"/>
  <c r="AA45" i="20"/>
  <c r="AA48" i="20" s="1"/>
  <c r="AA40" i="20"/>
  <c r="BG45" i="20"/>
  <c r="BG48" i="20" s="1"/>
  <c r="BG40" i="20"/>
  <c r="CA45" i="20"/>
  <c r="CA48" i="20" s="1"/>
  <c r="CA40" i="20"/>
  <c r="CQ45" i="20"/>
  <c r="CQ48" i="20" s="1"/>
  <c r="CQ40" i="20"/>
  <c r="I45" i="20"/>
  <c r="I40" i="20"/>
  <c r="AM45" i="20"/>
  <c r="AM48" i="20" s="1"/>
  <c r="AM40" i="20"/>
  <c r="T45" i="20"/>
  <c r="T48" i="20" s="1"/>
  <c r="T40" i="20"/>
  <c r="AJ45" i="20"/>
  <c r="AJ48" i="20" s="1"/>
  <c r="AJ40" i="20"/>
  <c r="AZ45" i="20"/>
  <c r="AZ48" i="20" s="1"/>
  <c r="AZ40" i="20"/>
  <c r="BP45" i="20"/>
  <c r="BP48" i="20" s="1"/>
  <c r="BP40" i="20"/>
  <c r="CF45" i="20"/>
  <c r="CF48" i="20" s="1"/>
  <c r="CF40" i="20"/>
  <c r="CV45" i="20"/>
  <c r="CV48" i="20" s="1"/>
  <c r="CV40" i="20"/>
  <c r="U45" i="20"/>
  <c r="U48" i="20" s="1"/>
  <c r="U40" i="20"/>
  <c r="AK45" i="20"/>
  <c r="AK48" i="20" s="1"/>
  <c r="AK40" i="20"/>
  <c r="BA45" i="20"/>
  <c r="BA48" i="20" s="1"/>
  <c r="BA40" i="20"/>
  <c r="BQ45" i="20"/>
  <c r="BQ48" i="20" s="1"/>
  <c r="BQ40" i="20"/>
  <c r="CG45" i="20"/>
  <c r="CG48" i="20" s="1"/>
  <c r="CG40" i="20"/>
  <c r="CW45" i="20"/>
  <c r="CW48" i="20" s="1"/>
  <c r="CW40" i="20"/>
  <c r="G37" i="20"/>
  <c r="AT45" i="20"/>
  <c r="AT48" i="20" s="1"/>
  <c r="AT40" i="20"/>
  <c r="BJ45" i="20"/>
  <c r="BJ48" i="20" s="1"/>
  <c r="BJ40" i="20"/>
  <c r="BZ45" i="20"/>
  <c r="BZ48" i="20" s="1"/>
  <c r="BZ40" i="20"/>
  <c r="CP40" i="20"/>
  <c r="CP45" i="20"/>
  <c r="CP48" i="20" s="1"/>
  <c r="G46" i="20"/>
  <c r="G38" i="20"/>
  <c r="AH45" i="20"/>
  <c r="AH48" i="20" s="1"/>
  <c r="AH40" i="20"/>
  <c r="AI45" i="20"/>
  <c r="AI48" i="20" s="1"/>
  <c r="AI40" i="20"/>
  <c r="BO45" i="20"/>
  <c r="BO48" i="20" s="1"/>
  <c r="BO40" i="20"/>
  <c r="CE45" i="20"/>
  <c r="CE48" i="20" s="1"/>
  <c r="CE40" i="20"/>
  <c r="CU45" i="20"/>
  <c r="CU48" i="20" s="1"/>
  <c r="CU40" i="20"/>
  <c r="N40" i="20"/>
  <c r="N45" i="20"/>
  <c r="N48" i="20" s="1"/>
  <c r="O45" i="20"/>
  <c r="O48" i="20" s="1"/>
  <c r="O40" i="20"/>
  <c r="AU45" i="20"/>
  <c r="AU48" i="20" s="1"/>
  <c r="AU40" i="20"/>
  <c r="H45" i="20"/>
  <c r="H40" i="20"/>
  <c r="X45" i="20"/>
  <c r="X48" i="20" s="1"/>
  <c r="X40" i="20"/>
  <c r="AN45" i="20"/>
  <c r="AN48" i="20" s="1"/>
  <c r="AN40" i="20"/>
  <c r="BD45" i="20"/>
  <c r="BD48" i="20" s="1"/>
  <c r="BD40" i="20"/>
  <c r="BT45" i="20"/>
  <c r="BT48" i="20" s="1"/>
  <c r="BT40" i="20"/>
  <c r="CJ45" i="20"/>
  <c r="CJ48" i="20" s="1"/>
  <c r="CJ40" i="20"/>
  <c r="CZ45" i="20"/>
  <c r="CZ48" i="20" s="1"/>
  <c r="CZ40" i="20"/>
  <c r="G47" i="20"/>
  <c r="G39" i="20"/>
  <c r="Y45" i="20"/>
  <c r="Y48" i="20" s="1"/>
  <c r="Y40" i="20"/>
  <c r="AO45" i="20"/>
  <c r="AO48" i="20" s="1"/>
  <c r="AO40" i="20"/>
  <c r="BE45" i="20"/>
  <c r="BE48" i="20" s="1"/>
  <c r="BE40" i="20"/>
  <c r="BU45" i="20"/>
  <c r="BU48" i="20" s="1"/>
  <c r="BU40" i="20"/>
  <c r="CK40" i="20"/>
  <c r="CK45" i="20"/>
  <c r="CK48" i="20" s="1"/>
  <c r="DA40" i="20"/>
  <c r="DA45" i="20"/>
  <c r="DA48" i="20" s="1"/>
  <c r="R40" i="20"/>
  <c r="R45" i="20"/>
  <c r="R48" i="20" s="1"/>
  <c r="AX45" i="20"/>
  <c r="AX48" i="20" s="1"/>
  <c r="AX40" i="20"/>
  <c r="BN45" i="20"/>
  <c r="BN48" i="20" s="1"/>
  <c r="BN40" i="20"/>
  <c r="CD45" i="20"/>
  <c r="CD48" i="20" s="1"/>
  <c r="CD40" i="20"/>
  <c r="CT45" i="20"/>
  <c r="CT48" i="20" s="1"/>
  <c r="CT40" i="20"/>
  <c r="M45" i="20"/>
  <c r="M48" i="20" s="1"/>
  <c r="M40" i="20"/>
  <c r="K45" i="20"/>
  <c r="K48" i="20" s="1"/>
  <c r="K40" i="20"/>
  <c r="AQ45" i="20"/>
  <c r="AQ48" i="20" s="1"/>
  <c r="AQ40" i="20"/>
  <c r="BS45" i="20"/>
  <c r="BS48" i="20" s="1"/>
  <c r="BS40" i="20"/>
  <c r="CI45" i="20"/>
  <c r="CI48" i="20" s="1"/>
  <c r="CI40" i="20"/>
  <c r="CY45" i="20"/>
  <c r="CY48" i="20" s="1"/>
  <c r="CY40" i="20"/>
  <c r="L27" i="16"/>
  <c r="L28" i="16"/>
  <c r="L29" i="16"/>
  <c r="L30" i="16"/>
  <c r="H48" i="20" l="1"/>
  <c r="F50" i="20"/>
  <c r="I48" i="20"/>
  <c r="I84" i="19"/>
  <c r="J86" i="19"/>
  <c r="H75" i="18" s="1"/>
  <c r="G45" i="20"/>
  <c r="G40" i="20"/>
  <c r="G48" i="20" l="1"/>
  <c r="F51" i="20" s="1"/>
  <c r="J111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I29" i="19"/>
  <c r="I8" i="19" l="1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I30" i="19" l="1"/>
  <c r="G24" i="18" s="1"/>
  <c r="L25" i="16"/>
  <c r="L26" i="16"/>
  <c r="L24" i="16"/>
  <c r="L23" i="16"/>
  <c r="L22" i="16"/>
  <c r="L21" i="16"/>
  <c r="L20" i="16"/>
  <c r="L19" i="16"/>
  <c r="L14" i="16"/>
  <c r="L18" i="16"/>
  <c r="L17" i="16"/>
  <c r="L16" i="16"/>
  <c r="L15" i="16"/>
  <c r="L12" i="16"/>
  <c r="L11" i="16"/>
  <c r="L13" i="16"/>
  <c r="L10" i="16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BK22" i="18"/>
  <c r="BL22" i="18"/>
  <c r="BM22" i="18"/>
  <c r="BN22" i="18"/>
  <c r="BO22" i="18"/>
  <c r="BP22" i="18"/>
  <c r="BQ22" i="18"/>
  <c r="BR22" i="18"/>
  <c r="BS22" i="18"/>
  <c r="BT22" i="18"/>
  <c r="BU22" i="18"/>
  <c r="BV22" i="18"/>
  <c r="BW22" i="18"/>
  <c r="BX22" i="18"/>
  <c r="BY22" i="18"/>
  <c r="BZ22" i="18"/>
  <c r="CA22" i="18"/>
  <c r="CB22" i="18"/>
  <c r="CC22" i="18"/>
  <c r="CD22" i="18"/>
  <c r="CE22" i="18"/>
  <c r="CF22" i="18"/>
  <c r="CG22" i="18"/>
  <c r="CH22" i="18"/>
  <c r="CI22" i="18"/>
  <c r="CJ22" i="18"/>
  <c r="CK22" i="18"/>
  <c r="CL22" i="18"/>
  <c r="CM22" i="18"/>
  <c r="CN22" i="18"/>
  <c r="CO22" i="18"/>
  <c r="CP22" i="18"/>
  <c r="CQ22" i="18"/>
  <c r="CR22" i="18"/>
  <c r="CS22" i="18"/>
  <c r="CT22" i="18"/>
  <c r="CU22" i="18"/>
  <c r="CV22" i="18"/>
  <c r="CW22" i="18"/>
  <c r="CX22" i="18"/>
  <c r="CY22" i="18"/>
  <c r="CZ22" i="18"/>
  <c r="DA22" i="18"/>
  <c r="DB22" i="18"/>
  <c r="DC22" i="18"/>
  <c r="DD22" i="18"/>
  <c r="DE22" i="18"/>
  <c r="DF22" i="18"/>
  <c r="DG22" i="18"/>
  <c r="DH22" i="18"/>
  <c r="DI22" i="18"/>
  <c r="DJ22" i="18"/>
  <c r="H22" i="18"/>
  <c r="I22" i="18"/>
  <c r="DD25" i="18" l="1"/>
  <c r="CN25" i="18"/>
  <c r="BX25" i="18"/>
  <c r="DC25" i="18"/>
  <c r="CQ25" i="18"/>
  <c r="CI25" i="18"/>
  <c r="CA25" i="18"/>
  <c r="BO25" i="18"/>
  <c r="BC25" i="18"/>
  <c r="AM25" i="18"/>
  <c r="DJ25" i="18"/>
  <c r="DB25" i="18"/>
  <c r="CT25" i="18"/>
  <c r="CL25" i="18"/>
  <c r="CD25" i="18"/>
  <c r="BV25" i="18"/>
  <c r="BN25" i="18"/>
  <c r="BF25" i="18"/>
  <c r="AX25" i="18"/>
  <c r="AP25" i="18"/>
  <c r="AH25" i="18"/>
  <c r="Z25" i="18"/>
  <c r="R25" i="18"/>
  <c r="DI25" i="18"/>
  <c r="DE25" i="18"/>
  <c r="DA25" i="18"/>
  <c r="CW25" i="18"/>
  <c r="CS25" i="18"/>
  <c r="CO25" i="18"/>
  <c r="CK25" i="18"/>
  <c r="CG25" i="18"/>
  <c r="CC25" i="18"/>
  <c r="BY25" i="18"/>
  <c r="BU25" i="18"/>
  <c r="BQ25" i="18"/>
  <c r="BM25" i="18"/>
  <c r="BI25" i="18"/>
  <c r="BE25" i="18"/>
  <c r="BA25" i="18"/>
  <c r="AW25" i="18"/>
  <c r="AS25" i="18"/>
  <c r="AO25" i="18"/>
  <c r="AK25" i="18"/>
  <c r="AG25" i="18"/>
  <c r="AC25" i="18"/>
  <c r="Y25" i="18"/>
  <c r="U25" i="18"/>
  <c r="Q25" i="18"/>
  <c r="G22" i="18"/>
  <c r="M25" i="18"/>
  <c r="DH25" i="18"/>
  <c r="CR25" i="18"/>
  <c r="CF25" i="18"/>
  <c r="BT25" i="18"/>
  <c r="BP25" i="18"/>
  <c r="BL25" i="18"/>
  <c r="BH25" i="18"/>
  <c r="BD25" i="18"/>
  <c r="AZ25" i="18"/>
  <c r="AV25" i="18"/>
  <c r="AR25" i="18"/>
  <c r="AN25" i="18"/>
  <c r="AJ25" i="18"/>
  <c r="AF25" i="18"/>
  <c r="AB25" i="18"/>
  <c r="X25" i="18"/>
  <c r="T25" i="18"/>
  <c r="P25" i="18"/>
  <c r="L25" i="18"/>
  <c r="CV25" i="18"/>
  <c r="CB25" i="18"/>
  <c r="DG25" i="18"/>
  <c r="CU25" i="18"/>
  <c r="CE25" i="18"/>
  <c r="BS25" i="18"/>
  <c r="BK25" i="18"/>
  <c r="AY25" i="18"/>
  <c r="AU25" i="18"/>
  <c r="AI25" i="18"/>
  <c r="AE25" i="18"/>
  <c r="AA25" i="18"/>
  <c r="W25" i="18"/>
  <c r="S25" i="18"/>
  <c r="O25" i="18"/>
  <c r="K25" i="18"/>
  <c r="I25" i="18"/>
  <c r="CZ25" i="18"/>
  <c r="CJ25" i="18"/>
  <c r="H25" i="18"/>
  <c r="CY25" i="18"/>
  <c r="CM25" i="18"/>
  <c r="BW25" i="18"/>
  <c r="BG25" i="18"/>
  <c r="AQ25" i="18"/>
  <c r="DF25" i="18"/>
  <c r="CX25" i="18"/>
  <c r="CP25" i="18"/>
  <c r="CH25" i="18"/>
  <c r="BZ25" i="18"/>
  <c r="BR25" i="18"/>
  <c r="BJ25" i="18"/>
  <c r="BB25" i="18"/>
  <c r="AT25" i="18"/>
  <c r="AL25" i="18"/>
  <c r="AD25" i="18"/>
  <c r="V25" i="18"/>
  <c r="N25" i="18"/>
  <c r="J25" i="18"/>
  <c r="M57" i="19"/>
  <c r="M85" i="19" s="1"/>
  <c r="Q57" i="19"/>
  <c r="Q85" i="19" s="1"/>
  <c r="U57" i="19"/>
  <c r="U85" i="19" s="1"/>
  <c r="Y57" i="19"/>
  <c r="Y85" i="19" s="1"/>
  <c r="AC57" i="19"/>
  <c r="AC85" i="19" s="1"/>
  <c r="AG57" i="19"/>
  <c r="AG85" i="19" s="1"/>
  <c r="AK57" i="19"/>
  <c r="AK85" i="19" s="1"/>
  <c r="AO57" i="19"/>
  <c r="AO85" i="19" s="1"/>
  <c r="AS57" i="19"/>
  <c r="AS85" i="19" s="1"/>
  <c r="AW57" i="19"/>
  <c r="AW85" i="19" s="1"/>
  <c r="BA57" i="19"/>
  <c r="BA85" i="19" s="1"/>
  <c r="BE57" i="19"/>
  <c r="BE85" i="19" s="1"/>
  <c r="BI57" i="19"/>
  <c r="BI85" i="19" s="1"/>
  <c r="BM57" i="19"/>
  <c r="BM85" i="19" s="1"/>
  <c r="BQ57" i="19"/>
  <c r="BQ85" i="19" s="1"/>
  <c r="BU57" i="19"/>
  <c r="BU85" i="19" s="1"/>
  <c r="BY57" i="19"/>
  <c r="BY85" i="19" s="1"/>
  <c r="CC57" i="19"/>
  <c r="CC85" i="19" s="1"/>
  <c r="CG57" i="19"/>
  <c r="CG85" i="19" s="1"/>
  <c r="CK57" i="19"/>
  <c r="CK85" i="19" s="1"/>
  <c r="CO57" i="19"/>
  <c r="CO85" i="19" s="1"/>
  <c r="CS57" i="19"/>
  <c r="CS85" i="19" s="1"/>
  <c r="CW57" i="19"/>
  <c r="CW85" i="19" s="1"/>
  <c r="DA57" i="19"/>
  <c r="DA85" i="19" s="1"/>
  <c r="DE57" i="19"/>
  <c r="DE85" i="19" s="1"/>
  <c r="DC55" i="19"/>
  <c r="CY55" i="19"/>
  <c r="CU55" i="19"/>
  <c r="CU83" i="19" s="1"/>
  <c r="CU110" i="19" s="1"/>
  <c r="CQ55" i="19"/>
  <c r="CM55" i="19"/>
  <c r="CI55" i="19"/>
  <c r="CE55" i="19"/>
  <c r="CE83" i="19" s="1"/>
  <c r="CE110" i="19" s="1"/>
  <c r="CA55" i="19"/>
  <c r="BW55" i="19"/>
  <c r="BS55" i="19"/>
  <c r="BO55" i="19"/>
  <c r="BO83" i="19" s="1"/>
  <c r="BO110" i="19" s="1"/>
  <c r="BK55" i="19"/>
  <c r="BG55" i="19"/>
  <c r="BC55" i="19"/>
  <c r="AY55" i="19"/>
  <c r="AU55" i="19"/>
  <c r="AQ55" i="19"/>
  <c r="AM55" i="19"/>
  <c r="AI55" i="19"/>
  <c r="AI83" i="19" s="1"/>
  <c r="AI110" i="19" s="1"/>
  <c r="AE55" i="19"/>
  <c r="AA55" i="19"/>
  <c r="W55" i="19"/>
  <c r="S55" i="19"/>
  <c r="S83" i="19" s="1"/>
  <c r="S110" i="19" s="1"/>
  <c r="O55" i="19"/>
  <c r="K55" i="19"/>
  <c r="DB54" i="19"/>
  <c r="CX54" i="19"/>
  <c r="CX82" i="19" s="1"/>
  <c r="CX109" i="19" s="1"/>
  <c r="CT54" i="19"/>
  <c r="CP54" i="19"/>
  <c r="CL54" i="19"/>
  <c r="CH54" i="19"/>
  <c r="CH82" i="19" s="1"/>
  <c r="CH109" i="19" s="1"/>
  <c r="CD54" i="19"/>
  <c r="BZ54" i="19"/>
  <c r="BV54" i="19"/>
  <c r="BR54" i="19"/>
  <c r="BR82" i="19" s="1"/>
  <c r="BR109" i="19" s="1"/>
  <c r="N57" i="19"/>
  <c r="N85" i="19" s="1"/>
  <c r="R57" i="19"/>
  <c r="R85" i="19" s="1"/>
  <c r="V57" i="19"/>
  <c r="V85" i="19" s="1"/>
  <c r="Z57" i="19"/>
  <c r="Z85" i="19" s="1"/>
  <c r="AD57" i="19"/>
  <c r="AD85" i="19" s="1"/>
  <c r="AH57" i="19"/>
  <c r="AH85" i="19" s="1"/>
  <c r="AL57" i="19"/>
  <c r="AL85" i="19" s="1"/>
  <c r="AP57" i="19"/>
  <c r="AP85" i="19" s="1"/>
  <c r="AT57" i="19"/>
  <c r="AT85" i="19" s="1"/>
  <c r="AX57" i="19"/>
  <c r="AX85" i="19" s="1"/>
  <c r="BB57" i="19"/>
  <c r="BB85" i="19" s="1"/>
  <c r="BF57" i="19"/>
  <c r="BF85" i="19" s="1"/>
  <c r="BJ57" i="19"/>
  <c r="BJ85" i="19" s="1"/>
  <c r="BN57" i="19"/>
  <c r="BN85" i="19" s="1"/>
  <c r="BR57" i="19"/>
  <c r="BR85" i="19" s="1"/>
  <c r="BV57" i="19"/>
  <c r="BV85" i="19" s="1"/>
  <c r="BZ57" i="19"/>
  <c r="BZ85" i="19" s="1"/>
  <c r="CD57" i="19"/>
  <c r="CD85" i="19" s="1"/>
  <c r="CH57" i="19"/>
  <c r="CH85" i="19" s="1"/>
  <c r="CL57" i="19"/>
  <c r="CL85" i="19" s="1"/>
  <c r="CP57" i="19"/>
  <c r="CP85" i="19" s="1"/>
  <c r="CT57" i="19"/>
  <c r="CT85" i="19" s="1"/>
  <c r="CX57" i="19"/>
  <c r="CX85" i="19" s="1"/>
  <c r="DB57" i="19"/>
  <c r="DB85" i="19" s="1"/>
  <c r="K57" i="19"/>
  <c r="DB55" i="19"/>
  <c r="CX55" i="19"/>
  <c r="CT55" i="19"/>
  <c r="CT83" i="19" s="1"/>
  <c r="CT110" i="19" s="1"/>
  <c r="CP55" i="19"/>
  <c r="CL55" i="19"/>
  <c r="CH55" i="19"/>
  <c r="CD55" i="19"/>
  <c r="CD83" i="19" s="1"/>
  <c r="CD110" i="19" s="1"/>
  <c r="BZ55" i="19"/>
  <c r="BV55" i="19"/>
  <c r="BR55" i="19"/>
  <c r="BN55" i="19"/>
  <c r="BN83" i="19" s="1"/>
  <c r="BN110" i="19" s="1"/>
  <c r="BJ55" i="19"/>
  <c r="BF55" i="19"/>
  <c r="BB55" i="19"/>
  <c r="AX55" i="19"/>
  <c r="AX83" i="19" s="1"/>
  <c r="AX110" i="19" s="1"/>
  <c r="AT55" i="19"/>
  <c r="AT83" i="19" s="1"/>
  <c r="AT110" i="19" s="1"/>
  <c r="AP55" i="19"/>
  <c r="AL55" i="19"/>
  <c r="AH55" i="19"/>
  <c r="AH83" i="19" s="1"/>
  <c r="AH110" i="19" s="1"/>
  <c r="AD55" i="19"/>
  <c r="Z55" i="19"/>
  <c r="V55" i="19"/>
  <c r="R55" i="19"/>
  <c r="R83" i="19" s="1"/>
  <c r="R110" i="19" s="1"/>
  <c r="N55" i="19"/>
  <c r="DE54" i="19"/>
  <c r="DA54" i="19"/>
  <c r="CW54" i="19"/>
  <c r="CW82" i="19" s="1"/>
  <c r="CW109" i="19" s="1"/>
  <c r="CS54" i="19"/>
  <c r="CS82" i="19" s="1"/>
  <c r="CS109" i="19" s="1"/>
  <c r="O57" i="19"/>
  <c r="O85" i="19" s="1"/>
  <c r="S57" i="19"/>
  <c r="S85" i="19" s="1"/>
  <c r="W57" i="19"/>
  <c r="W85" i="19" s="1"/>
  <c r="AA57" i="19"/>
  <c r="AA85" i="19" s="1"/>
  <c r="AE57" i="19"/>
  <c r="AE85" i="19" s="1"/>
  <c r="AI57" i="19"/>
  <c r="AI85" i="19" s="1"/>
  <c r="AM57" i="19"/>
  <c r="AM85" i="19" s="1"/>
  <c r="AQ57" i="19"/>
  <c r="AQ85" i="19" s="1"/>
  <c r="AU57" i="19"/>
  <c r="AU85" i="19" s="1"/>
  <c r="AY57" i="19"/>
  <c r="AY85" i="19" s="1"/>
  <c r="BC57" i="19"/>
  <c r="BC85" i="19" s="1"/>
  <c r="BG57" i="19"/>
  <c r="BG85" i="19" s="1"/>
  <c r="BK57" i="19"/>
  <c r="BK85" i="19" s="1"/>
  <c r="BO57" i="19"/>
  <c r="BO85" i="19" s="1"/>
  <c r="BS57" i="19"/>
  <c r="BS85" i="19" s="1"/>
  <c r="BW57" i="19"/>
  <c r="BW85" i="19" s="1"/>
  <c r="CA57" i="19"/>
  <c r="CA85" i="19" s="1"/>
  <c r="CE57" i="19"/>
  <c r="CE85" i="19" s="1"/>
  <c r="CI57" i="19"/>
  <c r="CI85" i="19" s="1"/>
  <c r="CM57" i="19"/>
  <c r="CM85" i="19" s="1"/>
  <c r="CQ57" i="19"/>
  <c r="CQ85" i="19" s="1"/>
  <c r="CU57" i="19"/>
  <c r="CU85" i="19" s="1"/>
  <c r="CY57" i="19"/>
  <c r="CY85" i="19" s="1"/>
  <c r="DC57" i="19"/>
  <c r="DC85" i="19" s="1"/>
  <c r="DE55" i="19"/>
  <c r="DA55" i="19"/>
  <c r="CW55" i="19"/>
  <c r="CW83" i="19" s="1"/>
  <c r="CW110" i="19" s="1"/>
  <c r="CS55" i="19"/>
  <c r="CS83" i="19" s="1"/>
  <c r="CS110" i="19" s="1"/>
  <c r="CO55" i="19"/>
  <c r="CK55" i="19"/>
  <c r="CG55" i="19"/>
  <c r="CG83" i="19" s="1"/>
  <c r="CG110" i="19" s="1"/>
  <c r="CC55" i="19"/>
  <c r="CC83" i="19" s="1"/>
  <c r="CC110" i="19" s="1"/>
  <c r="BY55" i="19"/>
  <c r="BU55" i="19"/>
  <c r="BQ55" i="19"/>
  <c r="BQ83" i="19" s="1"/>
  <c r="BQ110" i="19" s="1"/>
  <c r="BM55" i="19"/>
  <c r="BM83" i="19" s="1"/>
  <c r="BM110" i="19" s="1"/>
  <c r="BI55" i="19"/>
  <c r="BE55" i="19"/>
  <c r="BA55" i="19"/>
  <c r="AW55" i="19"/>
  <c r="AS55" i="19"/>
  <c r="AO55" i="19"/>
  <c r="AK55" i="19"/>
  <c r="AK83" i="19" s="1"/>
  <c r="AK110" i="19" s="1"/>
  <c r="AG55" i="19"/>
  <c r="AG83" i="19" s="1"/>
  <c r="AG110" i="19" s="1"/>
  <c r="AC55" i="19"/>
  <c r="Y55" i="19"/>
  <c r="U55" i="19"/>
  <c r="U83" i="19" s="1"/>
  <c r="U110" i="19" s="1"/>
  <c r="Q55" i="19"/>
  <c r="Q83" i="19" s="1"/>
  <c r="Q110" i="19" s="1"/>
  <c r="M55" i="19"/>
  <c r="DD54" i="19"/>
  <c r="CZ54" i="19"/>
  <c r="CZ82" i="19" s="1"/>
  <c r="CZ109" i="19" s="1"/>
  <c r="CV54" i="19"/>
  <c r="CV82" i="19" s="1"/>
  <c r="CV109" i="19" s="1"/>
  <c r="CR54" i="19"/>
  <c r="L57" i="19"/>
  <c r="L85" i="19" s="1"/>
  <c r="P57" i="19"/>
  <c r="P85" i="19" s="1"/>
  <c r="T57" i="19"/>
  <c r="T85" i="19" s="1"/>
  <c r="X57" i="19"/>
  <c r="X85" i="19" s="1"/>
  <c r="AB57" i="19"/>
  <c r="AB85" i="19" s="1"/>
  <c r="AF57" i="19"/>
  <c r="AF85" i="19" s="1"/>
  <c r="AJ57" i="19"/>
  <c r="AJ85" i="19" s="1"/>
  <c r="AN57" i="19"/>
  <c r="AN85" i="19" s="1"/>
  <c r="AR57" i="19"/>
  <c r="AR85" i="19" s="1"/>
  <c r="AV57" i="19"/>
  <c r="AV85" i="19" s="1"/>
  <c r="AZ57" i="19"/>
  <c r="AZ85" i="19" s="1"/>
  <c r="BD57" i="19"/>
  <c r="BD85" i="19" s="1"/>
  <c r="BH57" i="19"/>
  <c r="BH85" i="19" s="1"/>
  <c r="BL57" i="19"/>
  <c r="BL85" i="19" s="1"/>
  <c r="BP57" i="19"/>
  <c r="BP85" i="19" s="1"/>
  <c r="BT57" i="19"/>
  <c r="BT85" i="19" s="1"/>
  <c r="BX57" i="19"/>
  <c r="BX85" i="19" s="1"/>
  <c r="CB57" i="19"/>
  <c r="CB85" i="19" s="1"/>
  <c r="CF57" i="19"/>
  <c r="CF85" i="19" s="1"/>
  <c r="CJ57" i="19"/>
  <c r="CJ85" i="19" s="1"/>
  <c r="CN57" i="19"/>
  <c r="CN85" i="19" s="1"/>
  <c r="CR57" i="19"/>
  <c r="CR85" i="19" s="1"/>
  <c r="CV57" i="19"/>
  <c r="CV85" i="19" s="1"/>
  <c r="CZ57" i="19"/>
  <c r="CZ85" i="19" s="1"/>
  <c r="DD57" i="19"/>
  <c r="DD85" i="19" s="1"/>
  <c r="DD55" i="19"/>
  <c r="DD83" i="19" s="1"/>
  <c r="DD110" i="19" s="1"/>
  <c r="CZ55" i="19"/>
  <c r="CZ83" i="19" s="1"/>
  <c r="CZ110" i="19" s="1"/>
  <c r="CV55" i="19"/>
  <c r="CR55" i="19"/>
  <c r="CN55" i="19"/>
  <c r="CN83" i="19" s="1"/>
  <c r="CN110" i="19" s="1"/>
  <c r="CJ55" i="19"/>
  <c r="CJ83" i="19" s="1"/>
  <c r="CJ110" i="19" s="1"/>
  <c r="CF55" i="19"/>
  <c r="CB55" i="19"/>
  <c r="BX55" i="19"/>
  <c r="BX83" i="19" s="1"/>
  <c r="BX110" i="19" s="1"/>
  <c r="BT55" i="19"/>
  <c r="BP55" i="19"/>
  <c r="BL55" i="19"/>
  <c r="BH55" i="19"/>
  <c r="BH83" i="19" s="1"/>
  <c r="BH110" i="19" s="1"/>
  <c r="BD55" i="19"/>
  <c r="BD83" i="19" s="1"/>
  <c r="BD110" i="19" s="1"/>
  <c r="AZ55" i="19"/>
  <c r="AV55" i="19"/>
  <c r="AR55" i="19"/>
  <c r="AR83" i="19" s="1"/>
  <c r="AR110" i="19" s="1"/>
  <c r="AN55" i="19"/>
  <c r="AN83" i="19" s="1"/>
  <c r="AN110" i="19" s="1"/>
  <c r="AJ55" i="19"/>
  <c r="AF55" i="19"/>
  <c r="AB55" i="19"/>
  <c r="AB83" i="19" s="1"/>
  <c r="AB110" i="19" s="1"/>
  <c r="X55" i="19"/>
  <c r="X83" i="19" s="1"/>
  <c r="X110" i="19" s="1"/>
  <c r="T55" i="19"/>
  <c r="P55" i="19"/>
  <c r="L55" i="19"/>
  <c r="L83" i="19" s="1"/>
  <c r="L110" i="19" s="1"/>
  <c r="DC54" i="19"/>
  <c r="CY54" i="19"/>
  <c r="CU54" i="19"/>
  <c r="CQ54" i="19"/>
  <c r="CQ82" i="19" s="1"/>
  <c r="CQ109" i="19" s="1"/>
  <c r="CM54" i="19"/>
  <c r="CM82" i="19" s="1"/>
  <c r="CM109" i="19" s="1"/>
  <c r="CO54" i="19"/>
  <c r="CI54" i="19"/>
  <c r="CC54" i="19"/>
  <c r="CC82" i="19" s="1"/>
  <c r="CC109" i="19" s="1"/>
  <c r="BX54" i="19"/>
  <c r="BX82" i="19" s="1"/>
  <c r="BX109" i="19" s="1"/>
  <c r="BS54" i="19"/>
  <c r="BN54" i="19"/>
  <c r="BJ54" i="19"/>
  <c r="BF54" i="19"/>
  <c r="BF82" i="19" s="1"/>
  <c r="BF109" i="19" s="1"/>
  <c r="BB54" i="19"/>
  <c r="AX54" i="19"/>
  <c r="AT54" i="19"/>
  <c r="AT82" i="19" s="1"/>
  <c r="AT109" i="19" s="1"/>
  <c r="AP54" i="19"/>
  <c r="AP82" i="19" s="1"/>
  <c r="AP109" i="19" s="1"/>
  <c r="AL54" i="19"/>
  <c r="AH54" i="19"/>
  <c r="AD54" i="19"/>
  <c r="AD82" i="19" s="1"/>
  <c r="AD109" i="19" s="1"/>
  <c r="Z54" i="19"/>
  <c r="Z82" i="19" s="1"/>
  <c r="Z109" i="19" s="1"/>
  <c r="V54" i="19"/>
  <c r="R54" i="19"/>
  <c r="N54" i="19"/>
  <c r="N82" i="19" s="1"/>
  <c r="N109" i="19" s="1"/>
  <c r="DE53" i="19"/>
  <c r="DE81" i="19" s="1"/>
  <c r="DE108" i="19" s="1"/>
  <c r="DA53" i="19"/>
  <c r="CW53" i="19"/>
  <c r="CS53" i="19"/>
  <c r="CS81" i="19" s="1"/>
  <c r="CS108" i="19" s="1"/>
  <c r="CO53" i="19"/>
  <c r="CO81" i="19" s="1"/>
  <c r="CO108" i="19" s="1"/>
  <c r="CK53" i="19"/>
  <c r="CG53" i="19"/>
  <c r="CC53" i="19"/>
  <c r="CC81" i="19" s="1"/>
  <c r="CC108" i="19" s="1"/>
  <c r="BY53" i="19"/>
  <c r="BY81" i="19" s="1"/>
  <c r="BY108" i="19" s="1"/>
  <c r="BU53" i="19"/>
  <c r="BQ53" i="19"/>
  <c r="BM53" i="19"/>
  <c r="BM81" i="19" s="1"/>
  <c r="BM108" i="19" s="1"/>
  <c r="BI53" i="19"/>
  <c r="BI81" i="19" s="1"/>
  <c r="BI108" i="19" s="1"/>
  <c r="BE53" i="19"/>
  <c r="BA53" i="19"/>
  <c r="AW53" i="19"/>
  <c r="AW81" i="19" s="1"/>
  <c r="AW108" i="19" s="1"/>
  <c r="AS53" i="19"/>
  <c r="AS81" i="19" s="1"/>
  <c r="AS108" i="19" s="1"/>
  <c r="AO53" i="19"/>
  <c r="AK53" i="19"/>
  <c r="AG53" i="19"/>
  <c r="AG81" i="19" s="1"/>
  <c r="AG108" i="19" s="1"/>
  <c r="AC53" i="19"/>
  <c r="AC81" i="19" s="1"/>
  <c r="AC108" i="19" s="1"/>
  <c r="Y53" i="19"/>
  <c r="U53" i="19"/>
  <c r="Q53" i="19"/>
  <c r="Q81" i="19" s="1"/>
  <c r="Q108" i="19" s="1"/>
  <c r="M53" i="19"/>
  <c r="M81" i="19" s="1"/>
  <c r="M108" i="19" s="1"/>
  <c r="DD52" i="19"/>
  <c r="CZ52" i="19"/>
  <c r="CV52" i="19"/>
  <c r="CV80" i="19" s="1"/>
  <c r="CV107" i="19" s="1"/>
  <c r="CR52" i="19"/>
  <c r="CR80" i="19" s="1"/>
  <c r="CR107" i="19" s="1"/>
  <c r="CN52" i="19"/>
  <c r="CJ52" i="19"/>
  <c r="CF52" i="19"/>
  <c r="CF80" i="19" s="1"/>
  <c r="CF107" i="19" s="1"/>
  <c r="CB52" i="19"/>
  <c r="CB80" i="19" s="1"/>
  <c r="CB107" i="19" s="1"/>
  <c r="BX52" i="19"/>
  <c r="BT52" i="19"/>
  <c r="BP52" i="19"/>
  <c r="BP80" i="19" s="1"/>
  <c r="BP107" i="19" s="1"/>
  <c r="BL52" i="19"/>
  <c r="BL80" i="19" s="1"/>
  <c r="BL107" i="19" s="1"/>
  <c r="BH52" i="19"/>
  <c r="BD52" i="19"/>
  <c r="AZ52" i="19"/>
  <c r="AZ80" i="19" s="1"/>
  <c r="AZ107" i="19" s="1"/>
  <c r="AV52" i="19"/>
  <c r="AV80" i="19" s="1"/>
  <c r="AV107" i="19" s="1"/>
  <c r="AR52" i="19"/>
  <c r="AN52" i="19"/>
  <c r="AJ52" i="19"/>
  <c r="AJ80" i="19" s="1"/>
  <c r="AJ107" i="19" s="1"/>
  <c r="AF52" i="19"/>
  <c r="AF80" i="19" s="1"/>
  <c r="AF107" i="19" s="1"/>
  <c r="AB52" i="19"/>
  <c r="X52" i="19"/>
  <c r="T52" i="19"/>
  <c r="T80" i="19" s="1"/>
  <c r="T107" i="19" s="1"/>
  <c r="P52" i="19"/>
  <c r="P80" i="19" s="1"/>
  <c r="P107" i="19" s="1"/>
  <c r="L52" i="19"/>
  <c r="DC51" i="19"/>
  <c r="CY51" i="19"/>
  <c r="CY79" i="19" s="1"/>
  <c r="CY106" i="19" s="1"/>
  <c r="CU51" i="19"/>
  <c r="CU79" i="19" s="1"/>
  <c r="CU106" i="19" s="1"/>
  <c r="CQ51" i="19"/>
  <c r="CM51" i="19"/>
  <c r="CI51" i="19"/>
  <c r="CI79" i="19" s="1"/>
  <c r="CI106" i="19" s="1"/>
  <c r="CE51" i="19"/>
  <c r="CE79" i="19" s="1"/>
  <c r="CE106" i="19" s="1"/>
  <c r="CA51" i="19"/>
  <c r="BW51" i="19"/>
  <c r="BS51" i="19"/>
  <c r="BS79" i="19" s="1"/>
  <c r="BS106" i="19" s="1"/>
  <c r="BO51" i="19"/>
  <c r="BO79" i="19" s="1"/>
  <c r="BO106" i="19" s="1"/>
  <c r="BK51" i="19"/>
  <c r="BG51" i="19"/>
  <c r="BC51" i="19"/>
  <c r="BC79" i="19" s="1"/>
  <c r="BC106" i="19" s="1"/>
  <c r="AY51" i="19"/>
  <c r="AY79" i="19" s="1"/>
  <c r="AY106" i="19" s="1"/>
  <c r="CN54" i="19"/>
  <c r="CG54" i="19"/>
  <c r="CB54" i="19"/>
  <c r="CB82" i="19" s="1"/>
  <c r="CB109" i="19" s="1"/>
  <c r="BW54" i="19"/>
  <c r="BW82" i="19" s="1"/>
  <c r="BW109" i="19" s="1"/>
  <c r="BQ54" i="19"/>
  <c r="BM54" i="19"/>
  <c r="BI54" i="19"/>
  <c r="BI82" i="19" s="1"/>
  <c r="BI109" i="19" s="1"/>
  <c r="BE54" i="19"/>
  <c r="BE82" i="19" s="1"/>
  <c r="BE109" i="19" s="1"/>
  <c r="BA54" i="19"/>
  <c r="AW54" i="19"/>
  <c r="AS54" i="19"/>
  <c r="AS82" i="19" s="1"/>
  <c r="AS109" i="19" s="1"/>
  <c r="AO54" i="19"/>
  <c r="AO82" i="19" s="1"/>
  <c r="AO109" i="19" s="1"/>
  <c r="AK54" i="19"/>
  <c r="AG54" i="19"/>
  <c r="AC54" i="19"/>
  <c r="AC82" i="19" s="1"/>
  <c r="AC109" i="19" s="1"/>
  <c r="Y54" i="19"/>
  <c r="Y82" i="19" s="1"/>
  <c r="Y109" i="19" s="1"/>
  <c r="U54" i="19"/>
  <c r="Q54" i="19"/>
  <c r="M54" i="19"/>
  <c r="M82" i="19" s="1"/>
  <c r="M109" i="19" s="1"/>
  <c r="DD53" i="19"/>
  <c r="DD81" i="19" s="1"/>
  <c r="DD108" i="19" s="1"/>
  <c r="CZ53" i="19"/>
  <c r="CV53" i="19"/>
  <c r="CR53" i="19"/>
  <c r="CR81" i="19" s="1"/>
  <c r="CR108" i="19" s="1"/>
  <c r="CN53" i="19"/>
  <c r="CN81" i="19" s="1"/>
  <c r="CN108" i="19" s="1"/>
  <c r="CJ53" i="19"/>
  <c r="CF53" i="19"/>
  <c r="CB53" i="19"/>
  <c r="CB81" i="19" s="1"/>
  <c r="CB108" i="19" s="1"/>
  <c r="BX53" i="19"/>
  <c r="BX81" i="19" s="1"/>
  <c r="BX108" i="19" s="1"/>
  <c r="BT53" i="19"/>
  <c r="BP53" i="19"/>
  <c r="BL53" i="19"/>
  <c r="BL81" i="19" s="1"/>
  <c r="BL108" i="19" s="1"/>
  <c r="BH53" i="19"/>
  <c r="BH81" i="19" s="1"/>
  <c r="BH108" i="19" s="1"/>
  <c r="BD53" i="19"/>
  <c r="AZ53" i="19"/>
  <c r="AV53" i="19"/>
  <c r="AV81" i="19" s="1"/>
  <c r="AV108" i="19" s="1"/>
  <c r="AR53" i="19"/>
  <c r="AR81" i="19" s="1"/>
  <c r="AR108" i="19" s="1"/>
  <c r="AN53" i="19"/>
  <c r="AJ53" i="19"/>
  <c r="AF53" i="19"/>
  <c r="AF81" i="19" s="1"/>
  <c r="AF108" i="19" s="1"/>
  <c r="AB53" i="19"/>
  <c r="AB81" i="19" s="1"/>
  <c r="AB108" i="19" s="1"/>
  <c r="X53" i="19"/>
  <c r="T53" i="19"/>
  <c r="P53" i="19"/>
  <c r="P81" i="19" s="1"/>
  <c r="P108" i="19" s="1"/>
  <c r="L53" i="19"/>
  <c r="L81" i="19" s="1"/>
  <c r="L108" i="19" s="1"/>
  <c r="DC52" i="19"/>
  <c r="CY52" i="19"/>
  <c r="CU52" i="19"/>
  <c r="CU80" i="19" s="1"/>
  <c r="CU107" i="19" s="1"/>
  <c r="CQ52" i="19"/>
  <c r="CQ80" i="19" s="1"/>
  <c r="CQ107" i="19" s="1"/>
  <c r="CM52" i="19"/>
  <c r="CI52" i="19"/>
  <c r="CE52" i="19"/>
  <c r="CE80" i="19" s="1"/>
  <c r="CE107" i="19" s="1"/>
  <c r="CA52" i="19"/>
  <c r="BW52" i="19"/>
  <c r="BS52" i="19"/>
  <c r="BO52" i="19"/>
  <c r="BO80" i="19" s="1"/>
  <c r="BO107" i="19" s="1"/>
  <c r="BK52" i="19"/>
  <c r="BK80" i="19" s="1"/>
  <c r="BK107" i="19" s="1"/>
  <c r="BG52" i="19"/>
  <c r="BC52" i="19"/>
  <c r="AY52" i="19"/>
  <c r="AY80" i="19" s="1"/>
  <c r="AY107" i="19" s="1"/>
  <c r="AU52" i="19"/>
  <c r="AU80" i="19" s="1"/>
  <c r="AU107" i="19" s="1"/>
  <c r="AQ52" i="19"/>
  <c r="AM52" i="19"/>
  <c r="AI52" i="19"/>
  <c r="AI80" i="19" s="1"/>
  <c r="AI107" i="19" s="1"/>
  <c r="AE52" i="19"/>
  <c r="AE80" i="19" s="1"/>
  <c r="AE107" i="19" s="1"/>
  <c r="AA52" i="19"/>
  <c r="W52" i="19"/>
  <c r="S52" i="19"/>
  <c r="S80" i="19" s="1"/>
  <c r="S107" i="19" s="1"/>
  <c r="O52" i="19"/>
  <c r="O80" i="19" s="1"/>
  <c r="O107" i="19" s="1"/>
  <c r="K52" i="19"/>
  <c r="DB51" i="19"/>
  <c r="CX51" i="19"/>
  <c r="CX79" i="19" s="1"/>
  <c r="CX106" i="19" s="1"/>
  <c r="CT51" i="19"/>
  <c r="CT79" i="19" s="1"/>
  <c r="CT106" i="19" s="1"/>
  <c r="CP51" i="19"/>
  <c r="CL51" i="19"/>
  <c r="CH51" i="19"/>
  <c r="CH79" i="19" s="1"/>
  <c r="CH106" i="19" s="1"/>
  <c r="CD51" i="19"/>
  <c r="CD79" i="19" s="1"/>
  <c r="CD106" i="19" s="1"/>
  <c r="BZ51" i="19"/>
  <c r="BV51" i="19"/>
  <c r="BR51" i="19"/>
  <c r="BR79" i="19" s="1"/>
  <c r="BR106" i="19" s="1"/>
  <c r="BN51" i="19"/>
  <c r="BN79" i="19" s="1"/>
  <c r="BN106" i="19" s="1"/>
  <c r="BJ51" i="19"/>
  <c r="BF51" i="19"/>
  <c r="BB51" i="19"/>
  <c r="BB79" i="19" s="1"/>
  <c r="BB106" i="19" s="1"/>
  <c r="AX51" i="19"/>
  <c r="AX79" i="19" s="1"/>
  <c r="AX106" i="19" s="1"/>
  <c r="CK54" i="19"/>
  <c r="CF54" i="19"/>
  <c r="CA54" i="19"/>
  <c r="CA82" i="19" s="1"/>
  <c r="CA109" i="19" s="1"/>
  <c r="BU54" i="19"/>
  <c r="BU82" i="19" s="1"/>
  <c r="BU109" i="19" s="1"/>
  <c r="BP54" i="19"/>
  <c r="BL54" i="19"/>
  <c r="BH54" i="19"/>
  <c r="BH82" i="19" s="1"/>
  <c r="BH109" i="19" s="1"/>
  <c r="BD54" i="19"/>
  <c r="BD82" i="19" s="1"/>
  <c r="BD109" i="19" s="1"/>
  <c r="AZ54" i="19"/>
  <c r="AV54" i="19"/>
  <c r="AR54" i="19"/>
  <c r="AR82" i="19" s="1"/>
  <c r="AR109" i="19" s="1"/>
  <c r="AN54" i="19"/>
  <c r="AN82" i="19" s="1"/>
  <c r="AN109" i="19" s="1"/>
  <c r="AJ54" i="19"/>
  <c r="AF54" i="19"/>
  <c r="AB54" i="19"/>
  <c r="AB82" i="19" s="1"/>
  <c r="AB109" i="19" s="1"/>
  <c r="X54" i="19"/>
  <c r="X82" i="19" s="1"/>
  <c r="X109" i="19" s="1"/>
  <c r="T54" i="19"/>
  <c r="P54" i="19"/>
  <c r="L54" i="19"/>
  <c r="L82" i="19" s="1"/>
  <c r="L109" i="19" s="1"/>
  <c r="DC53" i="19"/>
  <c r="DC81" i="19" s="1"/>
  <c r="DC108" i="19" s="1"/>
  <c r="CY53" i="19"/>
  <c r="CU53" i="19"/>
  <c r="CQ53" i="19"/>
  <c r="CQ81" i="19" s="1"/>
  <c r="CQ108" i="19" s="1"/>
  <c r="CM53" i="19"/>
  <c r="CM81" i="19" s="1"/>
  <c r="CM108" i="19" s="1"/>
  <c r="CI53" i="19"/>
  <c r="CE53" i="19"/>
  <c r="CA53" i="19"/>
  <c r="CA81" i="19" s="1"/>
  <c r="CA108" i="19" s="1"/>
  <c r="BW53" i="19"/>
  <c r="BW81" i="19" s="1"/>
  <c r="BW108" i="19" s="1"/>
  <c r="BS53" i="19"/>
  <c r="BO53" i="19"/>
  <c r="BK53" i="19"/>
  <c r="BK81" i="19" s="1"/>
  <c r="BK108" i="19" s="1"/>
  <c r="BG53" i="19"/>
  <c r="BG81" i="19" s="1"/>
  <c r="BG108" i="19" s="1"/>
  <c r="BC53" i="19"/>
  <c r="AY53" i="19"/>
  <c r="AU53" i="19"/>
  <c r="AU81" i="19" s="1"/>
  <c r="AU108" i="19" s="1"/>
  <c r="AQ53" i="19"/>
  <c r="AQ81" i="19" s="1"/>
  <c r="AQ108" i="19" s="1"/>
  <c r="AM53" i="19"/>
  <c r="AI53" i="19"/>
  <c r="AE53" i="19"/>
  <c r="AE81" i="19" s="1"/>
  <c r="AE108" i="19" s="1"/>
  <c r="AA53" i="19"/>
  <c r="AA81" i="19" s="1"/>
  <c r="AA108" i="19" s="1"/>
  <c r="W53" i="19"/>
  <c r="S53" i="19"/>
  <c r="O53" i="19"/>
  <c r="O81" i="19" s="1"/>
  <c r="O108" i="19" s="1"/>
  <c r="K53" i="19"/>
  <c r="K81" i="19" s="1"/>
  <c r="K108" i="19" s="1"/>
  <c r="DB52" i="19"/>
  <c r="CX52" i="19"/>
  <c r="CT52" i="19"/>
  <c r="CT80" i="19" s="1"/>
  <c r="CT107" i="19" s="1"/>
  <c r="CP52" i="19"/>
  <c r="CP80" i="19" s="1"/>
  <c r="CP107" i="19" s="1"/>
  <c r="CL52" i="19"/>
  <c r="CH52" i="19"/>
  <c r="CD52" i="19"/>
  <c r="BZ52" i="19"/>
  <c r="BZ80" i="19" s="1"/>
  <c r="BZ107" i="19" s="1"/>
  <c r="BV52" i="19"/>
  <c r="BR52" i="19"/>
  <c r="BN52" i="19"/>
  <c r="BN80" i="19" s="1"/>
  <c r="BN107" i="19" s="1"/>
  <c r="BJ52" i="19"/>
  <c r="BJ80" i="19" s="1"/>
  <c r="BJ107" i="19" s="1"/>
  <c r="BF52" i="19"/>
  <c r="BB52" i="19"/>
  <c r="AX52" i="19"/>
  <c r="AX80" i="19" s="1"/>
  <c r="AX107" i="19" s="1"/>
  <c r="AT52" i="19"/>
  <c r="AT80" i="19" s="1"/>
  <c r="AT107" i="19" s="1"/>
  <c r="AP52" i="19"/>
  <c r="AL52" i="19"/>
  <c r="AH52" i="19"/>
  <c r="AH80" i="19" s="1"/>
  <c r="AH107" i="19" s="1"/>
  <c r="AD52" i="19"/>
  <c r="AD80" i="19" s="1"/>
  <c r="AD107" i="19" s="1"/>
  <c r="Z52" i="19"/>
  <c r="V52" i="19"/>
  <c r="R52" i="19"/>
  <c r="R80" i="19" s="1"/>
  <c r="R107" i="19" s="1"/>
  <c r="N52" i="19"/>
  <c r="N80" i="19" s="1"/>
  <c r="N107" i="19" s="1"/>
  <c r="DE51" i="19"/>
  <c r="DA51" i="19"/>
  <c r="CW51" i="19"/>
  <c r="CW79" i="19" s="1"/>
  <c r="CW106" i="19" s="1"/>
  <c r="CS51" i="19"/>
  <c r="CS79" i="19" s="1"/>
  <c r="CS106" i="19" s="1"/>
  <c r="CO51" i="19"/>
  <c r="CK51" i="19"/>
  <c r="CG51" i="19"/>
  <c r="CG79" i="19" s="1"/>
  <c r="CG106" i="19" s="1"/>
  <c r="CC51" i="19"/>
  <c r="CC79" i="19" s="1"/>
  <c r="CC106" i="19" s="1"/>
  <c r="BY51" i="19"/>
  <c r="BU51" i="19"/>
  <c r="BQ51" i="19"/>
  <c r="BQ79" i="19" s="1"/>
  <c r="BQ106" i="19" s="1"/>
  <c r="BM51" i="19"/>
  <c r="BM79" i="19" s="1"/>
  <c r="BM106" i="19" s="1"/>
  <c r="BI51" i="19"/>
  <c r="BE51" i="19"/>
  <c r="BA51" i="19"/>
  <c r="BA79" i="19" s="1"/>
  <c r="BA106" i="19" s="1"/>
  <c r="AW51" i="19"/>
  <c r="AW79" i="19" s="1"/>
  <c r="AW106" i="19" s="1"/>
  <c r="AS51" i="19"/>
  <c r="CJ54" i="19"/>
  <c r="CE54" i="19"/>
  <c r="CE82" i="19" s="1"/>
  <c r="CE109" i="19" s="1"/>
  <c r="BY54" i="19"/>
  <c r="BY82" i="19" s="1"/>
  <c r="BY109" i="19" s="1"/>
  <c r="BT54" i="19"/>
  <c r="BO54" i="19"/>
  <c r="BK54" i="19"/>
  <c r="BK82" i="19" s="1"/>
  <c r="BK109" i="19" s="1"/>
  <c r="BG54" i="19"/>
  <c r="BG82" i="19" s="1"/>
  <c r="BG109" i="19" s="1"/>
  <c r="BC54" i="19"/>
  <c r="AY54" i="19"/>
  <c r="AU54" i="19"/>
  <c r="AU82" i="19" s="1"/>
  <c r="AU109" i="19" s="1"/>
  <c r="AQ54" i="19"/>
  <c r="AQ82" i="19" s="1"/>
  <c r="AQ109" i="19" s="1"/>
  <c r="AM54" i="19"/>
  <c r="AI54" i="19"/>
  <c r="AE54" i="19"/>
  <c r="AE82" i="19" s="1"/>
  <c r="AE109" i="19" s="1"/>
  <c r="AA54" i="19"/>
  <c r="W54" i="19"/>
  <c r="S54" i="19"/>
  <c r="O54" i="19"/>
  <c r="O82" i="19" s="1"/>
  <c r="O109" i="19" s="1"/>
  <c r="K54" i="19"/>
  <c r="K82" i="19" s="1"/>
  <c r="K109" i="19" s="1"/>
  <c r="DB53" i="19"/>
  <c r="CX53" i="19"/>
  <c r="CT53" i="19"/>
  <c r="CT81" i="19" s="1"/>
  <c r="CT108" i="19" s="1"/>
  <c r="CP53" i="19"/>
  <c r="CP81" i="19" s="1"/>
  <c r="CP108" i="19" s="1"/>
  <c r="CL53" i="19"/>
  <c r="CH53" i="19"/>
  <c r="CD53" i="19"/>
  <c r="CD81" i="19" s="1"/>
  <c r="CD108" i="19" s="1"/>
  <c r="BZ53" i="19"/>
  <c r="BZ81" i="19" s="1"/>
  <c r="BZ108" i="19" s="1"/>
  <c r="BV53" i="19"/>
  <c r="BR53" i="19"/>
  <c r="BN53" i="19"/>
  <c r="BN81" i="19" s="1"/>
  <c r="BN108" i="19" s="1"/>
  <c r="BJ53" i="19"/>
  <c r="BJ81" i="19" s="1"/>
  <c r="BJ108" i="19" s="1"/>
  <c r="BF53" i="19"/>
  <c r="BB53" i="19"/>
  <c r="AX53" i="19"/>
  <c r="AX81" i="19" s="1"/>
  <c r="AX108" i="19" s="1"/>
  <c r="AT53" i="19"/>
  <c r="AT81" i="19" s="1"/>
  <c r="AT108" i="19" s="1"/>
  <c r="AP53" i="19"/>
  <c r="AL53" i="19"/>
  <c r="AH53" i="19"/>
  <c r="AH81" i="19" s="1"/>
  <c r="AH108" i="19" s="1"/>
  <c r="AD53" i="19"/>
  <c r="AD81" i="19" s="1"/>
  <c r="AD108" i="19" s="1"/>
  <c r="Z53" i="19"/>
  <c r="V53" i="19"/>
  <c r="R53" i="19"/>
  <c r="R81" i="19" s="1"/>
  <c r="R108" i="19" s="1"/>
  <c r="N53" i="19"/>
  <c r="N81" i="19" s="1"/>
  <c r="N108" i="19" s="1"/>
  <c r="DE52" i="19"/>
  <c r="DA52" i="19"/>
  <c r="CW52" i="19"/>
  <c r="CW80" i="19" s="1"/>
  <c r="CW107" i="19" s="1"/>
  <c r="CS52" i="19"/>
  <c r="CS80" i="19" s="1"/>
  <c r="CS107" i="19" s="1"/>
  <c r="CO52" i="19"/>
  <c r="CK52" i="19"/>
  <c r="CG52" i="19"/>
  <c r="CG80" i="19" s="1"/>
  <c r="CG107" i="19" s="1"/>
  <c r="CC52" i="19"/>
  <c r="CC80" i="19" s="1"/>
  <c r="CC107" i="19" s="1"/>
  <c r="BY52" i="19"/>
  <c r="BU52" i="19"/>
  <c r="BQ52" i="19"/>
  <c r="BQ80" i="19" s="1"/>
  <c r="BQ107" i="19" s="1"/>
  <c r="BM52" i="19"/>
  <c r="BM80" i="19" s="1"/>
  <c r="BM107" i="19" s="1"/>
  <c r="BI52" i="19"/>
  <c r="BE52" i="19"/>
  <c r="BA52" i="19"/>
  <c r="BA80" i="19" s="1"/>
  <c r="BA107" i="19" s="1"/>
  <c r="AW52" i="19"/>
  <c r="AW80" i="19" s="1"/>
  <c r="AW107" i="19" s="1"/>
  <c r="AS52" i="19"/>
  <c r="AO52" i="19"/>
  <c r="AK52" i="19"/>
  <c r="AK80" i="19" s="1"/>
  <c r="AK107" i="19" s="1"/>
  <c r="AG52" i="19"/>
  <c r="AG80" i="19" s="1"/>
  <c r="AG107" i="19" s="1"/>
  <c r="AC52" i="19"/>
  <c r="Y52" i="19"/>
  <c r="U52" i="19"/>
  <c r="U80" i="19" s="1"/>
  <c r="U107" i="19" s="1"/>
  <c r="Q52" i="19"/>
  <c r="Q80" i="19" s="1"/>
  <c r="Q107" i="19" s="1"/>
  <c r="M52" i="19"/>
  <c r="DD51" i="19"/>
  <c r="CZ51" i="19"/>
  <c r="CZ79" i="19" s="1"/>
  <c r="CZ106" i="19" s="1"/>
  <c r="CV51" i="19"/>
  <c r="CV79" i="19" s="1"/>
  <c r="CV106" i="19" s="1"/>
  <c r="CR51" i="19"/>
  <c r="CN51" i="19"/>
  <c r="CJ51" i="19"/>
  <c r="CJ79" i="19" s="1"/>
  <c r="CJ106" i="19" s="1"/>
  <c r="CF51" i="19"/>
  <c r="CB51" i="19"/>
  <c r="BX51" i="19"/>
  <c r="BT51" i="19"/>
  <c r="BT79" i="19" s="1"/>
  <c r="BT106" i="19" s="1"/>
  <c r="BP51" i="19"/>
  <c r="BP79" i="19" s="1"/>
  <c r="BP106" i="19" s="1"/>
  <c r="BL51" i="19"/>
  <c r="BH51" i="19"/>
  <c r="BD51" i="19"/>
  <c r="BD79" i="19" s="1"/>
  <c r="BD106" i="19" s="1"/>
  <c r="AZ51" i="19"/>
  <c r="AZ79" i="19" s="1"/>
  <c r="AZ106" i="19" s="1"/>
  <c r="AV51" i="19"/>
  <c r="AU51" i="19"/>
  <c r="AP51" i="19"/>
  <c r="AP79" i="19" s="1"/>
  <c r="AP106" i="19" s="1"/>
  <c r="AL51" i="19"/>
  <c r="AL79" i="19" s="1"/>
  <c r="AL106" i="19" s="1"/>
  <c r="AH51" i="19"/>
  <c r="AD51" i="19"/>
  <c r="Z51" i="19"/>
  <c r="Z79" i="19" s="1"/>
  <c r="Z106" i="19" s="1"/>
  <c r="V51" i="19"/>
  <c r="V79" i="19" s="1"/>
  <c r="V106" i="19" s="1"/>
  <c r="R51" i="19"/>
  <c r="N51" i="19"/>
  <c r="DE50" i="19"/>
  <c r="DE78" i="19" s="1"/>
  <c r="DE105" i="19" s="1"/>
  <c r="DA50" i="19"/>
  <c r="DA78" i="19" s="1"/>
  <c r="DA105" i="19" s="1"/>
  <c r="CW50" i="19"/>
  <c r="CS50" i="19"/>
  <c r="CO50" i="19"/>
  <c r="CO78" i="19" s="1"/>
  <c r="CO105" i="19" s="1"/>
  <c r="CK50" i="19"/>
  <c r="CK78" i="19" s="1"/>
  <c r="CK105" i="19" s="1"/>
  <c r="CG50" i="19"/>
  <c r="CC50" i="19"/>
  <c r="BY50" i="19"/>
  <c r="BY78" i="19" s="1"/>
  <c r="BY105" i="19" s="1"/>
  <c r="BU50" i="19"/>
  <c r="BU78" i="19" s="1"/>
  <c r="BU105" i="19" s="1"/>
  <c r="BQ50" i="19"/>
  <c r="BM50" i="19"/>
  <c r="BI50" i="19"/>
  <c r="BI78" i="19" s="1"/>
  <c r="BI105" i="19" s="1"/>
  <c r="BE50" i="19"/>
  <c r="BE78" i="19" s="1"/>
  <c r="BE105" i="19" s="1"/>
  <c r="BA50" i="19"/>
  <c r="AW50" i="19"/>
  <c r="AS50" i="19"/>
  <c r="AS78" i="19" s="1"/>
  <c r="AS105" i="19" s="1"/>
  <c r="AO50" i="19"/>
  <c r="AO78" i="19" s="1"/>
  <c r="AO105" i="19" s="1"/>
  <c r="AK50" i="19"/>
  <c r="AG50" i="19"/>
  <c r="AC50" i="19"/>
  <c r="AC78" i="19" s="1"/>
  <c r="AC105" i="19" s="1"/>
  <c r="Y50" i="19"/>
  <c r="Y78" i="19" s="1"/>
  <c r="Y105" i="19" s="1"/>
  <c r="U50" i="19"/>
  <c r="Q50" i="19"/>
  <c r="M50" i="19"/>
  <c r="M78" i="19" s="1"/>
  <c r="M105" i="19" s="1"/>
  <c r="DD49" i="19"/>
  <c r="DD77" i="19" s="1"/>
  <c r="DD104" i="19" s="1"/>
  <c r="CZ49" i="19"/>
  <c r="CV49" i="19"/>
  <c r="CR49" i="19"/>
  <c r="CR77" i="19" s="1"/>
  <c r="CR104" i="19" s="1"/>
  <c r="CN49" i="19"/>
  <c r="CN77" i="19" s="1"/>
  <c r="CN104" i="19" s="1"/>
  <c r="CJ49" i="19"/>
  <c r="CF49" i="19"/>
  <c r="CB49" i="19"/>
  <c r="CB77" i="19" s="1"/>
  <c r="CB104" i="19" s="1"/>
  <c r="BX49" i="19"/>
  <c r="BX77" i="19" s="1"/>
  <c r="BX104" i="19" s="1"/>
  <c r="BT49" i="19"/>
  <c r="BP49" i="19"/>
  <c r="BL49" i="19"/>
  <c r="BL77" i="19" s="1"/>
  <c r="BL104" i="19" s="1"/>
  <c r="BH49" i="19"/>
  <c r="BH77" i="19" s="1"/>
  <c r="BH104" i="19" s="1"/>
  <c r="BD49" i="19"/>
  <c r="AZ49" i="19"/>
  <c r="AV49" i="19"/>
  <c r="AV77" i="19" s="1"/>
  <c r="AV104" i="19" s="1"/>
  <c r="AR49" i="19"/>
  <c r="AR77" i="19" s="1"/>
  <c r="AR104" i="19" s="1"/>
  <c r="AN49" i="19"/>
  <c r="AJ49" i="19"/>
  <c r="AF49" i="19"/>
  <c r="AF77" i="19" s="1"/>
  <c r="AF104" i="19" s="1"/>
  <c r="AB49" i="19"/>
  <c r="AB77" i="19" s="1"/>
  <c r="AB104" i="19" s="1"/>
  <c r="X49" i="19"/>
  <c r="T49" i="19"/>
  <c r="P49" i="19"/>
  <c r="P77" i="19" s="1"/>
  <c r="P104" i="19" s="1"/>
  <c r="L49" i="19"/>
  <c r="L77" i="19" s="1"/>
  <c r="L104" i="19" s="1"/>
  <c r="DC48" i="19"/>
  <c r="CY48" i="19"/>
  <c r="CU48" i="19"/>
  <c r="CU76" i="19" s="1"/>
  <c r="CU103" i="19" s="1"/>
  <c r="CQ48" i="19"/>
  <c r="CQ76" i="19" s="1"/>
  <c r="CQ103" i="19" s="1"/>
  <c r="CM48" i="19"/>
  <c r="CI48" i="19"/>
  <c r="CE48" i="19"/>
  <c r="CE76" i="19" s="1"/>
  <c r="CE103" i="19" s="1"/>
  <c r="CA48" i="19"/>
  <c r="CA76" i="19" s="1"/>
  <c r="CA103" i="19" s="1"/>
  <c r="BW48" i="19"/>
  <c r="BS48" i="19"/>
  <c r="BO48" i="19"/>
  <c r="BO76" i="19" s="1"/>
  <c r="BO103" i="19" s="1"/>
  <c r="BK48" i="19"/>
  <c r="BK76" i="19" s="1"/>
  <c r="BK103" i="19" s="1"/>
  <c r="BG48" i="19"/>
  <c r="BC48" i="19"/>
  <c r="AY48" i="19"/>
  <c r="AY76" i="19" s="1"/>
  <c r="AY103" i="19" s="1"/>
  <c r="AU48" i="19"/>
  <c r="AU76" i="19" s="1"/>
  <c r="AU103" i="19" s="1"/>
  <c r="AQ48" i="19"/>
  <c r="AM48" i="19"/>
  <c r="AI48" i="19"/>
  <c r="AI76" i="19" s="1"/>
  <c r="AI103" i="19" s="1"/>
  <c r="AT51" i="19"/>
  <c r="AT79" i="19" s="1"/>
  <c r="AT106" i="19" s="1"/>
  <c r="AO51" i="19"/>
  <c r="AK51" i="19"/>
  <c r="AG51" i="19"/>
  <c r="AG79" i="19" s="1"/>
  <c r="AG106" i="19" s="1"/>
  <c r="AC51" i="19"/>
  <c r="AC79" i="19" s="1"/>
  <c r="AC106" i="19" s="1"/>
  <c r="Y51" i="19"/>
  <c r="U51" i="19"/>
  <c r="Q51" i="19"/>
  <c r="Q79" i="19" s="1"/>
  <c r="Q106" i="19" s="1"/>
  <c r="M51" i="19"/>
  <c r="M79" i="19" s="1"/>
  <c r="M106" i="19" s="1"/>
  <c r="DD50" i="19"/>
  <c r="CZ50" i="19"/>
  <c r="CV50" i="19"/>
  <c r="CV78" i="19" s="1"/>
  <c r="CV105" i="19" s="1"/>
  <c r="CR50" i="19"/>
  <c r="CR78" i="19" s="1"/>
  <c r="CR105" i="19" s="1"/>
  <c r="CN50" i="19"/>
  <c r="CJ50" i="19"/>
  <c r="CF50" i="19"/>
  <c r="CF78" i="19" s="1"/>
  <c r="CF105" i="19" s="1"/>
  <c r="CB50" i="19"/>
  <c r="CB78" i="19" s="1"/>
  <c r="CB105" i="19" s="1"/>
  <c r="BX50" i="19"/>
  <c r="BT50" i="19"/>
  <c r="BP50" i="19"/>
  <c r="BP78" i="19" s="1"/>
  <c r="BP105" i="19" s="1"/>
  <c r="BL50" i="19"/>
  <c r="BL78" i="19" s="1"/>
  <c r="BL105" i="19" s="1"/>
  <c r="BH50" i="19"/>
  <c r="BD50" i="19"/>
  <c r="AZ50" i="19"/>
  <c r="AZ78" i="19" s="1"/>
  <c r="AZ105" i="19" s="1"/>
  <c r="AV50" i="19"/>
  <c r="AV78" i="19" s="1"/>
  <c r="AV105" i="19" s="1"/>
  <c r="AR50" i="19"/>
  <c r="AN50" i="19"/>
  <c r="AJ50" i="19"/>
  <c r="AJ78" i="19" s="1"/>
  <c r="AJ105" i="19" s="1"/>
  <c r="AF50" i="19"/>
  <c r="AF78" i="19" s="1"/>
  <c r="AF105" i="19" s="1"/>
  <c r="AB50" i="19"/>
  <c r="X50" i="19"/>
  <c r="T50" i="19"/>
  <c r="T78" i="19" s="1"/>
  <c r="T105" i="19" s="1"/>
  <c r="P50" i="19"/>
  <c r="P78" i="19" s="1"/>
  <c r="P105" i="19" s="1"/>
  <c r="L50" i="19"/>
  <c r="DC49" i="19"/>
  <c r="CY49" i="19"/>
  <c r="CY77" i="19" s="1"/>
  <c r="CY104" i="19" s="1"/>
  <c r="CU49" i="19"/>
  <c r="CU77" i="19" s="1"/>
  <c r="CU104" i="19" s="1"/>
  <c r="CQ49" i="19"/>
  <c r="CM49" i="19"/>
  <c r="CI49" i="19"/>
  <c r="CI77" i="19" s="1"/>
  <c r="CI104" i="19" s="1"/>
  <c r="CE49" i="19"/>
  <c r="CE77" i="19" s="1"/>
  <c r="CE104" i="19" s="1"/>
  <c r="CA49" i="19"/>
  <c r="BW49" i="19"/>
  <c r="BS49" i="19"/>
  <c r="BS77" i="19" s="1"/>
  <c r="BS104" i="19" s="1"/>
  <c r="BO49" i="19"/>
  <c r="BO77" i="19" s="1"/>
  <c r="BO104" i="19" s="1"/>
  <c r="BK49" i="19"/>
  <c r="BG49" i="19"/>
  <c r="BC49" i="19"/>
  <c r="BC77" i="19" s="1"/>
  <c r="BC104" i="19" s="1"/>
  <c r="AY49" i="19"/>
  <c r="AY77" i="19" s="1"/>
  <c r="AY104" i="19" s="1"/>
  <c r="AU49" i="19"/>
  <c r="AQ49" i="19"/>
  <c r="AM49" i="19"/>
  <c r="AM77" i="19" s="1"/>
  <c r="AM104" i="19" s="1"/>
  <c r="AI49" i="19"/>
  <c r="AI77" i="19" s="1"/>
  <c r="AI104" i="19" s="1"/>
  <c r="AE49" i="19"/>
  <c r="AA49" i="19"/>
  <c r="W49" i="19"/>
  <c r="W77" i="19" s="1"/>
  <c r="W104" i="19" s="1"/>
  <c r="S49" i="19"/>
  <c r="S77" i="19" s="1"/>
  <c r="S104" i="19" s="1"/>
  <c r="O49" i="19"/>
  <c r="K49" i="19"/>
  <c r="DB48" i="19"/>
  <c r="DB76" i="19" s="1"/>
  <c r="DB103" i="19" s="1"/>
  <c r="CX48" i="19"/>
  <c r="CX76" i="19" s="1"/>
  <c r="CX103" i="19" s="1"/>
  <c r="CT48" i="19"/>
  <c r="CP48" i="19"/>
  <c r="CL48" i="19"/>
  <c r="CL76" i="19" s="1"/>
  <c r="CL103" i="19" s="1"/>
  <c r="CH48" i="19"/>
  <c r="CH76" i="19" s="1"/>
  <c r="CH103" i="19" s="1"/>
  <c r="CD48" i="19"/>
  <c r="BZ48" i="19"/>
  <c r="BV48" i="19"/>
  <c r="BV76" i="19" s="1"/>
  <c r="BV103" i="19" s="1"/>
  <c r="BR48" i="19"/>
  <c r="BR76" i="19" s="1"/>
  <c r="BR103" i="19" s="1"/>
  <c r="BN48" i="19"/>
  <c r="BJ48" i="19"/>
  <c r="BF48" i="19"/>
  <c r="BF76" i="19" s="1"/>
  <c r="BF103" i="19" s="1"/>
  <c r="BB48" i="19"/>
  <c r="BB76" i="19" s="1"/>
  <c r="BB103" i="19" s="1"/>
  <c r="AX48" i="19"/>
  <c r="AT48" i="19"/>
  <c r="AP48" i="19"/>
  <c r="AP76" i="19" s="1"/>
  <c r="AP103" i="19" s="1"/>
  <c r="AL48" i="19"/>
  <c r="AL76" i="19" s="1"/>
  <c r="AL103" i="19" s="1"/>
  <c r="AH48" i="19"/>
  <c r="AD48" i="19"/>
  <c r="Z48" i="19"/>
  <c r="Z76" i="19" s="1"/>
  <c r="Z103" i="19" s="1"/>
  <c r="V48" i="19"/>
  <c r="V76" i="19" s="1"/>
  <c r="V103" i="19" s="1"/>
  <c r="R48" i="19"/>
  <c r="N48" i="19"/>
  <c r="DE47" i="19"/>
  <c r="DE75" i="19" s="1"/>
  <c r="DA47" i="19"/>
  <c r="AR51" i="19"/>
  <c r="AN51" i="19"/>
  <c r="AJ51" i="19"/>
  <c r="AJ79" i="19" s="1"/>
  <c r="AJ106" i="19" s="1"/>
  <c r="AF51" i="19"/>
  <c r="AB51" i="19"/>
  <c r="X51" i="19"/>
  <c r="T51" i="19"/>
  <c r="T79" i="19" s="1"/>
  <c r="T106" i="19" s="1"/>
  <c r="P51" i="19"/>
  <c r="P79" i="19" s="1"/>
  <c r="P106" i="19" s="1"/>
  <c r="L51" i="19"/>
  <c r="DC50" i="19"/>
  <c r="CY50" i="19"/>
  <c r="CY78" i="19" s="1"/>
  <c r="CY105" i="19" s="1"/>
  <c r="CU50" i="19"/>
  <c r="CU78" i="19" s="1"/>
  <c r="CU105" i="19" s="1"/>
  <c r="CQ50" i="19"/>
  <c r="CM50" i="19"/>
  <c r="CI50" i="19"/>
  <c r="CI78" i="19" s="1"/>
  <c r="CI105" i="19" s="1"/>
  <c r="CE50" i="19"/>
  <c r="CE78" i="19" s="1"/>
  <c r="CE105" i="19" s="1"/>
  <c r="CA50" i="19"/>
  <c r="BW50" i="19"/>
  <c r="BS50" i="19"/>
  <c r="BS78" i="19" s="1"/>
  <c r="BS105" i="19" s="1"/>
  <c r="BO50" i="19"/>
  <c r="BO78" i="19" s="1"/>
  <c r="BO105" i="19" s="1"/>
  <c r="BK50" i="19"/>
  <c r="BG50" i="19"/>
  <c r="BC50" i="19"/>
  <c r="BC78" i="19" s="1"/>
  <c r="BC105" i="19" s="1"/>
  <c r="AY50" i="19"/>
  <c r="AY78" i="19" s="1"/>
  <c r="AY105" i="19" s="1"/>
  <c r="AU50" i="19"/>
  <c r="AQ50" i="19"/>
  <c r="AM50" i="19"/>
  <c r="AM78" i="19" s="1"/>
  <c r="AM105" i="19" s="1"/>
  <c r="AI50" i="19"/>
  <c r="AI78" i="19" s="1"/>
  <c r="AI105" i="19" s="1"/>
  <c r="AE50" i="19"/>
  <c r="AA50" i="19"/>
  <c r="W50" i="19"/>
  <c r="W78" i="19" s="1"/>
  <c r="W105" i="19" s="1"/>
  <c r="S50" i="19"/>
  <c r="S78" i="19" s="1"/>
  <c r="S105" i="19" s="1"/>
  <c r="O50" i="19"/>
  <c r="K50" i="19"/>
  <c r="DB49" i="19"/>
  <c r="DB77" i="19" s="1"/>
  <c r="DB104" i="19" s="1"/>
  <c r="CX49" i="19"/>
  <c r="CX77" i="19" s="1"/>
  <c r="CX104" i="19" s="1"/>
  <c r="CT49" i="19"/>
  <c r="CP49" i="19"/>
  <c r="CL49" i="19"/>
  <c r="CL77" i="19" s="1"/>
  <c r="CL104" i="19" s="1"/>
  <c r="CH49" i="19"/>
  <c r="CH77" i="19" s="1"/>
  <c r="CH104" i="19" s="1"/>
  <c r="CD49" i="19"/>
  <c r="BZ49" i="19"/>
  <c r="BV49" i="19"/>
  <c r="BV77" i="19" s="1"/>
  <c r="BV104" i="19" s="1"/>
  <c r="BR49" i="19"/>
  <c r="BR77" i="19" s="1"/>
  <c r="BR104" i="19" s="1"/>
  <c r="BN49" i="19"/>
  <c r="BJ49" i="19"/>
  <c r="BF49" i="19"/>
  <c r="BF77" i="19" s="1"/>
  <c r="BF104" i="19" s="1"/>
  <c r="BB49" i="19"/>
  <c r="BB77" i="19" s="1"/>
  <c r="BB104" i="19" s="1"/>
  <c r="AX49" i="19"/>
  <c r="AT49" i="19"/>
  <c r="AP49" i="19"/>
  <c r="AP77" i="19" s="1"/>
  <c r="AP104" i="19" s="1"/>
  <c r="AL49" i="19"/>
  <c r="AL77" i="19" s="1"/>
  <c r="AL104" i="19" s="1"/>
  <c r="AH49" i="19"/>
  <c r="AD49" i="19"/>
  <c r="Z49" i="19"/>
  <c r="Z77" i="19" s="1"/>
  <c r="Z104" i="19" s="1"/>
  <c r="V49" i="19"/>
  <c r="V77" i="19" s="1"/>
  <c r="V104" i="19" s="1"/>
  <c r="R49" i="19"/>
  <c r="N49" i="19"/>
  <c r="DE48" i="19"/>
  <c r="DE76" i="19" s="1"/>
  <c r="DE103" i="19" s="1"/>
  <c r="DA48" i="19"/>
  <c r="DA76" i="19" s="1"/>
  <c r="DA103" i="19" s="1"/>
  <c r="CW48" i="19"/>
  <c r="CS48" i="19"/>
  <c r="CO48" i="19"/>
  <c r="CO76" i="19" s="1"/>
  <c r="CO103" i="19" s="1"/>
  <c r="CK48" i="19"/>
  <c r="CK76" i="19" s="1"/>
  <c r="CK103" i="19" s="1"/>
  <c r="CG48" i="19"/>
  <c r="CC48" i="19"/>
  <c r="BY48" i="19"/>
  <c r="BY76" i="19" s="1"/>
  <c r="BY103" i="19" s="1"/>
  <c r="BU48" i="19"/>
  <c r="BU76" i="19" s="1"/>
  <c r="BU103" i="19" s="1"/>
  <c r="BQ48" i="19"/>
  <c r="BM48" i="19"/>
  <c r="BI48" i="19"/>
  <c r="BI76" i="19" s="1"/>
  <c r="BI103" i="19" s="1"/>
  <c r="BE48" i="19"/>
  <c r="BE76" i="19" s="1"/>
  <c r="BE103" i="19" s="1"/>
  <c r="BA48" i="19"/>
  <c r="AW48" i="19"/>
  <c r="AS48" i="19"/>
  <c r="AS76" i="19" s="1"/>
  <c r="AS103" i="19" s="1"/>
  <c r="AO48" i="19"/>
  <c r="AO76" i="19" s="1"/>
  <c r="AO103" i="19" s="1"/>
  <c r="AK48" i="19"/>
  <c r="AG48" i="19"/>
  <c r="AC48" i="19"/>
  <c r="AC76" i="19" s="1"/>
  <c r="AC103" i="19" s="1"/>
  <c r="Y48" i="19"/>
  <c r="Y76" i="19" s="1"/>
  <c r="Y103" i="19" s="1"/>
  <c r="U48" i="19"/>
  <c r="Q48" i="19"/>
  <c r="M48" i="19"/>
  <c r="M76" i="19" s="1"/>
  <c r="M103" i="19" s="1"/>
  <c r="DD47" i="19"/>
  <c r="DD75" i="19" s="1"/>
  <c r="CZ47" i="19"/>
  <c r="AQ51" i="19"/>
  <c r="AM51" i="19"/>
  <c r="AM79" i="19" s="1"/>
  <c r="AM106" i="19" s="1"/>
  <c r="AI51" i="19"/>
  <c r="AI79" i="19" s="1"/>
  <c r="AI106" i="19" s="1"/>
  <c r="AE51" i="19"/>
  <c r="AA51" i="19"/>
  <c r="W51" i="19"/>
  <c r="W79" i="19" s="1"/>
  <c r="W106" i="19" s="1"/>
  <c r="S51" i="19"/>
  <c r="S79" i="19" s="1"/>
  <c r="S106" i="19" s="1"/>
  <c r="O51" i="19"/>
  <c r="K51" i="19"/>
  <c r="DB50" i="19"/>
  <c r="DB78" i="19" s="1"/>
  <c r="DB105" i="19" s="1"/>
  <c r="CX50" i="19"/>
  <c r="CX78" i="19" s="1"/>
  <c r="CX105" i="19" s="1"/>
  <c r="CT50" i="19"/>
  <c r="CP50" i="19"/>
  <c r="CL50" i="19"/>
  <c r="CL78" i="19" s="1"/>
  <c r="CL105" i="19" s="1"/>
  <c r="CH50" i="19"/>
  <c r="CH78" i="19" s="1"/>
  <c r="CH105" i="19" s="1"/>
  <c r="CD50" i="19"/>
  <c r="BZ50" i="19"/>
  <c r="BV50" i="19"/>
  <c r="BV78" i="19" s="1"/>
  <c r="BV105" i="19" s="1"/>
  <c r="BR50" i="19"/>
  <c r="BR78" i="19" s="1"/>
  <c r="BR105" i="19" s="1"/>
  <c r="BN50" i="19"/>
  <c r="BJ50" i="19"/>
  <c r="BF50" i="19"/>
  <c r="BF78" i="19" s="1"/>
  <c r="BF105" i="19" s="1"/>
  <c r="BB50" i="19"/>
  <c r="BB78" i="19" s="1"/>
  <c r="BB105" i="19" s="1"/>
  <c r="AX50" i="19"/>
  <c r="AT50" i="19"/>
  <c r="AP50" i="19"/>
  <c r="AP78" i="19" s="1"/>
  <c r="AP105" i="19" s="1"/>
  <c r="AL50" i="19"/>
  <c r="AL78" i="19" s="1"/>
  <c r="AL105" i="19" s="1"/>
  <c r="AH50" i="19"/>
  <c r="AD50" i="19"/>
  <c r="Z50" i="19"/>
  <c r="Z78" i="19" s="1"/>
  <c r="Z105" i="19" s="1"/>
  <c r="V50" i="19"/>
  <c r="V78" i="19" s="1"/>
  <c r="V105" i="19" s="1"/>
  <c r="R50" i="19"/>
  <c r="N50" i="19"/>
  <c r="DE49" i="19"/>
  <c r="DE77" i="19" s="1"/>
  <c r="DE104" i="19" s="1"/>
  <c r="DA49" i="19"/>
  <c r="DA77" i="19" s="1"/>
  <c r="DA104" i="19" s="1"/>
  <c r="CW49" i="19"/>
  <c r="CS49" i="19"/>
  <c r="CO49" i="19"/>
  <c r="CO77" i="19" s="1"/>
  <c r="CO104" i="19" s="1"/>
  <c r="CK49" i="19"/>
  <c r="CK77" i="19" s="1"/>
  <c r="CK104" i="19" s="1"/>
  <c r="CG49" i="19"/>
  <c r="CC49" i="19"/>
  <c r="BY49" i="19"/>
  <c r="BY77" i="19" s="1"/>
  <c r="BY104" i="19" s="1"/>
  <c r="BU49" i="19"/>
  <c r="BQ49" i="19"/>
  <c r="BM49" i="19"/>
  <c r="BI49" i="19"/>
  <c r="BI77" i="19" s="1"/>
  <c r="BI104" i="19" s="1"/>
  <c r="BE49" i="19"/>
  <c r="BE77" i="19" s="1"/>
  <c r="BE104" i="19" s="1"/>
  <c r="BA49" i="19"/>
  <c r="AW49" i="19"/>
  <c r="AS49" i="19"/>
  <c r="AS77" i="19" s="1"/>
  <c r="AS104" i="19" s="1"/>
  <c r="AO49" i="19"/>
  <c r="AO77" i="19" s="1"/>
  <c r="AO104" i="19" s="1"/>
  <c r="AK49" i="19"/>
  <c r="AG49" i="19"/>
  <c r="AC49" i="19"/>
  <c r="AC77" i="19" s="1"/>
  <c r="AC104" i="19" s="1"/>
  <c r="Y49" i="19"/>
  <c r="Y77" i="19" s="1"/>
  <c r="Y104" i="19" s="1"/>
  <c r="U49" i="19"/>
  <c r="Q49" i="19"/>
  <c r="M49" i="19"/>
  <c r="M77" i="19" s="1"/>
  <c r="M104" i="19" s="1"/>
  <c r="DD48" i="19"/>
  <c r="DD76" i="19" s="1"/>
  <c r="DD103" i="19" s="1"/>
  <c r="CZ48" i="19"/>
  <c r="CV48" i="19"/>
  <c r="CR48" i="19"/>
  <c r="CR76" i="19" s="1"/>
  <c r="CR103" i="19" s="1"/>
  <c r="CN48" i="19"/>
  <c r="CN76" i="19" s="1"/>
  <c r="CN103" i="19" s="1"/>
  <c r="CJ48" i="19"/>
  <c r="CF48" i="19"/>
  <c r="CB48" i="19"/>
  <c r="CB76" i="19" s="1"/>
  <c r="CB103" i="19" s="1"/>
  <c r="BX48" i="19"/>
  <c r="BX76" i="19" s="1"/>
  <c r="BX103" i="19" s="1"/>
  <c r="BT48" i="19"/>
  <c r="BP48" i="19"/>
  <c r="BL48" i="19"/>
  <c r="BL76" i="19" s="1"/>
  <c r="BL103" i="19" s="1"/>
  <c r="BH48" i="19"/>
  <c r="BH76" i="19" s="1"/>
  <c r="BH103" i="19" s="1"/>
  <c r="BD48" i="19"/>
  <c r="AZ48" i="19"/>
  <c r="AV48" i="19"/>
  <c r="AV76" i="19" s="1"/>
  <c r="AV103" i="19" s="1"/>
  <c r="AR48" i="19"/>
  <c r="AN48" i="19"/>
  <c r="AJ48" i="19"/>
  <c r="AF48" i="19"/>
  <c r="AF76" i="19" s="1"/>
  <c r="AF103" i="19" s="1"/>
  <c r="AB48" i="19"/>
  <c r="AB76" i="19" s="1"/>
  <c r="AB103" i="19" s="1"/>
  <c r="X48" i="19"/>
  <c r="T48" i="19"/>
  <c r="P48" i="19"/>
  <c r="P76" i="19" s="1"/>
  <c r="P103" i="19" s="1"/>
  <c r="L48" i="19"/>
  <c r="L76" i="19" s="1"/>
  <c r="L103" i="19" s="1"/>
  <c r="DC47" i="19"/>
  <c r="AE48" i="19"/>
  <c r="O48" i="19"/>
  <c r="O76" i="19" s="1"/>
  <c r="O103" i="19" s="1"/>
  <c r="CX47" i="19"/>
  <c r="CX75" i="19" s="1"/>
  <c r="CT47" i="19"/>
  <c r="CP47" i="19"/>
  <c r="CL47" i="19"/>
  <c r="CL75" i="19" s="1"/>
  <c r="CH47" i="19"/>
  <c r="CH75" i="19" s="1"/>
  <c r="CD47" i="19"/>
  <c r="BZ47" i="19"/>
  <c r="BV47" i="19"/>
  <c r="BV75" i="19" s="1"/>
  <c r="BR47" i="19"/>
  <c r="BR75" i="19" s="1"/>
  <c r="BN47" i="19"/>
  <c r="BJ47" i="19"/>
  <c r="BF47" i="19"/>
  <c r="BF75" i="19" s="1"/>
  <c r="BB47" i="19"/>
  <c r="BB75" i="19" s="1"/>
  <c r="AX47" i="19"/>
  <c r="AT47" i="19"/>
  <c r="AP47" i="19"/>
  <c r="AP75" i="19" s="1"/>
  <c r="AL47" i="19"/>
  <c r="AL75" i="19" s="1"/>
  <c r="AH47" i="19"/>
  <c r="AD47" i="19"/>
  <c r="Z47" i="19"/>
  <c r="Z75" i="19" s="1"/>
  <c r="V47" i="19"/>
  <c r="V75" i="19" s="1"/>
  <c r="R47" i="19"/>
  <c r="N47" i="19"/>
  <c r="DE46" i="19"/>
  <c r="DE74" i="19" s="1"/>
  <c r="DE102" i="19" s="1"/>
  <c r="DA46" i="19"/>
  <c r="DA74" i="19" s="1"/>
  <c r="DA102" i="19" s="1"/>
  <c r="CW46" i="19"/>
  <c r="CS46" i="19"/>
  <c r="CO46" i="19"/>
  <c r="CO74" i="19" s="1"/>
  <c r="CO102" i="19" s="1"/>
  <c r="CK46" i="19"/>
  <c r="CK74" i="19" s="1"/>
  <c r="CK102" i="19" s="1"/>
  <c r="CG46" i="19"/>
  <c r="CC46" i="19"/>
  <c r="BY46" i="19"/>
  <c r="BY74" i="19" s="1"/>
  <c r="BY102" i="19" s="1"/>
  <c r="BU46" i="19"/>
  <c r="BU74" i="19" s="1"/>
  <c r="BU102" i="19" s="1"/>
  <c r="BQ46" i="19"/>
  <c r="BM46" i="19"/>
  <c r="BI46" i="19"/>
  <c r="BI74" i="19" s="1"/>
  <c r="BI102" i="19" s="1"/>
  <c r="BE46" i="19"/>
  <c r="BE74" i="19" s="1"/>
  <c r="BE102" i="19" s="1"/>
  <c r="BA46" i="19"/>
  <c r="AW46" i="19"/>
  <c r="AS46" i="19"/>
  <c r="AS74" i="19" s="1"/>
  <c r="AS102" i="19" s="1"/>
  <c r="AO46" i="19"/>
  <c r="AO74" i="19" s="1"/>
  <c r="AO102" i="19" s="1"/>
  <c r="AK46" i="19"/>
  <c r="AG46" i="19"/>
  <c r="AC46" i="19"/>
  <c r="AC74" i="19" s="1"/>
  <c r="AC102" i="19" s="1"/>
  <c r="Y46" i="19"/>
  <c r="Y74" i="19" s="1"/>
  <c r="Y102" i="19" s="1"/>
  <c r="U46" i="19"/>
  <c r="Q46" i="19"/>
  <c r="M46" i="19"/>
  <c r="M74" i="19" s="1"/>
  <c r="M102" i="19" s="1"/>
  <c r="DD45" i="19"/>
  <c r="DD73" i="19" s="1"/>
  <c r="DD101" i="19" s="1"/>
  <c r="CZ45" i="19"/>
  <c r="CV45" i="19"/>
  <c r="CR45" i="19"/>
  <c r="CR73" i="19" s="1"/>
  <c r="CR101" i="19" s="1"/>
  <c r="CN45" i="19"/>
  <c r="CN73" i="19" s="1"/>
  <c r="CN101" i="19" s="1"/>
  <c r="CJ45" i="19"/>
  <c r="CF45" i="19"/>
  <c r="CB45" i="19"/>
  <c r="CB73" i="19" s="1"/>
  <c r="CB101" i="19" s="1"/>
  <c r="BX45" i="19"/>
  <c r="BX73" i="19" s="1"/>
  <c r="BX101" i="19" s="1"/>
  <c r="BT45" i="19"/>
  <c r="BP45" i="19"/>
  <c r="BL45" i="19"/>
  <c r="BL73" i="19" s="1"/>
  <c r="BL101" i="19" s="1"/>
  <c r="BH45" i="19"/>
  <c r="BH73" i="19" s="1"/>
  <c r="BH101" i="19" s="1"/>
  <c r="BD45" i="19"/>
  <c r="AZ45" i="19"/>
  <c r="AV45" i="19"/>
  <c r="AV73" i="19" s="1"/>
  <c r="AV101" i="19" s="1"/>
  <c r="AR45" i="19"/>
  <c r="AR73" i="19" s="1"/>
  <c r="AR101" i="19" s="1"/>
  <c r="AN45" i="19"/>
  <c r="AJ45" i="19"/>
  <c r="AF45" i="19"/>
  <c r="AF73" i="19" s="1"/>
  <c r="AF101" i="19" s="1"/>
  <c r="AB45" i="19"/>
  <c r="AB73" i="19" s="1"/>
  <c r="AB101" i="19" s="1"/>
  <c r="X45" i="19"/>
  <c r="T45" i="19"/>
  <c r="P45" i="19"/>
  <c r="P73" i="19" s="1"/>
  <c r="P101" i="19" s="1"/>
  <c r="L45" i="19"/>
  <c r="L73" i="19" s="1"/>
  <c r="L101" i="19" s="1"/>
  <c r="DC44" i="19"/>
  <c r="CY44" i="19"/>
  <c r="CU44" i="19"/>
  <c r="CU72" i="19" s="1"/>
  <c r="CU100" i="19" s="1"/>
  <c r="AA48" i="19"/>
  <c r="AA76" i="19" s="1"/>
  <c r="AA103" i="19" s="1"/>
  <c r="K48" i="19"/>
  <c r="CW47" i="19"/>
  <c r="CS47" i="19"/>
  <c r="CS75" i="19" s="1"/>
  <c r="CO47" i="19"/>
  <c r="CO75" i="19" s="1"/>
  <c r="CK47" i="19"/>
  <c r="CG47" i="19"/>
  <c r="CC47" i="19"/>
  <c r="CC75" i="19" s="1"/>
  <c r="BY47" i="19"/>
  <c r="BY75" i="19" s="1"/>
  <c r="BU47" i="19"/>
  <c r="BQ47" i="19"/>
  <c r="BM47" i="19"/>
  <c r="BM75" i="19" s="1"/>
  <c r="BI47" i="19"/>
  <c r="BI75" i="19" s="1"/>
  <c r="BE47" i="19"/>
  <c r="BA47" i="19"/>
  <c r="AW47" i="19"/>
  <c r="AW75" i="19" s="1"/>
  <c r="AS47" i="19"/>
  <c r="AS75" i="19" s="1"/>
  <c r="AO47" i="19"/>
  <c r="AK47" i="19"/>
  <c r="AG47" i="19"/>
  <c r="AG75" i="19" s="1"/>
  <c r="AC47" i="19"/>
  <c r="AC75" i="19" s="1"/>
  <c r="Y47" i="19"/>
  <c r="U47" i="19"/>
  <c r="Q47" i="19"/>
  <c r="Q75" i="19" s="1"/>
  <c r="M47" i="19"/>
  <c r="M75" i="19" s="1"/>
  <c r="DD46" i="19"/>
  <c r="CZ46" i="19"/>
  <c r="CV46" i="19"/>
  <c r="CV74" i="19" s="1"/>
  <c r="CV102" i="19" s="1"/>
  <c r="CR46" i="19"/>
  <c r="CR74" i="19" s="1"/>
  <c r="CR102" i="19" s="1"/>
  <c r="CN46" i="19"/>
  <c r="CJ46" i="19"/>
  <c r="CF46" i="19"/>
  <c r="CF74" i="19" s="1"/>
  <c r="CF102" i="19" s="1"/>
  <c r="CB46" i="19"/>
  <c r="CB74" i="19" s="1"/>
  <c r="CB102" i="19" s="1"/>
  <c r="BX46" i="19"/>
  <c r="BT46" i="19"/>
  <c r="BP46" i="19"/>
  <c r="BP74" i="19" s="1"/>
  <c r="BP102" i="19" s="1"/>
  <c r="BL46" i="19"/>
  <c r="BL74" i="19" s="1"/>
  <c r="BL102" i="19" s="1"/>
  <c r="BH46" i="19"/>
  <c r="BD46" i="19"/>
  <c r="AZ46" i="19"/>
  <c r="AZ74" i="19" s="1"/>
  <c r="AZ102" i="19" s="1"/>
  <c r="AV46" i="19"/>
  <c r="AV74" i="19" s="1"/>
  <c r="AV102" i="19" s="1"/>
  <c r="AR46" i="19"/>
  <c r="AN46" i="19"/>
  <c r="AJ46" i="19"/>
  <c r="AJ74" i="19" s="1"/>
  <c r="AJ102" i="19" s="1"/>
  <c r="AF46" i="19"/>
  <c r="AF74" i="19" s="1"/>
  <c r="AF102" i="19" s="1"/>
  <c r="AB46" i="19"/>
  <c r="X46" i="19"/>
  <c r="T46" i="19"/>
  <c r="T74" i="19" s="1"/>
  <c r="T102" i="19" s="1"/>
  <c r="P46" i="19"/>
  <c r="P74" i="19" s="1"/>
  <c r="P102" i="19" s="1"/>
  <c r="L46" i="19"/>
  <c r="DC45" i="19"/>
  <c r="CY45" i="19"/>
  <c r="CY73" i="19" s="1"/>
  <c r="CY101" i="19" s="1"/>
  <c r="CU45" i="19"/>
  <c r="CU73" i="19" s="1"/>
  <c r="CU101" i="19" s="1"/>
  <c r="CQ45" i="19"/>
  <c r="CM45" i="19"/>
  <c r="CI45" i="19"/>
  <c r="CI73" i="19" s="1"/>
  <c r="CI101" i="19" s="1"/>
  <c r="CE45" i="19"/>
  <c r="CE73" i="19" s="1"/>
  <c r="CE101" i="19" s="1"/>
  <c r="CA45" i="19"/>
  <c r="BW45" i="19"/>
  <c r="BS45" i="19"/>
  <c r="BS73" i="19" s="1"/>
  <c r="BS101" i="19" s="1"/>
  <c r="BO45" i="19"/>
  <c r="BO73" i="19" s="1"/>
  <c r="BO101" i="19" s="1"/>
  <c r="BK45" i="19"/>
  <c r="BG45" i="19"/>
  <c r="BC45" i="19"/>
  <c r="BC73" i="19" s="1"/>
  <c r="BC101" i="19" s="1"/>
  <c r="AY45" i="19"/>
  <c r="AY73" i="19" s="1"/>
  <c r="AY101" i="19" s="1"/>
  <c r="AU45" i="19"/>
  <c r="AQ45" i="19"/>
  <c r="AM45" i="19"/>
  <c r="AM73" i="19" s="1"/>
  <c r="AM101" i="19" s="1"/>
  <c r="AI45" i="19"/>
  <c r="AI73" i="19" s="1"/>
  <c r="AI101" i="19" s="1"/>
  <c r="AE45" i="19"/>
  <c r="AA45" i="19"/>
  <c r="W45" i="19"/>
  <c r="W73" i="19" s="1"/>
  <c r="W101" i="19" s="1"/>
  <c r="S45" i="19"/>
  <c r="S73" i="19" s="1"/>
  <c r="S101" i="19" s="1"/>
  <c r="O45" i="19"/>
  <c r="K45" i="19"/>
  <c r="DB44" i="19"/>
  <c r="DB72" i="19" s="1"/>
  <c r="DB100" i="19" s="1"/>
  <c r="CX44" i="19"/>
  <c r="CX72" i="19" s="1"/>
  <c r="CX100" i="19" s="1"/>
  <c r="CT44" i="19"/>
  <c r="CP44" i="19"/>
  <c r="CL44" i="19"/>
  <c r="CL72" i="19" s="1"/>
  <c r="CL100" i="19" s="1"/>
  <c r="CH44" i="19"/>
  <c r="CH72" i="19" s="1"/>
  <c r="CH100" i="19" s="1"/>
  <c r="CD44" i="19"/>
  <c r="BZ44" i="19"/>
  <c r="BV44" i="19"/>
  <c r="BV72" i="19" s="1"/>
  <c r="BV100" i="19" s="1"/>
  <c r="BR44" i="19"/>
  <c r="BR72" i="19" s="1"/>
  <c r="BR100" i="19" s="1"/>
  <c r="BN44" i="19"/>
  <c r="BN72" i="19" s="1"/>
  <c r="BN100" i="19" s="1"/>
  <c r="BJ44" i="19"/>
  <c r="W48" i="19"/>
  <c r="W76" i="19" s="1"/>
  <c r="W103" i="19" s="1"/>
  <c r="DB47" i="19"/>
  <c r="DB75" i="19" s="1"/>
  <c r="CV47" i="19"/>
  <c r="CR47" i="19"/>
  <c r="CN47" i="19"/>
  <c r="CN75" i="19" s="1"/>
  <c r="CJ47" i="19"/>
  <c r="CJ75" i="19" s="1"/>
  <c r="CF47" i="19"/>
  <c r="CF75" i="19" s="1"/>
  <c r="CB47" i="19"/>
  <c r="BX47" i="19"/>
  <c r="BX75" i="19" s="1"/>
  <c r="BT47" i="19"/>
  <c r="BT75" i="19" s="1"/>
  <c r="BP47" i="19"/>
  <c r="BL47" i="19"/>
  <c r="BH47" i="19"/>
  <c r="BH75" i="19" s="1"/>
  <c r="BD47" i="19"/>
  <c r="BD75" i="19" s="1"/>
  <c r="AZ47" i="19"/>
  <c r="AV47" i="19"/>
  <c r="AR47" i="19"/>
  <c r="AN47" i="19"/>
  <c r="AN75" i="19" s="1"/>
  <c r="AJ47" i="19"/>
  <c r="AF47" i="19"/>
  <c r="AB47" i="19"/>
  <c r="AB75" i="19" s="1"/>
  <c r="X47" i="19"/>
  <c r="X75" i="19" s="1"/>
  <c r="T47" i="19"/>
  <c r="T75" i="19" s="1"/>
  <c r="P47" i="19"/>
  <c r="L47" i="19"/>
  <c r="L75" i="19" s="1"/>
  <c r="DC46" i="19"/>
  <c r="DC74" i="19" s="1"/>
  <c r="DC102" i="19" s="1"/>
  <c r="CY46" i="19"/>
  <c r="CY74" i="19" s="1"/>
  <c r="CY102" i="19" s="1"/>
  <c r="CU46" i="19"/>
  <c r="CQ46" i="19"/>
  <c r="CQ74" i="19" s="1"/>
  <c r="CQ102" i="19" s="1"/>
  <c r="CM46" i="19"/>
  <c r="CM74" i="19" s="1"/>
  <c r="CM102" i="19" s="1"/>
  <c r="CI46" i="19"/>
  <c r="CE46" i="19"/>
  <c r="CA46" i="19"/>
  <c r="CA74" i="19" s="1"/>
  <c r="CA102" i="19" s="1"/>
  <c r="BW46" i="19"/>
  <c r="BW74" i="19" s="1"/>
  <c r="BW102" i="19" s="1"/>
  <c r="BS46" i="19"/>
  <c r="BO46" i="19"/>
  <c r="BK46" i="19"/>
  <c r="BK74" i="19" s="1"/>
  <c r="BK102" i="19" s="1"/>
  <c r="BG46" i="19"/>
  <c r="BG74" i="19" s="1"/>
  <c r="BG102" i="19" s="1"/>
  <c r="BC46" i="19"/>
  <c r="AY46" i="19"/>
  <c r="AU46" i="19"/>
  <c r="AU74" i="19" s="1"/>
  <c r="AU102" i="19" s="1"/>
  <c r="AQ46" i="19"/>
  <c r="AQ74" i="19" s="1"/>
  <c r="AQ102" i="19" s="1"/>
  <c r="AM46" i="19"/>
  <c r="AM74" i="19" s="1"/>
  <c r="AM102" i="19" s="1"/>
  <c r="AI46" i="19"/>
  <c r="AE46" i="19"/>
  <c r="AE74" i="19" s="1"/>
  <c r="AE102" i="19" s="1"/>
  <c r="AA46" i="19"/>
  <c r="AA74" i="19" s="1"/>
  <c r="AA102" i="19" s="1"/>
  <c r="W46" i="19"/>
  <c r="W74" i="19" s="1"/>
  <c r="W102" i="19" s="1"/>
  <c r="S46" i="19"/>
  <c r="O46" i="19"/>
  <c r="O74" i="19" s="1"/>
  <c r="O102" i="19" s="1"/>
  <c r="K46" i="19"/>
  <c r="K74" i="19" s="1"/>
  <c r="K102" i="19" s="1"/>
  <c r="DB45" i="19"/>
  <c r="DB73" i="19" s="1"/>
  <c r="DB101" i="19" s="1"/>
  <c r="CX45" i="19"/>
  <c r="CT45" i="19"/>
  <c r="CT73" i="19" s="1"/>
  <c r="CT101" i="19" s="1"/>
  <c r="CP45" i="19"/>
  <c r="CP73" i="19" s="1"/>
  <c r="CP101" i="19" s="1"/>
  <c r="CL45" i="19"/>
  <c r="CH45" i="19"/>
  <c r="CD45" i="19"/>
  <c r="CD73" i="19" s="1"/>
  <c r="CD101" i="19" s="1"/>
  <c r="BZ45" i="19"/>
  <c r="BZ73" i="19" s="1"/>
  <c r="BZ101" i="19" s="1"/>
  <c r="BV45" i="19"/>
  <c r="BV73" i="19" s="1"/>
  <c r="BV101" i="19" s="1"/>
  <c r="BR45" i="19"/>
  <c r="BN45" i="19"/>
  <c r="BN73" i="19" s="1"/>
  <c r="BN101" i="19" s="1"/>
  <c r="BJ45" i="19"/>
  <c r="BJ73" i="19" s="1"/>
  <c r="BJ101" i="19" s="1"/>
  <c r="BF45" i="19"/>
  <c r="BB45" i="19"/>
  <c r="AX45" i="19"/>
  <c r="AX73" i="19" s="1"/>
  <c r="AX101" i="19" s="1"/>
  <c r="AT45" i="19"/>
  <c r="AT73" i="19" s="1"/>
  <c r="AT101" i="19" s="1"/>
  <c r="AP45" i="19"/>
  <c r="AP73" i="19" s="1"/>
  <c r="AP101" i="19" s="1"/>
  <c r="AL45" i="19"/>
  <c r="AH45" i="19"/>
  <c r="AH73" i="19" s="1"/>
  <c r="AH101" i="19" s="1"/>
  <c r="AD45" i="19"/>
  <c r="AD73" i="19" s="1"/>
  <c r="AD101" i="19" s="1"/>
  <c r="Z45" i="19"/>
  <c r="V45" i="19"/>
  <c r="R45" i="19"/>
  <c r="R73" i="19" s="1"/>
  <c r="R101" i="19" s="1"/>
  <c r="N45" i="19"/>
  <c r="N73" i="19" s="1"/>
  <c r="N101" i="19" s="1"/>
  <c r="DE44" i="19"/>
  <c r="DA44" i="19"/>
  <c r="CW44" i="19"/>
  <c r="CW72" i="19" s="1"/>
  <c r="CW100" i="19" s="1"/>
  <c r="CS44" i="19"/>
  <c r="CS72" i="19" s="1"/>
  <c r="CS100" i="19" s="1"/>
  <c r="CO44" i="19"/>
  <c r="CO72" i="19" s="1"/>
  <c r="CO100" i="19" s="1"/>
  <c r="CK44" i="19"/>
  <c r="CG44" i="19"/>
  <c r="CG72" i="19" s="1"/>
  <c r="CG100" i="19" s="1"/>
  <c r="CC44" i="19"/>
  <c r="CC72" i="19" s="1"/>
  <c r="CC100" i="19" s="1"/>
  <c r="BY44" i="19"/>
  <c r="BY72" i="19" s="1"/>
  <c r="BY100" i="19" s="1"/>
  <c r="BU44" i="19"/>
  <c r="BQ44" i="19"/>
  <c r="BQ72" i="19" s="1"/>
  <c r="BQ100" i="19" s="1"/>
  <c r="BM44" i="19"/>
  <c r="BM72" i="19" s="1"/>
  <c r="BM100" i="19" s="1"/>
  <c r="BI44" i="19"/>
  <c r="S48" i="19"/>
  <c r="CY47" i="19"/>
  <c r="CY75" i="19" s="1"/>
  <c r="CU47" i="19"/>
  <c r="CU75" i="19" s="1"/>
  <c r="CQ47" i="19"/>
  <c r="CM47" i="19"/>
  <c r="CI47" i="19"/>
  <c r="CI75" i="19" s="1"/>
  <c r="CE47" i="19"/>
  <c r="CA47" i="19"/>
  <c r="BW47" i="19"/>
  <c r="BS47" i="19"/>
  <c r="BS75" i="19" s="1"/>
  <c r="BO47" i="19"/>
  <c r="BO75" i="19" s="1"/>
  <c r="BK47" i="19"/>
  <c r="BK75" i="19" s="1"/>
  <c r="BG47" i="19"/>
  <c r="BC47" i="19"/>
  <c r="BC75" i="19" s="1"/>
  <c r="AY47" i="19"/>
  <c r="AY75" i="19" s="1"/>
  <c r="AU47" i="19"/>
  <c r="AU75" i="19" s="1"/>
  <c r="AQ47" i="19"/>
  <c r="AM47" i="19"/>
  <c r="AM75" i="19" s="1"/>
  <c r="AI47" i="19"/>
  <c r="AI75" i="19" s="1"/>
  <c r="AE47" i="19"/>
  <c r="AA47" i="19"/>
  <c r="W47" i="19"/>
  <c r="W75" i="19" s="1"/>
  <c r="S47" i="19"/>
  <c r="S75" i="19" s="1"/>
  <c r="O47" i="19"/>
  <c r="K47" i="19"/>
  <c r="DB46" i="19"/>
  <c r="DB74" i="19" s="1"/>
  <c r="DB102" i="19" s="1"/>
  <c r="CX46" i="19"/>
  <c r="CX74" i="19" s="1"/>
  <c r="CX102" i="19" s="1"/>
  <c r="CT46" i="19"/>
  <c r="CT74" i="19" s="1"/>
  <c r="CT102" i="19" s="1"/>
  <c r="CP46" i="19"/>
  <c r="CL46" i="19"/>
  <c r="CL74" i="19" s="1"/>
  <c r="CL102" i="19" s="1"/>
  <c r="CH46" i="19"/>
  <c r="CH74" i="19" s="1"/>
  <c r="CH102" i="19" s="1"/>
  <c r="CD46" i="19"/>
  <c r="CD74" i="19" s="1"/>
  <c r="CD102" i="19" s="1"/>
  <c r="BZ46" i="19"/>
  <c r="BV46" i="19"/>
  <c r="BV74" i="19" s="1"/>
  <c r="BV102" i="19" s="1"/>
  <c r="BR46" i="19"/>
  <c r="BR74" i="19" s="1"/>
  <c r="BR102" i="19" s="1"/>
  <c r="BN46" i="19"/>
  <c r="BJ46" i="19"/>
  <c r="BF46" i="19"/>
  <c r="BF74" i="19" s="1"/>
  <c r="BF102" i="19" s="1"/>
  <c r="BB46" i="19"/>
  <c r="BB74" i="19" s="1"/>
  <c r="BB102" i="19" s="1"/>
  <c r="AX46" i="19"/>
  <c r="AT46" i="19"/>
  <c r="AP46" i="19"/>
  <c r="AP74" i="19" s="1"/>
  <c r="AP102" i="19" s="1"/>
  <c r="AL46" i="19"/>
  <c r="AL74" i="19" s="1"/>
  <c r="AL102" i="19" s="1"/>
  <c r="AH46" i="19"/>
  <c r="AD46" i="19"/>
  <c r="Z46" i="19"/>
  <c r="Z74" i="19" s="1"/>
  <c r="Z102" i="19" s="1"/>
  <c r="V46" i="19"/>
  <c r="V74" i="19" s="1"/>
  <c r="V102" i="19" s="1"/>
  <c r="R46" i="19"/>
  <c r="N46" i="19"/>
  <c r="DE45" i="19"/>
  <c r="DA45" i="19"/>
  <c r="DA73" i="19" s="1"/>
  <c r="DA101" i="19" s="1"/>
  <c r="CW45" i="19"/>
  <c r="CW73" i="19" s="1"/>
  <c r="CW101" i="19" s="1"/>
  <c r="CS45" i="19"/>
  <c r="CO45" i="19"/>
  <c r="CO73" i="19" s="1"/>
  <c r="CO101" i="19" s="1"/>
  <c r="CK45" i="19"/>
  <c r="CK73" i="19" s="1"/>
  <c r="CK101" i="19" s="1"/>
  <c r="CG45" i="19"/>
  <c r="CC45" i="19"/>
  <c r="BY45" i="19"/>
  <c r="BY73" i="19" s="1"/>
  <c r="BY101" i="19" s="1"/>
  <c r="BU45" i="19"/>
  <c r="BU73" i="19" s="1"/>
  <c r="BU101" i="19" s="1"/>
  <c r="BQ45" i="19"/>
  <c r="BM45" i="19"/>
  <c r="BI45" i="19"/>
  <c r="BI73" i="19" s="1"/>
  <c r="BI101" i="19" s="1"/>
  <c r="BE45" i="19"/>
  <c r="BE73" i="19" s="1"/>
  <c r="BE101" i="19" s="1"/>
  <c r="BA45" i="19"/>
  <c r="AW45" i="19"/>
  <c r="AS45" i="19"/>
  <c r="AS73" i="19" s="1"/>
  <c r="AS101" i="19" s="1"/>
  <c r="AO45" i="19"/>
  <c r="AO73" i="19" s="1"/>
  <c r="AO101" i="19" s="1"/>
  <c r="AK45" i="19"/>
  <c r="AK73" i="19" s="1"/>
  <c r="AK101" i="19" s="1"/>
  <c r="AG45" i="19"/>
  <c r="AC45" i="19"/>
  <c r="AC73" i="19" s="1"/>
  <c r="AC101" i="19" s="1"/>
  <c r="Y45" i="19"/>
  <c r="Y73" i="19" s="1"/>
  <c r="Y101" i="19" s="1"/>
  <c r="U45" i="19"/>
  <c r="U73" i="19" s="1"/>
  <c r="U101" i="19" s="1"/>
  <c r="Q45" i="19"/>
  <c r="M45" i="19"/>
  <c r="M73" i="19" s="1"/>
  <c r="M101" i="19" s="1"/>
  <c r="DD44" i="19"/>
  <c r="DD72" i="19" s="1"/>
  <c r="DD100" i="19" s="1"/>
  <c r="CZ44" i="19"/>
  <c r="CV44" i="19"/>
  <c r="CR44" i="19"/>
  <c r="CR72" i="19" s="1"/>
  <c r="CR100" i="19" s="1"/>
  <c r="CN44" i="19"/>
  <c r="CN72" i="19" s="1"/>
  <c r="CN100" i="19" s="1"/>
  <c r="CJ44" i="19"/>
  <c r="CJ72" i="19" s="1"/>
  <c r="CJ100" i="19" s="1"/>
  <c r="CF44" i="19"/>
  <c r="CB44" i="19"/>
  <c r="CB72" i="19" s="1"/>
  <c r="CB100" i="19" s="1"/>
  <c r="BX44" i="19"/>
  <c r="BX72" i="19" s="1"/>
  <c r="BX100" i="19" s="1"/>
  <c r="BT44" i="19"/>
  <c r="BT72" i="19" s="1"/>
  <c r="BT100" i="19" s="1"/>
  <c r="BP44" i="19"/>
  <c r="CQ44" i="19"/>
  <c r="CQ72" i="19" s="1"/>
  <c r="CQ100" i="19" s="1"/>
  <c r="CA44" i="19"/>
  <c r="CA72" i="19" s="1"/>
  <c r="CA100" i="19" s="1"/>
  <c r="BL44" i="19"/>
  <c r="BL72" i="19" s="1"/>
  <c r="BL100" i="19" s="1"/>
  <c r="BF44" i="19"/>
  <c r="BB44" i="19"/>
  <c r="BB72" i="19" s="1"/>
  <c r="BB100" i="19" s="1"/>
  <c r="AX44" i="19"/>
  <c r="AX72" i="19" s="1"/>
  <c r="AX100" i="19" s="1"/>
  <c r="AT44" i="19"/>
  <c r="AT72" i="19" s="1"/>
  <c r="AT100" i="19" s="1"/>
  <c r="AP44" i="19"/>
  <c r="AL44" i="19"/>
  <c r="AL72" i="19" s="1"/>
  <c r="AL100" i="19" s="1"/>
  <c r="AH44" i="19"/>
  <c r="AH72" i="19" s="1"/>
  <c r="AH100" i="19" s="1"/>
  <c r="AD44" i="19"/>
  <c r="AD72" i="19" s="1"/>
  <c r="AD100" i="19" s="1"/>
  <c r="Z44" i="19"/>
  <c r="V44" i="19"/>
  <c r="V72" i="19" s="1"/>
  <c r="V100" i="19" s="1"/>
  <c r="R44" i="19"/>
  <c r="R72" i="19" s="1"/>
  <c r="R100" i="19" s="1"/>
  <c r="N44" i="19"/>
  <c r="N72" i="19" s="1"/>
  <c r="N100" i="19" s="1"/>
  <c r="DE43" i="19"/>
  <c r="DA43" i="19"/>
  <c r="DA71" i="19" s="1"/>
  <c r="DA99" i="19" s="1"/>
  <c r="CW43" i="19"/>
  <c r="CW71" i="19" s="1"/>
  <c r="CW99" i="19" s="1"/>
  <c r="CS43" i="19"/>
  <c r="CO43" i="19"/>
  <c r="CK43" i="19"/>
  <c r="CK71" i="19" s="1"/>
  <c r="CK99" i="19" s="1"/>
  <c r="CG43" i="19"/>
  <c r="CG71" i="19" s="1"/>
  <c r="CG99" i="19" s="1"/>
  <c r="CC43" i="19"/>
  <c r="CC71" i="19" s="1"/>
  <c r="CC99" i="19" s="1"/>
  <c r="BY43" i="19"/>
  <c r="BU43" i="19"/>
  <c r="BU71" i="19" s="1"/>
  <c r="BU99" i="19" s="1"/>
  <c r="BQ43" i="19"/>
  <c r="BQ71" i="19" s="1"/>
  <c r="BQ99" i="19" s="1"/>
  <c r="BM43" i="19"/>
  <c r="BM71" i="19" s="1"/>
  <c r="BM99" i="19" s="1"/>
  <c r="BI43" i="19"/>
  <c r="BE43" i="19"/>
  <c r="BE71" i="19" s="1"/>
  <c r="BE99" i="19" s="1"/>
  <c r="BA43" i="19"/>
  <c r="BA71" i="19" s="1"/>
  <c r="BA99" i="19" s="1"/>
  <c r="AW43" i="19"/>
  <c r="AW71" i="19" s="1"/>
  <c r="AW99" i="19" s="1"/>
  <c r="AS43" i="19"/>
  <c r="AO43" i="19"/>
  <c r="AO71" i="19" s="1"/>
  <c r="AO99" i="19" s="1"/>
  <c r="AK43" i="19"/>
  <c r="AK71" i="19" s="1"/>
  <c r="AK99" i="19" s="1"/>
  <c r="AG43" i="19"/>
  <c r="AG71" i="19" s="1"/>
  <c r="AG99" i="19" s="1"/>
  <c r="AC43" i="19"/>
  <c r="Y43" i="19"/>
  <c r="Y71" i="19" s="1"/>
  <c r="Y99" i="19" s="1"/>
  <c r="U43" i="19"/>
  <c r="U71" i="19" s="1"/>
  <c r="U99" i="19" s="1"/>
  <c r="Q43" i="19"/>
  <c r="M43" i="19"/>
  <c r="M71" i="19" s="1"/>
  <c r="DD42" i="19"/>
  <c r="DD70" i="19" s="1"/>
  <c r="DD98" i="19" s="1"/>
  <c r="CZ42" i="19"/>
  <c r="CZ70" i="19" s="1"/>
  <c r="CZ98" i="19" s="1"/>
  <c r="CV42" i="19"/>
  <c r="CV70" i="19" s="1"/>
  <c r="CV98" i="19" s="1"/>
  <c r="CR42" i="19"/>
  <c r="CN42" i="19"/>
  <c r="CN70" i="19" s="1"/>
  <c r="CN98" i="19" s="1"/>
  <c r="CJ42" i="19"/>
  <c r="CJ70" i="19" s="1"/>
  <c r="CJ98" i="19" s="1"/>
  <c r="CF42" i="19"/>
  <c r="CF70" i="19" s="1"/>
  <c r="CF98" i="19" s="1"/>
  <c r="CB42" i="19"/>
  <c r="BX42" i="19"/>
  <c r="BX70" i="19" s="1"/>
  <c r="BX98" i="19" s="1"/>
  <c r="BT42" i="19"/>
  <c r="BT70" i="19" s="1"/>
  <c r="BT98" i="19" s="1"/>
  <c r="BP42" i="19"/>
  <c r="BP70" i="19" s="1"/>
  <c r="BP98" i="19" s="1"/>
  <c r="BL42" i="19"/>
  <c r="BH42" i="19"/>
  <c r="BH70" i="19" s="1"/>
  <c r="BH98" i="19" s="1"/>
  <c r="BD42" i="19"/>
  <c r="BD70" i="19" s="1"/>
  <c r="BD98" i="19" s="1"/>
  <c r="AZ42" i="19"/>
  <c r="AZ70" i="19" s="1"/>
  <c r="AZ98" i="19" s="1"/>
  <c r="AV42" i="19"/>
  <c r="AR42" i="19"/>
  <c r="AR70" i="19" s="1"/>
  <c r="AR98" i="19" s="1"/>
  <c r="AN42" i="19"/>
  <c r="AN70" i="19" s="1"/>
  <c r="AN98" i="19" s="1"/>
  <c r="AJ42" i="19"/>
  <c r="AF42" i="19"/>
  <c r="AB42" i="19"/>
  <c r="AB70" i="19" s="1"/>
  <c r="AB98" i="19" s="1"/>
  <c r="X42" i="19"/>
  <c r="X70" i="19" s="1"/>
  <c r="X98" i="19" s="1"/>
  <c r="T42" i="19"/>
  <c r="T70" i="19" s="1"/>
  <c r="T98" i="19" s="1"/>
  <c r="P42" i="19"/>
  <c r="L42" i="19"/>
  <c r="L70" i="19" s="1"/>
  <c r="L98" i="19" s="1"/>
  <c r="DC41" i="19"/>
  <c r="DC69" i="19" s="1"/>
  <c r="DC97" i="19" s="1"/>
  <c r="CY41" i="19"/>
  <c r="CY69" i="19" s="1"/>
  <c r="CY97" i="19" s="1"/>
  <c r="CU41" i="19"/>
  <c r="CQ41" i="19"/>
  <c r="CQ69" i="19" s="1"/>
  <c r="CQ97" i="19" s="1"/>
  <c r="CM41" i="19"/>
  <c r="CM69" i="19" s="1"/>
  <c r="CM97" i="19" s="1"/>
  <c r="CI41" i="19"/>
  <c r="CI69" i="19" s="1"/>
  <c r="CI97" i="19" s="1"/>
  <c r="CE41" i="19"/>
  <c r="CA41" i="19"/>
  <c r="CA69" i="19" s="1"/>
  <c r="CA97" i="19" s="1"/>
  <c r="BW41" i="19"/>
  <c r="BW69" i="19" s="1"/>
  <c r="BW97" i="19" s="1"/>
  <c r="BS41" i="19"/>
  <c r="BO41" i="19"/>
  <c r="BK41" i="19"/>
  <c r="BK69" i="19" s="1"/>
  <c r="BK97" i="19" s="1"/>
  <c r="BG41" i="19"/>
  <c r="BG69" i="19" s="1"/>
  <c r="BG97" i="19" s="1"/>
  <c r="BC41" i="19"/>
  <c r="BC69" i="19" s="1"/>
  <c r="BC97" i="19" s="1"/>
  <c r="AY41" i="19"/>
  <c r="AU41" i="19"/>
  <c r="AU69" i="19" s="1"/>
  <c r="AU97" i="19" s="1"/>
  <c r="AQ41" i="19"/>
  <c r="AQ69" i="19" s="1"/>
  <c r="AQ97" i="19" s="1"/>
  <c r="AM41" i="19"/>
  <c r="AM69" i="19" s="1"/>
  <c r="AM97" i="19" s="1"/>
  <c r="AI41" i="19"/>
  <c r="AE41" i="19"/>
  <c r="AE69" i="19" s="1"/>
  <c r="AE97" i="19" s="1"/>
  <c r="AA41" i="19"/>
  <c r="AA69" i="19" s="1"/>
  <c r="AA97" i="19" s="1"/>
  <c r="W41" i="19"/>
  <c r="W69" i="19" s="1"/>
  <c r="W97" i="19" s="1"/>
  <c r="S41" i="19"/>
  <c r="O41" i="19"/>
  <c r="O69" i="19" s="1"/>
  <c r="O97" i="19" s="1"/>
  <c r="K41" i="19"/>
  <c r="K69" i="19" s="1"/>
  <c r="K97" i="19" s="1"/>
  <c r="DB40" i="19"/>
  <c r="DB68" i="19" s="1"/>
  <c r="DB96" i="19" s="1"/>
  <c r="CX40" i="19"/>
  <c r="CT40" i="19"/>
  <c r="CT68" i="19" s="1"/>
  <c r="CT96" i="19" s="1"/>
  <c r="CP40" i="19"/>
  <c r="CP68" i="19" s="1"/>
  <c r="CP96" i="19" s="1"/>
  <c r="CL40" i="19"/>
  <c r="CH40" i="19"/>
  <c r="CD40" i="19"/>
  <c r="CD68" i="19" s="1"/>
  <c r="CD96" i="19" s="1"/>
  <c r="BZ40" i="19"/>
  <c r="BZ68" i="19" s="1"/>
  <c r="BZ96" i="19" s="1"/>
  <c r="BV40" i="19"/>
  <c r="BV68" i="19" s="1"/>
  <c r="BV96" i="19" s="1"/>
  <c r="BR40" i="19"/>
  <c r="BN40" i="19"/>
  <c r="BN68" i="19" s="1"/>
  <c r="BN96" i="19" s="1"/>
  <c r="BJ40" i="19"/>
  <c r="BJ68" i="19" s="1"/>
  <c r="BJ96" i="19" s="1"/>
  <c r="BF40" i="19"/>
  <c r="BF68" i="19" s="1"/>
  <c r="BF96" i="19" s="1"/>
  <c r="BB40" i="19"/>
  <c r="AX40" i="19"/>
  <c r="AT40" i="19"/>
  <c r="AT68" i="19" s="1"/>
  <c r="AT96" i="19" s="1"/>
  <c r="AP40" i="19"/>
  <c r="AP68" i="19" s="1"/>
  <c r="AP96" i="19" s="1"/>
  <c r="AL40" i="19"/>
  <c r="AH40" i="19"/>
  <c r="AH68" i="19" s="1"/>
  <c r="AH96" i="19" s="1"/>
  <c r="AD40" i="19"/>
  <c r="AD68" i="19" s="1"/>
  <c r="AD96" i="19" s="1"/>
  <c r="Z40" i="19"/>
  <c r="Z68" i="19" s="1"/>
  <c r="Z96" i="19" s="1"/>
  <c r="V40" i="19"/>
  <c r="R40" i="19"/>
  <c r="R68" i="19" s="1"/>
  <c r="R96" i="19" s="1"/>
  <c r="N40" i="19"/>
  <c r="N68" i="19" s="1"/>
  <c r="N96" i="19" s="1"/>
  <c r="DE39" i="19"/>
  <c r="DE67" i="19" s="1"/>
  <c r="DA39" i="19"/>
  <c r="CW39" i="19"/>
  <c r="CW67" i="19" s="1"/>
  <c r="CS39" i="19"/>
  <c r="CS67" i="19" s="1"/>
  <c r="CO39" i="19"/>
  <c r="CO67" i="19" s="1"/>
  <c r="CK39" i="19"/>
  <c r="CG39" i="19"/>
  <c r="CG67" i="19" s="1"/>
  <c r="CC39" i="19"/>
  <c r="CC67" i="19" s="1"/>
  <c r="BY39" i="19"/>
  <c r="BY67" i="19" s="1"/>
  <c r="BU39" i="19"/>
  <c r="BQ39" i="19"/>
  <c r="BQ67" i="19" s="1"/>
  <c r="BM39" i="19"/>
  <c r="BM67" i="19" s="1"/>
  <c r="BI39" i="19"/>
  <c r="BI67" i="19" s="1"/>
  <c r="BE39" i="19"/>
  <c r="BA39" i="19"/>
  <c r="BA67" i="19" s="1"/>
  <c r="AW39" i="19"/>
  <c r="AW67" i="19" s="1"/>
  <c r="AS39" i="19"/>
  <c r="AS67" i="19" s="1"/>
  <c r="AO39" i="19"/>
  <c r="AK39" i="19"/>
  <c r="AK67" i="19" s="1"/>
  <c r="AG39" i="19"/>
  <c r="AG67" i="19" s="1"/>
  <c r="AC39" i="19"/>
  <c r="AC67" i="19" s="1"/>
  <c r="Y39" i="19"/>
  <c r="U39" i="19"/>
  <c r="U67" i="19" s="1"/>
  <c r="Q39" i="19"/>
  <c r="Q67" i="19" s="1"/>
  <c r="M39" i="19"/>
  <c r="M67" i="19" s="1"/>
  <c r="DC38" i="19"/>
  <c r="CY38" i="19"/>
  <c r="CY66" i="19" s="1"/>
  <c r="CY95" i="19" s="1"/>
  <c r="CU38" i="19"/>
  <c r="CU66" i="19" s="1"/>
  <c r="CU95" i="19" s="1"/>
  <c r="CQ38" i="19"/>
  <c r="CQ66" i="19" s="1"/>
  <c r="CQ95" i="19" s="1"/>
  <c r="CM38" i="19"/>
  <c r="CI38" i="19"/>
  <c r="CI66" i="19" s="1"/>
  <c r="CI95" i="19" s="1"/>
  <c r="CM44" i="19"/>
  <c r="CM72" i="19" s="1"/>
  <c r="CM100" i="19" s="1"/>
  <c r="BW44" i="19"/>
  <c r="BW72" i="19" s="1"/>
  <c r="BW100" i="19" s="1"/>
  <c r="BK44" i="19"/>
  <c r="BE44" i="19"/>
  <c r="BE72" i="19" s="1"/>
  <c r="BE100" i="19" s="1"/>
  <c r="BA44" i="19"/>
  <c r="BA72" i="19" s="1"/>
  <c r="BA100" i="19" s="1"/>
  <c r="AW44" i="19"/>
  <c r="AW72" i="19" s="1"/>
  <c r="AW100" i="19" s="1"/>
  <c r="AS44" i="19"/>
  <c r="AO44" i="19"/>
  <c r="AO72" i="19" s="1"/>
  <c r="AO100" i="19" s="1"/>
  <c r="AK44" i="19"/>
  <c r="AK72" i="19" s="1"/>
  <c r="AK100" i="19" s="1"/>
  <c r="AG44" i="19"/>
  <c r="AG72" i="19" s="1"/>
  <c r="AG100" i="19" s="1"/>
  <c r="AC44" i="19"/>
  <c r="Y44" i="19"/>
  <c r="Y72" i="19" s="1"/>
  <c r="Y100" i="19" s="1"/>
  <c r="U44" i="19"/>
  <c r="U72" i="19" s="1"/>
  <c r="U100" i="19" s="1"/>
  <c r="Q44" i="19"/>
  <c r="Q72" i="19" s="1"/>
  <c r="Q100" i="19" s="1"/>
  <c r="M44" i="19"/>
  <c r="DD43" i="19"/>
  <c r="DD71" i="19" s="1"/>
  <c r="DD99" i="19" s="1"/>
  <c r="CZ43" i="19"/>
  <c r="CZ71" i="19" s="1"/>
  <c r="CZ99" i="19" s="1"/>
  <c r="CV43" i="19"/>
  <c r="CV71" i="19" s="1"/>
  <c r="CV99" i="19" s="1"/>
  <c r="CR43" i="19"/>
  <c r="CN43" i="19"/>
  <c r="CN71" i="19" s="1"/>
  <c r="CN99" i="19" s="1"/>
  <c r="CJ43" i="19"/>
  <c r="CJ71" i="19" s="1"/>
  <c r="CJ99" i="19" s="1"/>
  <c r="CF43" i="19"/>
  <c r="CF71" i="19" s="1"/>
  <c r="CF99" i="19" s="1"/>
  <c r="CB43" i="19"/>
  <c r="BX43" i="19"/>
  <c r="BX71" i="19" s="1"/>
  <c r="BX99" i="19" s="1"/>
  <c r="BT43" i="19"/>
  <c r="BT71" i="19" s="1"/>
  <c r="BT99" i="19" s="1"/>
  <c r="BP43" i="19"/>
  <c r="BP71" i="19" s="1"/>
  <c r="BP99" i="19" s="1"/>
  <c r="BL43" i="19"/>
  <c r="BH43" i="19"/>
  <c r="BH71" i="19" s="1"/>
  <c r="BH99" i="19" s="1"/>
  <c r="BD43" i="19"/>
  <c r="BD71" i="19" s="1"/>
  <c r="BD99" i="19" s="1"/>
  <c r="AZ43" i="19"/>
  <c r="AZ71" i="19" s="1"/>
  <c r="AZ99" i="19" s="1"/>
  <c r="AV43" i="19"/>
  <c r="AR43" i="19"/>
  <c r="AR71" i="19" s="1"/>
  <c r="AR99" i="19" s="1"/>
  <c r="AN43" i="19"/>
  <c r="AN71" i="19" s="1"/>
  <c r="AN99" i="19" s="1"/>
  <c r="AJ43" i="19"/>
  <c r="AJ71" i="19" s="1"/>
  <c r="AJ99" i="19" s="1"/>
  <c r="AF43" i="19"/>
  <c r="AB43" i="19"/>
  <c r="AB71" i="19" s="1"/>
  <c r="AB99" i="19" s="1"/>
  <c r="X43" i="19"/>
  <c r="X71" i="19" s="1"/>
  <c r="X99" i="19" s="1"/>
  <c r="T43" i="19"/>
  <c r="T71" i="19" s="1"/>
  <c r="T99" i="19" s="1"/>
  <c r="P43" i="19"/>
  <c r="L43" i="19"/>
  <c r="L71" i="19" s="1"/>
  <c r="L99" i="19" s="1"/>
  <c r="DC42" i="19"/>
  <c r="DC70" i="19" s="1"/>
  <c r="DC98" i="19" s="1"/>
  <c r="CY42" i="19"/>
  <c r="CY70" i="19" s="1"/>
  <c r="CY98" i="19" s="1"/>
  <c r="CU42" i="19"/>
  <c r="CQ42" i="19"/>
  <c r="CQ70" i="19" s="1"/>
  <c r="CQ98" i="19" s="1"/>
  <c r="CM42" i="19"/>
  <c r="CM70" i="19" s="1"/>
  <c r="CM98" i="19" s="1"/>
  <c r="CI42" i="19"/>
  <c r="CI70" i="19" s="1"/>
  <c r="CI98" i="19" s="1"/>
  <c r="CE42" i="19"/>
  <c r="CA42" i="19"/>
  <c r="CA70" i="19" s="1"/>
  <c r="CA98" i="19" s="1"/>
  <c r="BW42" i="19"/>
  <c r="BW70" i="19" s="1"/>
  <c r="BW98" i="19" s="1"/>
  <c r="BS42" i="19"/>
  <c r="BS70" i="19" s="1"/>
  <c r="BS98" i="19" s="1"/>
  <c r="BO42" i="19"/>
  <c r="BK42" i="19"/>
  <c r="BK70" i="19" s="1"/>
  <c r="BK98" i="19" s="1"/>
  <c r="BG42" i="19"/>
  <c r="BG70" i="19" s="1"/>
  <c r="BG98" i="19" s="1"/>
  <c r="BC42" i="19"/>
  <c r="BC70" i="19" s="1"/>
  <c r="BC98" i="19" s="1"/>
  <c r="AY42" i="19"/>
  <c r="AU42" i="19"/>
  <c r="AQ42" i="19"/>
  <c r="AQ70" i="19" s="1"/>
  <c r="AQ98" i="19" s="1"/>
  <c r="AM42" i="19"/>
  <c r="AI42" i="19"/>
  <c r="AE42" i="19"/>
  <c r="AE70" i="19" s="1"/>
  <c r="AE98" i="19" s="1"/>
  <c r="AA42" i="19"/>
  <c r="AA70" i="19" s="1"/>
  <c r="AA98" i="19" s="1"/>
  <c r="W42" i="19"/>
  <c r="W70" i="19" s="1"/>
  <c r="W98" i="19" s="1"/>
  <c r="S42" i="19"/>
  <c r="O42" i="19"/>
  <c r="O70" i="19" s="1"/>
  <c r="O98" i="19" s="1"/>
  <c r="K42" i="19"/>
  <c r="K70" i="19" s="1"/>
  <c r="K98" i="19" s="1"/>
  <c r="DB41" i="19"/>
  <c r="DB69" i="19" s="1"/>
  <c r="DB97" i="19" s="1"/>
  <c r="CX41" i="19"/>
  <c r="CT41" i="19"/>
  <c r="CT69" i="19" s="1"/>
  <c r="CT97" i="19" s="1"/>
  <c r="CP41" i="19"/>
  <c r="CP69" i="19" s="1"/>
  <c r="CP97" i="19" s="1"/>
  <c r="CL41" i="19"/>
  <c r="CL69" i="19" s="1"/>
  <c r="CL97" i="19" s="1"/>
  <c r="CH41" i="19"/>
  <c r="CD41" i="19"/>
  <c r="CD69" i="19" s="1"/>
  <c r="CD97" i="19" s="1"/>
  <c r="BZ41" i="19"/>
  <c r="BZ69" i="19" s="1"/>
  <c r="BZ97" i="19" s="1"/>
  <c r="BV41" i="19"/>
  <c r="BV69" i="19" s="1"/>
  <c r="BV97" i="19" s="1"/>
  <c r="BR41" i="19"/>
  <c r="BN41" i="19"/>
  <c r="BN69" i="19" s="1"/>
  <c r="BN97" i="19" s="1"/>
  <c r="BJ41" i="19"/>
  <c r="BJ69" i="19" s="1"/>
  <c r="BJ97" i="19" s="1"/>
  <c r="BF41" i="19"/>
  <c r="BF69" i="19" s="1"/>
  <c r="BF97" i="19" s="1"/>
  <c r="BB41" i="19"/>
  <c r="AX41" i="19"/>
  <c r="AX69" i="19" s="1"/>
  <c r="AX97" i="19" s="1"/>
  <c r="AT41" i="19"/>
  <c r="AT69" i="19" s="1"/>
  <c r="AT97" i="19" s="1"/>
  <c r="AP41" i="19"/>
  <c r="AP69" i="19" s="1"/>
  <c r="AP97" i="19" s="1"/>
  <c r="AL41" i="19"/>
  <c r="AH41" i="19"/>
  <c r="AH69" i="19" s="1"/>
  <c r="AH97" i="19" s="1"/>
  <c r="AD41" i="19"/>
  <c r="AD69" i="19" s="1"/>
  <c r="AD97" i="19" s="1"/>
  <c r="Z41" i="19"/>
  <c r="Z69" i="19" s="1"/>
  <c r="Z97" i="19" s="1"/>
  <c r="V41" i="19"/>
  <c r="R41" i="19"/>
  <c r="R69" i="19" s="1"/>
  <c r="R97" i="19" s="1"/>
  <c r="N41" i="19"/>
  <c r="N69" i="19" s="1"/>
  <c r="N97" i="19" s="1"/>
  <c r="DE40" i="19"/>
  <c r="DE68" i="19" s="1"/>
  <c r="DE96" i="19" s="1"/>
  <c r="DA40" i="19"/>
  <c r="CW40" i="19"/>
  <c r="CW68" i="19" s="1"/>
  <c r="CW96" i="19" s="1"/>
  <c r="CS40" i="19"/>
  <c r="CS68" i="19" s="1"/>
  <c r="CS96" i="19" s="1"/>
  <c r="CO40" i="19"/>
  <c r="CO68" i="19" s="1"/>
  <c r="CO96" i="19" s="1"/>
  <c r="CK40" i="19"/>
  <c r="CG40" i="19"/>
  <c r="CG68" i="19" s="1"/>
  <c r="CG96" i="19" s="1"/>
  <c r="CC40" i="19"/>
  <c r="CC68" i="19" s="1"/>
  <c r="CC96" i="19" s="1"/>
  <c r="BY40" i="19"/>
  <c r="BY68" i="19" s="1"/>
  <c r="BY96" i="19" s="1"/>
  <c r="BU40" i="19"/>
  <c r="BQ40" i="19"/>
  <c r="BQ68" i="19" s="1"/>
  <c r="BQ96" i="19" s="1"/>
  <c r="BM40" i="19"/>
  <c r="BM68" i="19" s="1"/>
  <c r="BM96" i="19" s="1"/>
  <c r="BI40" i="19"/>
  <c r="BI68" i="19" s="1"/>
  <c r="BI96" i="19" s="1"/>
  <c r="BE40" i="19"/>
  <c r="BA40" i="19"/>
  <c r="BA68" i="19" s="1"/>
  <c r="BA96" i="19" s="1"/>
  <c r="AW40" i="19"/>
  <c r="AW68" i="19" s="1"/>
  <c r="AW96" i="19" s="1"/>
  <c r="AS40" i="19"/>
  <c r="AS68" i="19" s="1"/>
  <c r="AS96" i="19" s="1"/>
  <c r="AO40" i="19"/>
  <c r="AK40" i="19"/>
  <c r="AK68" i="19" s="1"/>
  <c r="AK96" i="19" s="1"/>
  <c r="AG40" i="19"/>
  <c r="AG68" i="19" s="1"/>
  <c r="AG96" i="19" s="1"/>
  <c r="AC40" i="19"/>
  <c r="AC68" i="19" s="1"/>
  <c r="AC96" i="19" s="1"/>
  <c r="Y40" i="19"/>
  <c r="U40" i="19"/>
  <c r="U68" i="19" s="1"/>
  <c r="U96" i="19" s="1"/>
  <c r="Q40" i="19"/>
  <c r="Q68" i="19" s="1"/>
  <c r="Q96" i="19" s="1"/>
  <c r="M40" i="19"/>
  <c r="M68" i="19" s="1"/>
  <c r="M96" i="19" s="1"/>
  <c r="DD39" i="19"/>
  <c r="CZ39" i="19"/>
  <c r="CZ67" i="19" s="1"/>
  <c r="CV39" i="19"/>
  <c r="CV67" i="19" s="1"/>
  <c r="CR39" i="19"/>
  <c r="CR67" i="19" s="1"/>
  <c r="CN39" i="19"/>
  <c r="CJ39" i="19"/>
  <c r="CJ67" i="19" s="1"/>
  <c r="CF39" i="19"/>
  <c r="CF67" i="19" s="1"/>
  <c r="CB39" i="19"/>
  <c r="CB67" i="19" s="1"/>
  <c r="BX39" i="19"/>
  <c r="BT39" i="19"/>
  <c r="BT67" i="19" s="1"/>
  <c r="BP39" i="19"/>
  <c r="BP67" i="19" s="1"/>
  <c r="BL39" i="19"/>
  <c r="BL67" i="19" s="1"/>
  <c r="BH39" i="19"/>
  <c r="BD39" i="19"/>
  <c r="BD67" i="19" s="1"/>
  <c r="AZ39" i="19"/>
  <c r="AZ67" i="19" s="1"/>
  <c r="AV39" i="19"/>
  <c r="AV67" i="19" s="1"/>
  <c r="AR39" i="19"/>
  <c r="AN39" i="19"/>
  <c r="AN67" i="19" s="1"/>
  <c r="AJ39" i="19"/>
  <c r="AJ67" i="19" s="1"/>
  <c r="AF39" i="19"/>
  <c r="AF67" i="19" s="1"/>
  <c r="AB39" i="19"/>
  <c r="X39" i="19"/>
  <c r="X67" i="19" s="1"/>
  <c r="T39" i="19"/>
  <c r="T67" i="19" s="1"/>
  <c r="P39" i="19"/>
  <c r="P67" i="19" s="1"/>
  <c r="L39" i="19"/>
  <c r="DB38" i="19"/>
  <c r="DB66" i="19" s="1"/>
  <c r="DB95" i="19" s="1"/>
  <c r="CX38" i="19"/>
  <c r="CX66" i="19" s="1"/>
  <c r="CX95" i="19" s="1"/>
  <c r="CT38" i="19"/>
  <c r="CT66" i="19" s="1"/>
  <c r="CT95" i="19" s="1"/>
  <c r="CP38" i="19"/>
  <c r="CL38" i="19"/>
  <c r="CL66" i="19" s="1"/>
  <c r="CL95" i="19" s="1"/>
  <c r="CH38" i="19"/>
  <c r="CH66" i="19" s="1"/>
  <c r="CH95" i="19" s="1"/>
  <c r="CI44" i="19"/>
  <c r="CI72" i="19" s="1"/>
  <c r="CI100" i="19" s="1"/>
  <c r="BS44" i="19"/>
  <c r="BH44" i="19"/>
  <c r="BH72" i="19" s="1"/>
  <c r="BH100" i="19" s="1"/>
  <c r="BD44" i="19"/>
  <c r="BD72" i="19" s="1"/>
  <c r="BD100" i="19" s="1"/>
  <c r="AZ44" i="19"/>
  <c r="AZ72" i="19" s="1"/>
  <c r="AZ100" i="19" s="1"/>
  <c r="AV44" i="19"/>
  <c r="AR44" i="19"/>
  <c r="AR72" i="19" s="1"/>
  <c r="AR100" i="19" s="1"/>
  <c r="AN44" i="19"/>
  <c r="AN72" i="19" s="1"/>
  <c r="AN100" i="19" s="1"/>
  <c r="AJ44" i="19"/>
  <c r="AF44" i="19"/>
  <c r="AB44" i="19"/>
  <c r="AB72" i="19" s="1"/>
  <c r="AB100" i="19" s="1"/>
  <c r="X44" i="19"/>
  <c r="X72" i="19" s="1"/>
  <c r="X100" i="19" s="1"/>
  <c r="T44" i="19"/>
  <c r="T72" i="19" s="1"/>
  <c r="T100" i="19" s="1"/>
  <c r="P44" i="19"/>
  <c r="L44" i="19"/>
  <c r="L72" i="19" s="1"/>
  <c r="L100" i="19" s="1"/>
  <c r="DC43" i="19"/>
  <c r="DC71" i="19" s="1"/>
  <c r="DC99" i="19" s="1"/>
  <c r="CY43" i="19"/>
  <c r="CY71" i="19" s="1"/>
  <c r="CY99" i="19" s="1"/>
  <c r="CU43" i="19"/>
  <c r="CQ43" i="19"/>
  <c r="CQ71" i="19" s="1"/>
  <c r="CQ99" i="19" s="1"/>
  <c r="CM43" i="19"/>
  <c r="CM71" i="19" s="1"/>
  <c r="CM99" i="19" s="1"/>
  <c r="CI43" i="19"/>
  <c r="CI71" i="19" s="1"/>
  <c r="CI99" i="19" s="1"/>
  <c r="CE43" i="19"/>
  <c r="CA43" i="19"/>
  <c r="CA71" i="19" s="1"/>
  <c r="CA99" i="19" s="1"/>
  <c r="BW43" i="19"/>
  <c r="BW71" i="19" s="1"/>
  <c r="BW99" i="19" s="1"/>
  <c r="BS43" i="19"/>
  <c r="BS71" i="19" s="1"/>
  <c r="BS99" i="19" s="1"/>
  <c r="BO43" i="19"/>
  <c r="BK43" i="19"/>
  <c r="BK71" i="19" s="1"/>
  <c r="BK99" i="19" s="1"/>
  <c r="BG43" i="19"/>
  <c r="BG71" i="19" s="1"/>
  <c r="BG99" i="19" s="1"/>
  <c r="BC43" i="19"/>
  <c r="AY43" i="19"/>
  <c r="AU43" i="19"/>
  <c r="AU71" i="19" s="1"/>
  <c r="AU99" i="19" s="1"/>
  <c r="AQ43" i="19"/>
  <c r="AQ71" i="19" s="1"/>
  <c r="AQ99" i="19" s="1"/>
  <c r="AM43" i="19"/>
  <c r="AM71" i="19" s="1"/>
  <c r="AM99" i="19" s="1"/>
  <c r="AI43" i="19"/>
  <c r="AE43" i="19"/>
  <c r="AE71" i="19" s="1"/>
  <c r="AE99" i="19" s="1"/>
  <c r="AA43" i="19"/>
  <c r="AA71" i="19" s="1"/>
  <c r="AA99" i="19" s="1"/>
  <c r="W43" i="19"/>
  <c r="W71" i="19" s="1"/>
  <c r="W99" i="19" s="1"/>
  <c r="S43" i="19"/>
  <c r="O43" i="19"/>
  <c r="O71" i="19" s="1"/>
  <c r="O99" i="19" s="1"/>
  <c r="K43" i="19"/>
  <c r="K71" i="19" s="1"/>
  <c r="K99" i="19" s="1"/>
  <c r="DB42" i="19"/>
  <c r="DB70" i="19" s="1"/>
  <c r="DB98" i="19" s="1"/>
  <c r="CX42" i="19"/>
  <c r="CT42" i="19"/>
  <c r="CT70" i="19" s="1"/>
  <c r="CT98" i="19" s="1"/>
  <c r="CP42" i="19"/>
  <c r="CP70" i="19" s="1"/>
  <c r="CP98" i="19" s="1"/>
  <c r="CL42" i="19"/>
  <c r="CL70" i="19" s="1"/>
  <c r="CL98" i="19" s="1"/>
  <c r="CH42" i="19"/>
  <c r="CD42" i="19"/>
  <c r="CD70" i="19" s="1"/>
  <c r="CD98" i="19" s="1"/>
  <c r="BZ42" i="19"/>
  <c r="BZ70" i="19" s="1"/>
  <c r="BZ98" i="19" s="1"/>
  <c r="BV42" i="19"/>
  <c r="BV70" i="19" s="1"/>
  <c r="BV98" i="19" s="1"/>
  <c r="BR42" i="19"/>
  <c r="BN42" i="19"/>
  <c r="BN70" i="19" s="1"/>
  <c r="BN98" i="19" s="1"/>
  <c r="BJ42" i="19"/>
  <c r="BJ70" i="19" s="1"/>
  <c r="BJ98" i="19" s="1"/>
  <c r="BF42" i="19"/>
  <c r="BF70" i="19" s="1"/>
  <c r="BF98" i="19" s="1"/>
  <c r="BB42" i="19"/>
  <c r="AX42" i="19"/>
  <c r="AX70" i="19" s="1"/>
  <c r="AX98" i="19" s="1"/>
  <c r="AT42" i="19"/>
  <c r="AT70" i="19" s="1"/>
  <c r="AT98" i="19" s="1"/>
  <c r="AP42" i="19"/>
  <c r="AP70" i="19" s="1"/>
  <c r="AP98" i="19" s="1"/>
  <c r="AL42" i="19"/>
  <c r="AH42" i="19"/>
  <c r="AH70" i="19" s="1"/>
  <c r="AH98" i="19" s="1"/>
  <c r="AD42" i="19"/>
  <c r="AD70" i="19" s="1"/>
  <c r="AD98" i="19" s="1"/>
  <c r="Z42" i="19"/>
  <c r="Z70" i="19" s="1"/>
  <c r="Z98" i="19" s="1"/>
  <c r="V42" i="19"/>
  <c r="R42" i="19"/>
  <c r="R70" i="19" s="1"/>
  <c r="R98" i="19" s="1"/>
  <c r="N42" i="19"/>
  <c r="N70" i="19" s="1"/>
  <c r="N98" i="19" s="1"/>
  <c r="DE41" i="19"/>
  <c r="DE69" i="19" s="1"/>
  <c r="DE97" i="19" s="1"/>
  <c r="DA41" i="19"/>
  <c r="CW41" i="19"/>
  <c r="CW69" i="19" s="1"/>
  <c r="CW97" i="19" s="1"/>
  <c r="CS41" i="19"/>
  <c r="CS69" i="19" s="1"/>
  <c r="CS97" i="19" s="1"/>
  <c r="CO41" i="19"/>
  <c r="CO69" i="19" s="1"/>
  <c r="CO97" i="19" s="1"/>
  <c r="CK41" i="19"/>
  <c r="CG41" i="19"/>
  <c r="CG69" i="19" s="1"/>
  <c r="CG97" i="19" s="1"/>
  <c r="CC41" i="19"/>
  <c r="CC69" i="19" s="1"/>
  <c r="CC97" i="19" s="1"/>
  <c r="BY41" i="19"/>
  <c r="BY69" i="19" s="1"/>
  <c r="BY97" i="19" s="1"/>
  <c r="BU41" i="19"/>
  <c r="BQ41" i="19"/>
  <c r="BQ69" i="19" s="1"/>
  <c r="BQ97" i="19" s="1"/>
  <c r="BM41" i="19"/>
  <c r="BM69" i="19" s="1"/>
  <c r="BM97" i="19" s="1"/>
  <c r="BI41" i="19"/>
  <c r="BI69" i="19" s="1"/>
  <c r="BI97" i="19" s="1"/>
  <c r="BE41" i="19"/>
  <c r="BA41" i="19"/>
  <c r="BA69" i="19" s="1"/>
  <c r="BA97" i="19" s="1"/>
  <c r="AW41" i="19"/>
  <c r="AW69" i="19" s="1"/>
  <c r="AW97" i="19" s="1"/>
  <c r="AS41" i="19"/>
  <c r="AS69" i="19" s="1"/>
  <c r="AS97" i="19" s="1"/>
  <c r="AO41" i="19"/>
  <c r="AK41" i="19"/>
  <c r="AK69" i="19" s="1"/>
  <c r="AK97" i="19" s="1"/>
  <c r="AG41" i="19"/>
  <c r="AG69" i="19" s="1"/>
  <c r="AG97" i="19" s="1"/>
  <c r="AC41" i="19"/>
  <c r="Y41" i="19"/>
  <c r="U41" i="19"/>
  <c r="U69" i="19" s="1"/>
  <c r="U97" i="19" s="1"/>
  <c r="Q41" i="19"/>
  <c r="Q69" i="19" s="1"/>
  <c r="Q97" i="19" s="1"/>
  <c r="M41" i="19"/>
  <c r="M69" i="19" s="1"/>
  <c r="M97" i="19" s="1"/>
  <c r="DD40" i="19"/>
  <c r="CZ40" i="19"/>
  <c r="CZ68" i="19" s="1"/>
  <c r="CZ96" i="19" s="1"/>
  <c r="CV40" i="19"/>
  <c r="CV68" i="19" s="1"/>
  <c r="CV96" i="19" s="1"/>
  <c r="CR40" i="19"/>
  <c r="CR68" i="19" s="1"/>
  <c r="CR96" i="19" s="1"/>
  <c r="CN40" i="19"/>
  <c r="CJ40" i="19"/>
  <c r="CJ68" i="19" s="1"/>
  <c r="CJ96" i="19" s="1"/>
  <c r="CF40" i="19"/>
  <c r="CF68" i="19" s="1"/>
  <c r="CF96" i="19" s="1"/>
  <c r="CB40" i="19"/>
  <c r="CB68" i="19" s="1"/>
  <c r="CB96" i="19" s="1"/>
  <c r="BX40" i="19"/>
  <c r="BT40" i="19"/>
  <c r="BT68" i="19" s="1"/>
  <c r="BT96" i="19" s="1"/>
  <c r="BP40" i="19"/>
  <c r="BP68" i="19" s="1"/>
  <c r="BP96" i="19" s="1"/>
  <c r="BL40" i="19"/>
  <c r="BL68" i="19" s="1"/>
  <c r="BL96" i="19" s="1"/>
  <c r="BH40" i="19"/>
  <c r="BD40" i="19"/>
  <c r="BD68" i="19" s="1"/>
  <c r="BD96" i="19" s="1"/>
  <c r="AZ40" i="19"/>
  <c r="AZ68" i="19" s="1"/>
  <c r="AZ96" i="19" s="1"/>
  <c r="AV40" i="19"/>
  <c r="AV68" i="19" s="1"/>
  <c r="AV96" i="19" s="1"/>
  <c r="AR40" i="19"/>
  <c r="AN40" i="19"/>
  <c r="AN68" i="19" s="1"/>
  <c r="AN96" i="19" s="1"/>
  <c r="AJ40" i="19"/>
  <c r="AJ68" i="19" s="1"/>
  <c r="AJ96" i="19" s="1"/>
  <c r="AF40" i="19"/>
  <c r="AF68" i="19" s="1"/>
  <c r="AF96" i="19" s="1"/>
  <c r="AB40" i="19"/>
  <c r="X40" i="19"/>
  <c r="X68" i="19" s="1"/>
  <c r="X96" i="19" s="1"/>
  <c r="T40" i="19"/>
  <c r="T68" i="19" s="1"/>
  <c r="T96" i="19" s="1"/>
  <c r="P40" i="19"/>
  <c r="P68" i="19" s="1"/>
  <c r="P96" i="19" s="1"/>
  <c r="L40" i="19"/>
  <c r="DC39" i="19"/>
  <c r="DC67" i="19" s="1"/>
  <c r="CY39" i="19"/>
  <c r="CY67" i="19" s="1"/>
  <c r="CU39" i="19"/>
  <c r="CU67" i="19" s="1"/>
  <c r="CQ39" i="19"/>
  <c r="CM39" i="19"/>
  <c r="CM67" i="19" s="1"/>
  <c r="CI39" i="19"/>
  <c r="CI67" i="19" s="1"/>
  <c r="CE39" i="19"/>
  <c r="CE67" i="19" s="1"/>
  <c r="CA39" i="19"/>
  <c r="BW39" i="19"/>
  <c r="BW67" i="19" s="1"/>
  <c r="BS39" i="19"/>
  <c r="BS67" i="19" s="1"/>
  <c r="BO39" i="19"/>
  <c r="BO67" i="19" s="1"/>
  <c r="BK39" i="19"/>
  <c r="BG39" i="19"/>
  <c r="BG67" i="19" s="1"/>
  <c r="BC39" i="19"/>
  <c r="BC67" i="19" s="1"/>
  <c r="AY39" i="19"/>
  <c r="AY67" i="19" s="1"/>
  <c r="AU39" i="19"/>
  <c r="AQ39" i="19"/>
  <c r="AQ67" i="19" s="1"/>
  <c r="AM39" i="19"/>
  <c r="AM67" i="19" s="1"/>
  <c r="AI39" i="19"/>
  <c r="AI67" i="19" s="1"/>
  <c r="AE39" i="19"/>
  <c r="AA39" i="19"/>
  <c r="AA67" i="19" s="1"/>
  <c r="W39" i="19"/>
  <c r="W67" i="19" s="1"/>
  <c r="S39" i="19"/>
  <c r="S67" i="19" s="1"/>
  <c r="O39" i="19"/>
  <c r="K39" i="19"/>
  <c r="K67" i="19" s="1"/>
  <c r="DE38" i="19"/>
  <c r="DE66" i="19" s="1"/>
  <c r="DE95" i="19" s="1"/>
  <c r="DA38" i="19"/>
  <c r="DA66" i="19" s="1"/>
  <c r="DA95" i="19" s="1"/>
  <c r="CW38" i="19"/>
  <c r="CS38" i="19"/>
  <c r="CS66" i="19" s="1"/>
  <c r="CS95" i="19" s="1"/>
  <c r="CO38" i="19"/>
  <c r="CO66" i="19" s="1"/>
  <c r="CO95" i="19" s="1"/>
  <c r="CK38" i="19"/>
  <c r="CK66" i="19" s="1"/>
  <c r="CK95" i="19" s="1"/>
  <c r="CG38" i="19"/>
  <c r="CE44" i="19"/>
  <c r="CE72" i="19" s="1"/>
  <c r="CE100" i="19" s="1"/>
  <c r="BO44" i="19"/>
  <c r="BO72" i="19" s="1"/>
  <c r="BO100" i="19" s="1"/>
  <c r="BG44" i="19"/>
  <c r="BG72" i="19" s="1"/>
  <c r="BG100" i="19" s="1"/>
  <c r="BC44" i="19"/>
  <c r="AY44" i="19"/>
  <c r="AY72" i="19" s="1"/>
  <c r="AY100" i="19" s="1"/>
  <c r="AU44" i="19"/>
  <c r="AU72" i="19" s="1"/>
  <c r="AU100" i="19" s="1"/>
  <c r="AQ44" i="19"/>
  <c r="AQ72" i="19" s="1"/>
  <c r="AQ100" i="19" s="1"/>
  <c r="AM44" i="19"/>
  <c r="AI44" i="19"/>
  <c r="AI72" i="19" s="1"/>
  <c r="AI100" i="19" s="1"/>
  <c r="AE44" i="19"/>
  <c r="AE72" i="19" s="1"/>
  <c r="AE100" i="19" s="1"/>
  <c r="AA44" i="19"/>
  <c r="AA72" i="19" s="1"/>
  <c r="AA100" i="19" s="1"/>
  <c r="W44" i="19"/>
  <c r="S44" i="19"/>
  <c r="S72" i="19" s="1"/>
  <c r="S100" i="19" s="1"/>
  <c r="O44" i="19"/>
  <c r="O72" i="19" s="1"/>
  <c r="O100" i="19" s="1"/>
  <c r="K44" i="19"/>
  <c r="DB43" i="19"/>
  <c r="CX43" i="19"/>
  <c r="CX71" i="19" s="1"/>
  <c r="CX99" i="19" s="1"/>
  <c r="CT43" i="19"/>
  <c r="CT71" i="19" s="1"/>
  <c r="CT99" i="19" s="1"/>
  <c r="CP43" i="19"/>
  <c r="CP71" i="19" s="1"/>
  <c r="CP99" i="19" s="1"/>
  <c r="CL43" i="19"/>
  <c r="CH43" i="19"/>
  <c r="CH71" i="19" s="1"/>
  <c r="CH99" i="19" s="1"/>
  <c r="CD43" i="19"/>
  <c r="CD71" i="19" s="1"/>
  <c r="CD99" i="19" s="1"/>
  <c r="BZ43" i="19"/>
  <c r="BZ71" i="19" s="1"/>
  <c r="BZ99" i="19" s="1"/>
  <c r="BV43" i="19"/>
  <c r="BR43" i="19"/>
  <c r="BR71" i="19" s="1"/>
  <c r="BR99" i="19" s="1"/>
  <c r="BN43" i="19"/>
  <c r="BN71" i="19" s="1"/>
  <c r="BN99" i="19" s="1"/>
  <c r="BJ43" i="19"/>
  <c r="BJ71" i="19" s="1"/>
  <c r="BJ99" i="19" s="1"/>
  <c r="BF43" i="19"/>
  <c r="BB43" i="19"/>
  <c r="BB71" i="19" s="1"/>
  <c r="BB99" i="19" s="1"/>
  <c r="AX43" i="19"/>
  <c r="AX71" i="19" s="1"/>
  <c r="AX99" i="19" s="1"/>
  <c r="AT43" i="19"/>
  <c r="AT71" i="19" s="1"/>
  <c r="AT99" i="19" s="1"/>
  <c r="AP43" i="19"/>
  <c r="AL43" i="19"/>
  <c r="AL71" i="19" s="1"/>
  <c r="AL99" i="19" s="1"/>
  <c r="AH43" i="19"/>
  <c r="AH71" i="19" s="1"/>
  <c r="AH99" i="19" s="1"/>
  <c r="AD43" i="19"/>
  <c r="AD71" i="19" s="1"/>
  <c r="AD99" i="19" s="1"/>
  <c r="Z43" i="19"/>
  <c r="V43" i="19"/>
  <c r="V71" i="19" s="1"/>
  <c r="V99" i="19" s="1"/>
  <c r="R43" i="19"/>
  <c r="R71" i="19" s="1"/>
  <c r="R99" i="19" s="1"/>
  <c r="N43" i="19"/>
  <c r="DE42" i="19"/>
  <c r="DA42" i="19"/>
  <c r="DA70" i="19" s="1"/>
  <c r="DA98" i="19" s="1"/>
  <c r="CW42" i="19"/>
  <c r="CW70" i="19" s="1"/>
  <c r="CW98" i="19" s="1"/>
  <c r="CS42" i="19"/>
  <c r="CS70" i="19" s="1"/>
  <c r="CS98" i="19" s="1"/>
  <c r="CO42" i="19"/>
  <c r="CK42" i="19"/>
  <c r="CK70" i="19" s="1"/>
  <c r="CK98" i="19" s="1"/>
  <c r="CG42" i="19"/>
  <c r="CG70" i="19" s="1"/>
  <c r="CG98" i="19" s="1"/>
  <c r="CC42" i="19"/>
  <c r="CC70" i="19" s="1"/>
  <c r="CC98" i="19" s="1"/>
  <c r="BY42" i="19"/>
  <c r="BU42" i="19"/>
  <c r="BU70" i="19" s="1"/>
  <c r="BU98" i="19" s="1"/>
  <c r="BQ42" i="19"/>
  <c r="BQ70" i="19" s="1"/>
  <c r="BQ98" i="19" s="1"/>
  <c r="BM42" i="19"/>
  <c r="BM70" i="19" s="1"/>
  <c r="BM98" i="19" s="1"/>
  <c r="BI42" i="19"/>
  <c r="BE42" i="19"/>
  <c r="BE70" i="19" s="1"/>
  <c r="BE98" i="19" s="1"/>
  <c r="BA42" i="19"/>
  <c r="BA70" i="19" s="1"/>
  <c r="BA98" i="19" s="1"/>
  <c r="AW42" i="19"/>
  <c r="AW70" i="19" s="1"/>
  <c r="AW98" i="19" s="1"/>
  <c r="AS42" i="19"/>
  <c r="AO42" i="19"/>
  <c r="AO70" i="19" s="1"/>
  <c r="AO98" i="19" s="1"/>
  <c r="AK42" i="19"/>
  <c r="AK70" i="19" s="1"/>
  <c r="AK98" i="19" s="1"/>
  <c r="AG42" i="19"/>
  <c r="AG70" i="19" s="1"/>
  <c r="AG98" i="19" s="1"/>
  <c r="AC42" i="19"/>
  <c r="Y42" i="19"/>
  <c r="Y70" i="19" s="1"/>
  <c r="Y98" i="19" s="1"/>
  <c r="U42" i="19"/>
  <c r="U70" i="19" s="1"/>
  <c r="U98" i="19" s="1"/>
  <c r="Q42" i="19"/>
  <c r="Q70" i="19" s="1"/>
  <c r="Q98" i="19" s="1"/>
  <c r="M42" i="19"/>
  <c r="DD41" i="19"/>
  <c r="DD69" i="19" s="1"/>
  <c r="DD97" i="19" s="1"/>
  <c r="CZ41" i="19"/>
  <c r="CZ69" i="19" s="1"/>
  <c r="CZ97" i="19" s="1"/>
  <c r="CV41" i="19"/>
  <c r="CV69" i="19" s="1"/>
  <c r="CV97" i="19" s="1"/>
  <c r="CR41" i="19"/>
  <c r="CN41" i="19"/>
  <c r="CN69" i="19" s="1"/>
  <c r="CN97" i="19" s="1"/>
  <c r="CJ41" i="19"/>
  <c r="CJ69" i="19" s="1"/>
  <c r="CJ97" i="19" s="1"/>
  <c r="CF41" i="19"/>
  <c r="CF69" i="19" s="1"/>
  <c r="CF97" i="19" s="1"/>
  <c r="CB41" i="19"/>
  <c r="BX41" i="19"/>
  <c r="BX69" i="19" s="1"/>
  <c r="BX97" i="19" s="1"/>
  <c r="BT41" i="19"/>
  <c r="BT69" i="19" s="1"/>
  <c r="BT97" i="19" s="1"/>
  <c r="BP41" i="19"/>
  <c r="BP69" i="19" s="1"/>
  <c r="BP97" i="19" s="1"/>
  <c r="BL41" i="19"/>
  <c r="BH41" i="19"/>
  <c r="BH69" i="19" s="1"/>
  <c r="BH97" i="19" s="1"/>
  <c r="BD41" i="19"/>
  <c r="BD69" i="19" s="1"/>
  <c r="BD97" i="19" s="1"/>
  <c r="AZ41" i="19"/>
  <c r="AZ69" i="19" s="1"/>
  <c r="AZ97" i="19" s="1"/>
  <c r="AV41" i="19"/>
  <c r="AR41" i="19"/>
  <c r="AR69" i="19" s="1"/>
  <c r="AR97" i="19" s="1"/>
  <c r="AN41" i="19"/>
  <c r="AN69" i="19" s="1"/>
  <c r="AN97" i="19" s="1"/>
  <c r="AJ41" i="19"/>
  <c r="AJ69" i="19" s="1"/>
  <c r="AJ97" i="19" s="1"/>
  <c r="AF41" i="19"/>
  <c r="AB41" i="19"/>
  <c r="AB69" i="19" s="1"/>
  <c r="AB97" i="19" s="1"/>
  <c r="X41" i="19"/>
  <c r="X69" i="19" s="1"/>
  <c r="X97" i="19" s="1"/>
  <c r="T41" i="19"/>
  <c r="T69" i="19" s="1"/>
  <c r="T97" i="19" s="1"/>
  <c r="P41" i="19"/>
  <c r="L41" i="19"/>
  <c r="L69" i="19" s="1"/>
  <c r="L97" i="19" s="1"/>
  <c r="DC40" i="19"/>
  <c r="DC68" i="19" s="1"/>
  <c r="DC96" i="19" s="1"/>
  <c r="CY40" i="19"/>
  <c r="CY68" i="19" s="1"/>
  <c r="CY96" i="19" s="1"/>
  <c r="CU40" i="19"/>
  <c r="CQ40" i="19"/>
  <c r="CM40" i="19"/>
  <c r="CM68" i="19" s="1"/>
  <c r="CM96" i="19" s="1"/>
  <c r="CI40" i="19"/>
  <c r="CI68" i="19" s="1"/>
  <c r="CI96" i="19" s="1"/>
  <c r="CE40" i="19"/>
  <c r="CA40" i="19"/>
  <c r="CA68" i="19" s="1"/>
  <c r="CA96" i="19" s="1"/>
  <c r="BW40" i="19"/>
  <c r="BW68" i="19" s="1"/>
  <c r="BW96" i="19" s="1"/>
  <c r="BS40" i="19"/>
  <c r="BS68" i="19" s="1"/>
  <c r="BS96" i="19" s="1"/>
  <c r="BO40" i="19"/>
  <c r="BK40" i="19"/>
  <c r="BK68" i="19" s="1"/>
  <c r="BK96" i="19" s="1"/>
  <c r="BG40" i="19"/>
  <c r="BG68" i="19" s="1"/>
  <c r="BG96" i="19" s="1"/>
  <c r="BC40" i="19"/>
  <c r="BC68" i="19" s="1"/>
  <c r="BC96" i="19" s="1"/>
  <c r="AY40" i="19"/>
  <c r="AU40" i="19"/>
  <c r="AU68" i="19" s="1"/>
  <c r="AU96" i="19" s="1"/>
  <c r="AQ40" i="19"/>
  <c r="AQ68" i="19" s="1"/>
  <c r="AQ96" i="19" s="1"/>
  <c r="AM40" i="19"/>
  <c r="AM68" i="19" s="1"/>
  <c r="AM96" i="19" s="1"/>
  <c r="AI40" i="19"/>
  <c r="AE40" i="19"/>
  <c r="AE68" i="19" s="1"/>
  <c r="AE96" i="19" s="1"/>
  <c r="AA40" i="19"/>
  <c r="AA68" i="19" s="1"/>
  <c r="AA96" i="19" s="1"/>
  <c r="W40" i="19"/>
  <c r="W68" i="19" s="1"/>
  <c r="W96" i="19" s="1"/>
  <c r="S40" i="19"/>
  <c r="O40" i="19"/>
  <c r="O68" i="19" s="1"/>
  <c r="O96" i="19" s="1"/>
  <c r="K40" i="19"/>
  <c r="K68" i="19" s="1"/>
  <c r="K96" i="19" s="1"/>
  <c r="DB39" i="19"/>
  <c r="DB67" i="19" s="1"/>
  <c r="CX39" i="19"/>
  <c r="CT39" i="19"/>
  <c r="CT67" i="19" s="1"/>
  <c r="CP39" i="19"/>
  <c r="CP67" i="19" s="1"/>
  <c r="CL39" i="19"/>
  <c r="CL67" i="19" s="1"/>
  <c r="CH39" i="19"/>
  <c r="CD39" i="19"/>
  <c r="CD67" i="19" s="1"/>
  <c r="BZ39" i="19"/>
  <c r="BZ67" i="19" s="1"/>
  <c r="BV39" i="19"/>
  <c r="BV67" i="19" s="1"/>
  <c r="BR39" i="19"/>
  <c r="BN39" i="19"/>
  <c r="BJ39" i="19"/>
  <c r="BJ67" i="19" s="1"/>
  <c r="BF39" i="19"/>
  <c r="BF67" i="19" s="1"/>
  <c r="BB39" i="19"/>
  <c r="AX39" i="19"/>
  <c r="AX67" i="19" s="1"/>
  <c r="AT39" i="19"/>
  <c r="AT67" i="19" s="1"/>
  <c r="AP39" i="19"/>
  <c r="AP67" i="19" s="1"/>
  <c r="AL39" i="19"/>
  <c r="AH39" i="19"/>
  <c r="AH67" i="19" s="1"/>
  <c r="AD39" i="19"/>
  <c r="AD67" i="19" s="1"/>
  <c r="Z39" i="19"/>
  <c r="Z67" i="19" s="1"/>
  <c r="V39" i="19"/>
  <c r="R39" i="19"/>
  <c r="R67" i="19" s="1"/>
  <c r="N39" i="19"/>
  <c r="N67" i="19" s="1"/>
  <c r="DD38" i="19"/>
  <c r="DD66" i="19" s="1"/>
  <c r="DD95" i="19" s="1"/>
  <c r="CZ38" i="19"/>
  <c r="CV38" i="19"/>
  <c r="CV66" i="19" s="1"/>
  <c r="CV95" i="19" s="1"/>
  <c r="CR38" i="19"/>
  <c r="CR66" i="19" s="1"/>
  <c r="CR95" i="19" s="1"/>
  <c r="CN38" i="19"/>
  <c r="CN66" i="19" s="1"/>
  <c r="CN95" i="19" s="1"/>
  <c r="CJ38" i="19"/>
  <c r="CF38" i="19"/>
  <c r="CF66" i="19" s="1"/>
  <c r="CF95" i="19" s="1"/>
  <c r="CE38" i="19"/>
  <c r="CE66" i="19" s="1"/>
  <c r="CE95" i="19" s="1"/>
  <c r="CA38" i="19"/>
  <c r="CA66" i="19" s="1"/>
  <c r="CA95" i="19" s="1"/>
  <c r="BW38" i="19"/>
  <c r="BS38" i="19"/>
  <c r="BS66" i="19" s="1"/>
  <c r="BS95" i="19" s="1"/>
  <c r="BO38" i="19"/>
  <c r="BO66" i="19" s="1"/>
  <c r="BO95" i="19" s="1"/>
  <c r="BK38" i="19"/>
  <c r="BK66" i="19" s="1"/>
  <c r="BK95" i="19" s="1"/>
  <c r="BG38" i="19"/>
  <c r="BC38" i="19"/>
  <c r="BC66" i="19" s="1"/>
  <c r="BC95" i="19" s="1"/>
  <c r="AY38" i="19"/>
  <c r="AY66" i="19" s="1"/>
  <c r="AY95" i="19" s="1"/>
  <c r="AU38" i="19"/>
  <c r="AU66" i="19" s="1"/>
  <c r="AU95" i="19" s="1"/>
  <c r="AQ38" i="19"/>
  <c r="AM38" i="19"/>
  <c r="AM66" i="19" s="1"/>
  <c r="AM95" i="19" s="1"/>
  <c r="AI38" i="19"/>
  <c r="AI66" i="19" s="1"/>
  <c r="AI95" i="19" s="1"/>
  <c r="AE38" i="19"/>
  <c r="AE66" i="19" s="1"/>
  <c r="AE95" i="19" s="1"/>
  <c r="AA38" i="19"/>
  <c r="W38" i="19"/>
  <c r="W66" i="19" s="1"/>
  <c r="W95" i="19" s="1"/>
  <c r="S38" i="19"/>
  <c r="S66" i="19" s="1"/>
  <c r="S95" i="19" s="1"/>
  <c r="O38" i="19"/>
  <c r="O66" i="19" s="1"/>
  <c r="O95" i="19" s="1"/>
  <c r="K38" i="19"/>
  <c r="DB37" i="19"/>
  <c r="DB65" i="19" s="1"/>
  <c r="DB94" i="19" s="1"/>
  <c r="CX37" i="19"/>
  <c r="CX65" i="19" s="1"/>
  <c r="CX94" i="19" s="1"/>
  <c r="CT37" i="19"/>
  <c r="CT65" i="19" s="1"/>
  <c r="CT94" i="19" s="1"/>
  <c r="CP37" i="19"/>
  <c r="CL37" i="19"/>
  <c r="CL65" i="19" s="1"/>
  <c r="CL94" i="19" s="1"/>
  <c r="CH37" i="19"/>
  <c r="CH65" i="19" s="1"/>
  <c r="CH94" i="19" s="1"/>
  <c r="CD37" i="19"/>
  <c r="CD65" i="19" s="1"/>
  <c r="CD94" i="19" s="1"/>
  <c r="BZ37" i="19"/>
  <c r="BV37" i="19"/>
  <c r="BV65" i="19" s="1"/>
  <c r="BV94" i="19" s="1"/>
  <c r="BR37" i="19"/>
  <c r="BR65" i="19" s="1"/>
  <c r="BR94" i="19" s="1"/>
  <c r="BN37" i="19"/>
  <c r="BN65" i="19" s="1"/>
  <c r="BN94" i="19" s="1"/>
  <c r="BJ37" i="19"/>
  <c r="BF37" i="19"/>
  <c r="BF65" i="19" s="1"/>
  <c r="BF94" i="19" s="1"/>
  <c r="BB37" i="19"/>
  <c r="BB65" i="19" s="1"/>
  <c r="BB94" i="19" s="1"/>
  <c r="AX37" i="19"/>
  <c r="AX65" i="19" s="1"/>
  <c r="AX94" i="19" s="1"/>
  <c r="AT37" i="19"/>
  <c r="AP37" i="19"/>
  <c r="AP65" i="19" s="1"/>
  <c r="AP94" i="19" s="1"/>
  <c r="AL37" i="19"/>
  <c r="AL65" i="19" s="1"/>
  <c r="AL94" i="19" s="1"/>
  <c r="AH37" i="19"/>
  <c r="AH65" i="19" s="1"/>
  <c r="AH94" i="19" s="1"/>
  <c r="AD37" i="19"/>
  <c r="Z37" i="19"/>
  <c r="Z65" i="19" s="1"/>
  <c r="Z94" i="19" s="1"/>
  <c r="V37" i="19"/>
  <c r="V65" i="19" s="1"/>
  <c r="V94" i="19" s="1"/>
  <c r="R37" i="19"/>
  <c r="R65" i="19" s="1"/>
  <c r="R94" i="19" s="1"/>
  <c r="N37" i="19"/>
  <c r="DE36" i="19"/>
  <c r="DE64" i="19" s="1"/>
  <c r="DE93" i="19" s="1"/>
  <c r="DA36" i="19"/>
  <c r="DA64" i="19" s="1"/>
  <c r="DA93" i="19" s="1"/>
  <c r="CW36" i="19"/>
  <c r="CW64" i="19" s="1"/>
  <c r="CW93" i="19" s="1"/>
  <c r="CS36" i="19"/>
  <c r="CO36" i="19"/>
  <c r="CO64" i="19" s="1"/>
  <c r="CO93" i="19" s="1"/>
  <c r="CK36" i="19"/>
  <c r="CK64" i="19" s="1"/>
  <c r="CK93" i="19" s="1"/>
  <c r="CG36" i="19"/>
  <c r="CG64" i="19" s="1"/>
  <c r="CG93" i="19" s="1"/>
  <c r="CC36" i="19"/>
  <c r="BY36" i="19"/>
  <c r="BY64" i="19" s="1"/>
  <c r="BY93" i="19" s="1"/>
  <c r="BU36" i="19"/>
  <c r="BU64" i="19" s="1"/>
  <c r="BU93" i="19" s="1"/>
  <c r="BQ36" i="19"/>
  <c r="BQ64" i="19" s="1"/>
  <c r="BQ93" i="19" s="1"/>
  <c r="BM36" i="19"/>
  <c r="BI36" i="19"/>
  <c r="BI64" i="19" s="1"/>
  <c r="BI93" i="19" s="1"/>
  <c r="BE36" i="19"/>
  <c r="BE64" i="19" s="1"/>
  <c r="BE93" i="19" s="1"/>
  <c r="BA36" i="19"/>
  <c r="BA64" i="19" s="1"/>
  <c r="BA93" i="19" s="1"/>
  <c r="AW36" i="19"/>
  <c r="AS36" i="19"/>
  <c r="AS64" i="19" s="1"/>
  <c r="AS93" i="19" s="1"/>
  <c r="AO36" i="19"/>
  <c r="AO64" i="19" s="1"/>
  <c r="AO93" i="19" s="1"/>
  <c r="AK36" i="19"/>
  <c r="AK64" i="19" s="1"/>
  <c r="AK93" i="19" s="1"/>
  <c r="AG36" i="19"/>
  <c r="AC36" i="19"/>
  <c r="AC64" i="19" s="1"/>
  <c r="AC93" i="19" s="1"/>
  <c r="Y36" i="19"/>
  <c r="Y64" i="19" s="1"/>
  <c r="Y93" i="19" s="1"/>
  <c r="U36" i="19"/>
  <c r="U64" i="19" s="1"/>
  <c r="U93" i="19" s="1"/>
  <c r="Q36" i="19"/>
  <c r="M36" i="19"/>
  <c r="M64" i="19" s="1"/>
  <c r="M93" i="19" s="1"/>
  <c r="K45" i="18"/>
  <c r="K72" i="18" s="1"/>
  <c r="O45" i="18"/>
  <c r="O72" i="18" s="1"/>
  <c r="S45" i="18"/>
  <c r="W45" i="18"/>
  <c r="W72" i="18" s="1"/>
  <c r="AA45" i="18"/>
  <c r="AA72" i="18" s="1"/>
  <c r="AE45" i="18"/>
  <c r="AE72" i="18" s="1"/>
  <c r="AI45" i="18"/>
  <c r="AM45" i="18"/>
  <c r="AM72" i="18" s="1"/>
  <c r="AQ45" i="18"/>
  <c r="AQ72" i="18" s="1"/>
  <c r="AU45" i="18"/>
  <c r="AU72" i="18" s="1"/>
  <c r="AY45" i="18"/>
  <c r="BC45" i="18"/>
  <c r="BC72" i="18" s="1"/>
  <c r="BG45" i="18"/>
  <c r="BG72" i="18" s="1"/>
  <c r="BK45" i="18"/>
  <c r="BK72" i="18" s="1"/>
  <c r="BO45" i="18"/>
  <c r="BS45" i="18"/>
  <c r="BS72" i="18" s="1"/>
  <c r="BW45" i="18"/>
  <c r="BW72" i="18" s="1"/>
  <c r="CA45" i="18"/>
  <c r="CA72" i="18" s="1"/>
  <c r="CE45" i="18"/>
  <c r="CI45" i="18"/>
  <c r="CI72" i="18" s="1"/>
  <c r="CM45" i="18"/>
  <c r="CM72" i="18" s="1"/>
  <c r="CQ45" i="18"/>
  <c r="CQ72" i="18" s="1"/>
  <c r="CU45" i="18"/>
  <c r="CY45" i="18"/>
  <c r="CY72" i="18" s="1"/>
  <c r="DC45" i="18"/>
  <c r="DC72" i="18" s="1"/>
  <c r="DG45" i="18"/>
  <c r="DG72" i="18" s="1"/>
  <c r="H45" i="18"/>
  <c r="K32" i="18"/>
  <c r="K59" i="18" s="1"/>
  <c r="O32" i="18"/>
  <c r="O59" i="18" s="1"/>
  <c r="S32" i="18"/>
  <c r="S59" i="18" s="1"/>
  <c r="W32" i="18"/>
  <c r="AA32" i="18"/>
  <c r="AA59" i="18" s="1"/>
  <c r="AE32" i="18"/>
  <c r="AE59" i="18" s="1"/>
  <c r="AI32" i="18"/>
  <c r="AI59" i="18" s="1"/>
  <c r="AM32" i="18"/>
  <c r="AQ32" i="18"/>
  <c r="AQ59" i="18" s="1"/>
  <c r="AU32" i="18"/>
  <c r="AU59" i="18" s="1"/>
  <c r="AY32" i="18"/>
  <c r="AY59" i="18" s="1"/>
  <c r="BC32" i="18"/>
  <c r="BG32" i="18"/>
  <c r="BG59" i="18" s="1"/>
  <c r="BK32" i="18"/>
  <c r="BK59" i="18" s="1"/>
  <c r="BO32" i="18"/>
  <c r="BO59" i="18" s="1"/>
  <c r="BS32" i="18"/>
  <c r="BW32" i="18"/>
  <c r="BW59" i="18" s="1"/>
  <c r="CA32" i="18"/>
  <c r="CA59" i="18" s="1"/>
  <c r="CE32" i="18"/>
  <c r="CE59" i="18" s="1"/>
  <c r="CI32" i="18"/>
  <c r="CM32" i="18"/>
  <c r="CM59" i="18" s="1"/>
  <c r="CQ32" i="18"/>
  <c r="CQ59" i="18" s="1"/>
  <c r="CU32" i="18"/>
  <c r="CU59" i="18" s="1"/>
  <c r="CY32" i="18"/>
  <c r="DC32" i="18"/>
  <c r="DC59" i="18" s="1"/>
  <c r="DG32" i="18"/>
  <c r="DG59" i="18" s="1"/>
  <c r="H33" i="18"/>
  <c r="L33" i="18"/>
  <c r="P33" i="18"/>
  <c r="P60" i="18" s="1"/>
  <c r="T33" i="18"/>
  <c r="T60" i="18" s="1"/>
  <c r="X33" i="18"/>
  <c r="X60" i="18" s="1"/>
  <c r="AB33" i="18"/>
  <c r="AF33" i="18"/>
  <c r="AF60" i="18" s="1"/>
  <c r="AJ33" i="18"/>
  <c r="AN33" i="18"/>
  <c r="AN60" i="18" s="1"/>
  <c r="AR33" i="18"/>
  <c r="AV33" i="18"/>
  <c r="AV60" i="18" s="1"/>
  <c r="AZ33" i="18"/>
  <c r="AZ60" i="18" s="1"/>
  <c r="BD33" i="18"/>
  <c r="BD60" i="18" s="1"/>
  <c r="BH33" i="18"/>
  <c r="BL33" i="18"/>
  <c r="BL60" i="18" s="1"/>
  <c r="BP33" i="18"/>
  <c r="BP60" i="18" s="1"/>
  <c r="BT33" i="18"/>
  <c r="BT60" i="18" s="1"/>
  <c r="BX33" i="18"/>
  <c r="CB33" i="18"/>
  <c r="CB60" i="18" s="1"/>
  <c r="CF33" i="18"/>
  <c r="CF60" i="18" s="1"/>
  <c r="CJ33" i="18"/>
  <c r="CN33" i="18"/>
  <c r="CR33" i="18"/>
  <c r="CR60" i="18" s="1"/>
  <c r="CV33" i="18"/>
  <c r="CV60" i="18" s="1"/>
  <c r="CD38" i="19"/>
  <c r="CD66" i="19" s="1"/>
  <c r="CD95" i="19" s="1"/>
  <c r="BZ38" i="19"/>
  <c r="BV38" i="19"/>
  <c r="BV66" i="19" s="1"/>
  <c r="BV95" i="19" s="1"/>
  <c r="BR38" i="19"/>
  <c r="BR66" i="19" s="1"/>
  <c r="BR95" i="19" s="1"/>
  <c r="BN38" i="19"/>
  <c r="BN66" i="19" s="1"/>
  <c r="BN95" i="19" s="1"/>
  <c r="BJ38" i="19"/>
  <c r="BF38" i="19"/>
  <c r="BF66" i="19" s="1"/>
  <c r="BF95" i="19" s="1"/>
  <c r="BB38" i="19"/>
  <c r="BB66" i="19" s="1"/>
  <c r="BB95" i="19" s="1"/>
  <c r="AX38" i="19"/>
  <c r="AX66" i="19" s="1"/>
  <c r="AX95" i="19" s="1"/>
  <c r="AT38" i="19"/>
  <c r="AP38" i="19"/>
  <c r="AP66" i="19" s="1"/>
  <c r="AP95" i="19" s="1"/>
  <c r="AL38" i="19"/>
  <c r="AL66" i="19" s="1"/>
  <c r="AL95" i="19" s="1"/>
  <c r="AH38" i="19"/>
  <c r="AH66" i="19" s="1"/>
  <c r="AH95" i="19" s="1"/>
  <c r="AD38" i="19"/>
  <c r="Z38" i="19"/>
  <c r="Z66" i="19" s="1"/>
  <c r="Z95" i="19" s="1"/>
  <c r="V38" i="19"/>
  <c r="V66" i="19" s="1"/>
  <c r="V95" i="19" s="1"/>
  <c r="R38" i="19"/>
  <c r="R66" i="19" s="1"/>
  <c r="R95" i="19" s="1"/>
  <c r="N38" i="19"/>
  <c r="DE37" i="19"/>
  <c r="DE65" i="19" s="1"/>
  <c r="DE94" i="19" s="1"/>
  <c r="DA37" i="19"/>
  <c r="DA65" i="19" s="1"/>
  <c r="DA94" i="19" s="1"/>
  <c r="CW37" i="19"/>
  <c r="CW65" i="19" s="1"/>
  <c r="CW94" i="19" s="1"/>
  <c r="CS37" i="19"/>
  <c r="CO37" i="19"/>
  <c r="CO65" i="19" s="1"/>
  <c r="CO94" i="19" s="1"/>
  <c r="CK37" i="19"/>
  <c r="CK65" i="19" s="1"/>
  <c r="CK94" i="19" s="1"/>
  <c r="CG37" i="19"/>
  <c r="CG65" i="19" s="1"/>
  <c r="CG94" i="19" s="1"/>
  <c r="CC37" i="19"/>
  <c r="BY37" i="19"/>
  <c r="BY65" i="19" s="1"/>
  <c r="BY94" i="19" s="1"/>
  <c r="BU37" i="19"/>
  <c r="BU65" i="19" s="1"/>
  <c r="BU94" i="19" s="1"/>
  <c r="BQ37" i="19"/>
  <c r="BQ65" i="19" s="1"/>
  <c r="BQ94" i="19" s="1"/>
  <c r="BM37" i="19"/>
  <c r="BI37" i="19"/>
  <c r="BI65" i="19" s="1"/>
  <c r="BI94" i="19" s="1"/>
  <c r="BE37" i="19"/>
  <c r="BE65" i="19" s="1"/>
  <c r="BE94" i="19" s="1"/>
  <c r="BA37" i="19"/>
  <c r="BA65" i="19" s="1"/>
  <c r="BA94" i="19" s="1"/>
  <c r="AW37" i="19"/>
  <c r="AS37" i="19"/>
  <c r="AS65" i="19" s="1"/>
  <c r="AS94" i="19" s="1"/>
  <c r="AO37" i="19"/>
  <c r="AO65" i="19" s="1"/>
  <c r="AO94" i="19" s="1"/>
  <c r="AK37" i="19"/>
  <c r="AK65" i="19" s="1"/>
  <c r="AK94" i="19" s="1"/>
  <c r="AG37" i="19"/>
  <c r="AC37" i="19"/>
  <c r="AC65" i="19" s="1"/>
  <c r="AC94" i="19" s="1"/>
  <c r="Y37" i="19"/>
  <c r="Y65" i="19" s="1"/>
  <c r="Y94" i="19" s="1"/>
  <c r="U37" i="19"/>
  <c r="U65" i="19" s="1"/>
  <c r="U94" i="19" s="1"/>
  <c r="Q37" i="19"/>
  <c r="M37" i="19"/>
  <c r="M65" i="19" s="1"/>
  <c r="M94" i="19" s="1"/>
  <c r="DD36" i="19"/>
  <c r="DD64" i="19" s="1"/>
  <c r="DD93" i="19" s="1"/>
  <c r="CZ36" i="19"/>
  <c r="CZ64" i="19" s="1"/>
  <c r="CZ93" i="19" s="1"/>
  <c r="CV36" i="19"/>
  <c r="CR36" i="19"/>
  <c r="CR64" i="19" s="1"/>
  <c r="CR93" i="19" s="1"/>
  <c r="CN36" i="19"/>
  <c r="CN64" i="19" s="1"/>
  <c r="CN93" i="19" s="1"/>
  <c r="CJ36" i="19"/>
  <c r="CJ64" i="19" s="1"/>
  <c r="CJ93" i="19" s="1"/>
  <c r="CF36" i="19"/>
  <c r="CB36" i="19"/>
  <c r="CB64" i="19" s="1"/>
  <c r="CB93" i="19" s="1"/>
  <c r="BX36" i="19"/>
  <c r="BX64" i="19" s="1"/>
  <c r="BX93" i="19" s="1"/>
  <c r="BT36" i="19"/>
  <c r="BT64" i="19" s="1"/>
  <c r="BT93" i="19" s="1"/>
  <c r="BP36" i="19"/>
  <c r="BL36" i="19"/>
  <c r="BL64" i="19" s="1"/>
  <c r="BL93" i="19" s="1"/>
  <c r="BH36" i="19"/>
  <c r="BH64" i="19" s="1"/>
  <c r="BH93" i="19" s="1"/>
  <c r="BD36" i="19"/>
  <c r="BD64" i="19" s="1"/>
  <c r="BD93" i="19" s="1"/>
  <c r="AZ36" i="19"/>
  <c r="AV36" i="19"/>
  <c r="AV64" i="19" s="1"/>
  <c r="AV93" i="19" s="1"/>
  <c r="AR36" i="19"/>
  <c r="AR64" i="19" s="1"/>
  <c r="AR93" i="19" s="1"/>
  <c r="AN36" i="19"/>
  <c r="AN64" i="19" s="1"/>
  <c r="AN93" i="19" s="1"/>
  <c r="AJ36" i="19"/>
  <c r="AF36" i="19"/>
  <c r="AF64" i="19" s="1"/>
  <c r="AF93" i="19" s="1"/>
  <c r="AB36" i="19"/>
  <c r="AB64" i="19" s="1"/>
  <c r="AB93" i="19" s="1"/>
  <c r="X36" i="19"/>
  <c r="X64" i="19" s="1"/>
  <c r="X93" i="19" s="1"/>
  <c r="T36" i="19"/>
  <c r="P36" i="19"/>
  <c r="P64" i="19" s="1"/>
  <c r="P93" i="19" s="1"/>
  <c r="L36" i="19"/>
  <c r="L64" i="19" s="1"/>
  <c r="L93" i="19" s="1"/>
  <c r="L45" i="18"/>
  <c r="L72" i="18" s="1"/>
  <c r="P45" i="18"/>
  <c r="P72" i="18" s="1"/>
  <c r="T45" i="18"/>
  <c r="T72" i="18" s="1"/>
  <c r="X45" i="18"/>
  <c r="X72" i="18" s="1"/>
  <c r="AB45" i="18"/>
  <c r="AB72" i="18" s="1"/>
  <c r="AF45" i="18"/>
  <c r="AF72" i="18" s="1"/>
  <c r="AJ45" i="18"/>
  <c r="AJ72" i="18" s="1"/>
  <c r="AN45" i="18"/>
  <c r="AN72" i="18" s="1"/>
  <c r="AR45" i="18"/>
  <c r="AR72" i="18" s="1"/>
  <c r="AV45" i="18"/>
  <c r="AV72" i="18" s="1"/>
  <c r="AZ45" i="18"/>
  <c r="AZ72" i="18" s="1"/>
  <c r="BD45" i="18"/>
  <c r="BD72" i="18" s="1"/>
  <c r="BH45" i="18"/>
  <c r="BH72" i="18" s="1"/>
  <c r="BL45" i="18"/>
  <c r="BL72" i="18" s="1"/>
  <c r="BP45" i="18"/>
  <c r="BP72" i="18" s="1"/>
  <c r="BT45" i="18"/>
  <c r="BT72" i="18" s="1"/>
  <c r="BX45" i="18"/>
  <c r="BX72" i="18" s="1"/>
  <c r="CB45" i="18"/>
  <c r="CB72" i="18" s="1"/>
  <c r="CF45" i="18"/>
  <c r="CF72" i="18" s="1"/>
  <c r="CJ45" i="18"/>
  <c r="CJ72" i="18" s="1"/>
  <c r="CN45" i="18"/>
  <c r="CN72" i="18" s="1"/>
  <c r="CR45" i="18"/>
  <c r="CR72" i="18" s="1"/>
  <c r="CV45" i="18"/>
  <c r="CV72" i="18" s="1"/>
  <c r="CZ45" i="18"/>
  <c r="CZ72" i="18" s="1"/>
  <c r="DD45" i="18"/>
  <c r="DD72" i="18" s="1"/>
  <c r="DH45" i="18"/>
  <c r="DH72" i="18" s="1"/>
  <c r="H32" i="18"/>
  <c r="L32" i="18"/>
  <c r="L59" i="18" s="1"/>
  <c r="P32" i="18"/>
  <c r="P59" i="18" s="1"/>
  <c r="T32" i="18"/>
  <c r="X32" i="18"/>
  <c r="X59" i="18" s="1"/>
  <c r="AB32" i="18"/>
  <c r="AF32" i="18"/>
  <c r="AF59" i="18" s="1"/>
  <c r="AJ32" i="18"/>
  <c r="AN32" i="18"/>
  <c r="AN59" i="18" s="1"/>
  <c r="AR32" i="18"/>
  <c r="AR59" i="18" s="1"/>
  <c r="AV32" i="18"/>
  <c r="AV59" i="18" s="1"/>
  <c r="AZ32" i="18"/>
  <c r="BD32" i="18"/>
  <c r="BD59" i="18" s="1"/>
  <c r="BH32" i="18"/>
  <c r="BH59" i="18" s="1"/>
  <c r="BL32" i="18"/>
  <c r="BL59" i="18" s="1"/>
  <c r="BP32" i="18"/>
  <c r="BT32" i="18"/>
  <c r="BT59" i="18" s="1"/>
  <c r="BX32" i="18"/>
  <c r="BX59" i="18" s="1"/>
  <c r="CB32" i="18"/>
  <c r="CB59" i="18" s="1"/>
  <c r="CF32" i="18"/>
  <c r="CJ32" i="18"/>
  <c r="CJ59" i="18" s="1"/>
  <c r="CN32" i="18"/>
  <c r="CN59" i="18" s="1"/>
  <c r="CR32" i="18"/>
  <c r="CR59" i="18" s="1"/>
  <c r="CV32" i="18"/>
  <c r="CZ32" i="18"/>
  <c r="CZ59" i="18" s="1"/>
  <c r="DD32" i="18"/>
  <c r="DD59" i="18" s="1"/>
  <c r="DH32" i="18"/>
  <c r="DH59" i="18" s="1"/>
  <c r="I33" i="18"/>
  <c r="M33" i="18"/>
  <c r="M60" i="18" s="1"/>
  <c r="Q33" i="18"/>
  <c r="Q60" i="18" s="1"/>
  <c r="U33" i="18"/>
  <c r="U60" i="18" s="1"/>
  <c r="Y33" i="18"/>
  <c r="AC33" i="18"/>
  <c r="AC60" i="18" s="1"/>
  <c r="AG33" i="18"/>
  <c r="AG60" i="18" s="1"/>
  <c r="AK33" i="18"/>
  <c r="AK60" i="18" s="1"/>
  <c r="AO33" i="18"/>
  <c r="AS33" i="18"/>
  <c r="AS60" i="18" s="1"/>
  <c r="AW33" i="18"/>
  <c r="AW60" i="18" s="1"/>
  <c r="BA33" i="18"/>
  <c r="BA60" i="18" s="1"/>
  <c r="BE33" i="18"/>
  <c r="BI33" i="18"/>
  <c r="BI60" i="18" s="1"/>
  <c r="BM33" i="18"/>
  <c r="BM60" i="18" s="1"/>
  <c r="BQ33" i="18"/>
  <c r="BQ60" i="18" s="1"/>
  <c r="BU33" i="18"/>
  <c r="BY33" i="18"/>
  <c r="BY60" i="18" s="1"/>
  <c r="CC33" i="18"/>
  <c r="CC60" i="18" s="1"/>
  <c r="CG33" i="18"/>
  <c r="CK33" i="18"/>
  <c r="CO33" i="18"/>
  <c r="CO60" i="18" s="1"/>
  <c r="CS33" i="18"/>
  <c r="CS60" i="18" s="1"/>
  <c r="CW33" i="18"/>
  <c r="CC38" i="19"/>
  <c r="BY38" i="19"/>
  <c r="BY66" i="19" s="1"/>
  <c r="BY95" i="19" s="1"/>
  <c r="BU38" i="19"/>
  <c r="BU66" i="19" s="1"/>
  <c r="BU95" i="19" s="1"/>
  <c r="BQ38" i="19"/>
  <c r="BQ66" i="19" s="1"/>
  <c r="BQ95" i="19" s="1"/>
  <c r="BM38" i="19"/>
  <c r="BM66" i="19" s="1"/>
  <c r="BM95" i="19" s="1"/>
  <c r="BI38" i="19"/>
  <c r="BI66" i="19" s="1"/>
  <c r="BI95" i="19" s="1"/>
  <c r="BE38" i="19"/>
  <c r="BE66" i="19" s="1"/>
  <c r="BE95" i="19" s="1"/>
  <c r="BA38" i="19"/>
  <c r="BA66" i="19" s="1"/>
  <c r="BA95" i="19" s="1"/>
  <c r="AW38" i="19"/>
  <c r="AS38" i="19"/>
  <c r="AS66" i="19" s="1"/>
  <c r="AS95" i="19" s="1"/>
  <c r="AO38" i="19"/>
  <c r="AO66" i="19" s="1"/>
  <c r="AO95" i="19" s="1"/>
  <c r="AK38" i="19"/>
  <c r="AK66" i="19" s="1"/>
  <c r="AK95" i="19" s="1"/>
  <c r="AG38" i="19"/>
  <c r="AG66" i="19" s="1"/>
  <c r="AG95" i="19" s="1"/>
  <c r="AC38" i="19"/>
  <c r="AC66" i="19" s="1"/>
  <c r="AC95" i="19" s="1"/>
  <c r="Y38" i="19"/>
  <c r="Y66" i="19" s="1"/>
  <c r="Y95" i="19" s="1"/>
  <c r="U38" i="19"/>
  <c r="Q38" i="19"/>
  <c r="M38" i="19"/>
  <c r="M66" i="19" s="1"/>
  <c r="M95" i="19" s="1"/>
  <c r="DD37" i="19"/>
  <c r="DD65" i="19" s="1"/>
  <c r="DD94" i="19" s="1"/>
  <c r="CZ37" i="19"/>
  <c r="CZ65" i="19" s="1"/>
  <c r="CZ94" i="19" s="1"/>
  <c r="CV37" i="19"/>
  <c r="CV65" i="19" s="1"/>
  <c r="CV94" i="19" s="1"/>
  <c r="CR37" i="19"/>
  <c r="CR65" i="19" s="1"/>
  <c r="CR94" i="19" s="1"/>
  <c r="CN37" i="19"/>
  <c r="CN65" i="19" s="1"/>
  <c r="CN94" i="19" s="1"/>
  <c r="CJ37" i="19"/>
  <c r="CJ65" i="19" s="1"/>
  <c r="CJ94" i="19" s="1"/>
  <c r="CF37" i="19"/>
  <c r="CB37" i="19"/>
  <c r="CB65" i="19" s="1"/>
  <c r="CB94" i="19" s="1"/>
  <c r="BX37" i="19"/>
  <c r="BX65" i="19" s="1"/>
  <c r="BX94" i="19" s="1"/>
  <c r="BT37" i="19"/>
  <c r="BT65" i="19" s="1"/>
  <c r="BT94" i="19" s="1"/>
  <c r="BP37" i="19"/>
  <c r="BP65" i="19" s="1"/>
  <c r="BP94" i="19" s="1"/>
  <c r="BL37" i="19"/>
  <c r="BL65" i="19" s="1"/>
  <c r="BL94" i="19" s="1"/>
  <c r="BH37" i="19"/>
  <c r="BH65" i="19" s="1"/>
  <c r="BH94" i="19" s="1"/>
  <c r="BD37" i="19"/>
  <c r="AZ37" i="19"/>
  <c r="AV37" i="19"/>
  <c r="AV65" i="19" s="1"/>
  <c r="AV94" i="19" s="1"/>
  <c r="AR37" i="19"/>
  <c r="AR65" i="19" s="1"/>
  <c r="AR94" i="19" s="1"/>
  <c r="AN37" i="19"/>
  <c r="AN65" i="19" s="1"/>
  <c r="AN94" i="19" s="1"/>
  <c r="AJ37" i="19"/>
  <c r="AJ65" i="19" s="1"/>
  <c r="AJ94" i="19" s="1"/>
  <c r="AF37" i="19"/>
  <c r="AF65" i="19" s="1"/>
  <c r="AF94" i="19" s="1"/>
  <c r="AB37" i="19"/>
  <c r="AB65" i="19" s="1"/>
  <c r="AB94" i="19" s="1"/>
  <c r="X37" i="19"/>
  <c r="X65" i="19" s="1"/>
  <c r="X94" i="19" s="1"/>
  <c r="T37" i="19"/>
  <c r="T65" i="19" s="1"/>
  <c r="T94" i="19" s="1"/>
  <c r="P37" i="19"/>
  <c r="P65" i="19" s="1"/>
  <c r="P94" i="19" s="1"/>
  <c r="L37" i="19"/>
  <c r="L65" i="19" s="1"/>
  <c r="L94" i="19" s="1"/>
  <c r="DC36" i="19"/>
  <c r="DC64" i="19" s="1"/>
  <c r="DC93" i="19" s="1"/>
  <c r="CY36" i="19"/>
  <c r="CY64" i="19" s="1"/>
  <c r="CY93" i="19" s="1"/>
  <c r="CU36" i="19"/>
  <c r="CU64" i="19" s="1"/>
  <c r="CU93" i="19" s="1"/>
  <c r="CQ36" i="19"/>
  <c r="CQ64" i="19" s="1"/>
  <c r="CQ93" i="19" s="1"/>
  <c r="CM36" i="19"/>
  <c r="CM64" i="19" s="1"/>
  <c r="CM93" i="19" s="1"/>
  <c r="CI36" i="19"/>
  <c r="CE36" i="19"/>
  <c r="CE64" i="19" s="1"/>
  <c r="CE93" i="19" s="1"/>
  <c r="CA36" i="19"/>
  <c r="CA64" i="19" s="1"/>
  <c r="CA93" i="19" s="1"/>
  <c r="BW36" i="19"/>
  <c r="BW64" i="19" s="1"/>
  <c r="BW93" i="19" s="1"/>
  <c r="BS36" i="19"/>
  <c r="BS64" i="19" s="1"/>
  <c r="BS93" i="19" s="1"/>
  <c r="BO36" i="19"/>
  <c r="BO64" i="19" s="1"/>
  <c r="BO93" i="19" s="1"/>
  <c r="BK36" i="19"/>
  <c r="BK64" i="19" s="1"/>
  <c r="BK93" i="19" s="1"/>
  <c r="BG36" i="19"/>
  <c r="BG64" i="19" s="1"/>
  <c r="BG93" i="19" s="1"/>
  <c r="BC36" i="19"/>
  <c r="BC64" i="19" s="1"/>
  <c r="BC93" i="19" s="1"/>
  <c r="AY36" i="19"/>
  <c r="AY64" i="19" s="1"/>
  <c r="AY93" i="19" s="1"/>
  <c r="AU36" i="19"/>
  <c r="AU64" i="19" s="1"/>
  <c r="AU93" i="19" s="1"/>
  <c r="AQ36" i="19"/>
  <c r="AQ64" i="19" s="1"/>
  <c r="AQ93" i="19" s="1"/>
  <c r="AM36" i="19"/>
  <c r="AM64" i="19" s="1"/>
  <c r="AM93" i="19" s="1"/>
  <c r="AI36" i="19"/>
  <c r="AI64" i="19" s="1"/>
  <c r="AI93" i="19" s="1"/>
  <c r="AE36" i="19"/>
  <c r="AE64" i="19" s="1"/>
  <c r="AE93" i="19" s="1"/>
  <c r="AA36" i="19"/>
  <c r="AA64" i="19" s="1"/>
  <c r="AA93" i="19" s="1"/>
  <c r="W36" i="19"/>
  <c r="W64" i="19" s="1"/>
  <c r="W93" i="19" s="1"/>
  <c r="S36" i="19"/>
  <c r="S64" i="19" s="1"/>
  <c r="S93" i="19" s="1"/>
  <c r="O36" i="19"/>
  <c r="O64" i="19" s="1"/>
  <c r="O93" i="19" s="1"/>
  <c r="K36" i="19"/>
  <c r="K64" i="19" s="1"/>
  <c r="K93" i="19" s="1"/>
  <c r="I45" i="18"/>
  <c r="M45" i="18"/>
  <c r="M72" i="18" s="1"/>
  <c r="Q45" i="18"/>
  <c r="Q72" i="18" s="1"/>
  <c r="U45" i="18"/>
  <c r="U72" i="18" s="1"/>
  <c r="Y45" i="18"/>
  <c r="AC45" i="18"/>
  <c r="AC72" i="18" s="1"/>
  <c r="AG45" i="18"/>
  <c r="AG72" i="18" s="1"/>
  <c r="AK45" i="18"/>
  <c r="AK72" i="18" s="1"/>
  <c r="AO45" i="18"/>
  <c r="AS45" i="18"/>
  <c r="AS72" i="18" s="1"/>
  <c r="AW45" i="18"/>
  <c r="AW72" i="18" s="1"/>
  <c r="BA45" i="18"/>
  <c r="BA72" i="18" s="1"/>
  <c r="BE45" i="18"/>
  <c r="BE72" i="18" s="1"/>
  <c r="BI45" i="18"/>
  <c r="BI72" i="18" s="1"/>
  <c r="BM45" i="18"/>
  <c r="BM72" i="18" s="1"/>
  <c r="BQ45" i="18"/>
  <c r="BQ72" i="18" s="1"/>
  <c r="BU45" i="18"/>
  <c r="BU72" i="18" s="1"/>
  <c r="BY45" i="18"/>
  <c r="BY72" i="18" s="1"/>
  <c r="CC45" i="18"/>
  <c r="CC72" i="18" s="1"/>
  <c r="CG45" i="18"/>
  <c r="CK45" i="18"/>
  <c r="CO45" i="18"/>
  <c r="CO72" i="18" s="1"/>
  <c r="CS45" i="18"/>
  <c r="CS72" i="18" s="1"/>
  <c r="CW45" i="18"/>
  <c r="CW72" i="18" s="1"/>
  <c r="DA45" i="18"/>
  <c r="DA72" i="18" s="1"/>
  <c r="DE45" i="18"/>
  <c r="DE72" i="18" s="1"/>
  <c r="DI45" i="18"/>
  <c r="DI72" i="18" s="1"/>
  <c r="I32" i="18"/>
  <c r="I59" i="18" s="1"/>
  <c r="M32" i="18"/>
  <c r="M59" i="18" s="1"/>
  <c r="Q32" i="18"/>
  <c r="Q59" i="18" s="1"/>
  <c r="U32" i="18"/>
  <c r="U59" i="18" s="1"/>
  <c r="Y32" i="18"/>
  <c r="Y59" i="18" s="1"/>
  <c r="AC32" i="18"/>
  <c r="AG32" i="18"/>
  <c r="AG59" i="18" s="1"/>
  <c r="AK32" i="18"/>
  <c r="AK59" i="18" s="1"/>
  <c r="AO32" i="18"/>
  <c r="AS32" i="18"/>
  <c r="AW32" i="18"/>
  <c r="AW59" i="18" s="1"/>
  <c r="BA32" i="18"/>
  <c r="BA59" i="18" s="1"/>
  <c r="BE32" i="18"/>
  <c r="BE59" i="18" s="1"/>
  <c r="BI32" i="18"/>
  <c r="BI59" i="18" s="1"/>
  <c r="BM32" i="18"/>
  <c r="BM59" i="18" s="1"/>
  <c r="BQ32" i="18"/>
  <c r="BQ59" i="18" s="1"/>
  <c r="BU32" i="18"/>
  <c r="BU59" i="18" s="1"/>
  <c r="BY32" i="18"/>
  <c r="CC32" i="18"/>
  <c r="CC59" i="18" s="1"/>
  <c r="CG32" i="18"/>
  <c r="CG59" i="18" s="1"/>
  <c r="CK32" i="18"/>
  <c r="CK59" i="18" s="1"/>
  <c r="CO32" i="18"/>
  <c r="CS32" i="18"/>
  <c r="CS59" i="18" s="1"/>
  <c r="CW32" i="18"/>
  <c r="CW59" i="18" s="1"/>
  <c r="DA32" i="18"/>
  <c r="DA59" i="18" s="1"/>
  <c r="DE32" i="18"/>
  <c r="DI32" i="18"/>
  <c r="DI59" i="18" s="1"/>
  <c r="J33" i="18"/>
  <c r="J60" i="18" s="1"/>
  <c r="N33" i="18"/>
  <c r="N60" i="18" s="1"/>
  <c r="R33" i="18"/>
  <c r="R60" i="18" s="1"/>
  <c r="V33" i="18"/>
  <c r="V60" i="18" s="1"/>
  <c r="Z33" i="18"/>
  <c r="Z60" i="18" s="1"/>
  <c r="AD33" i="18"/>
  <c r="AD60" i="18" s="1"/>
  <c r="AH33" i="18"/>
  <c r="AL33" i="18"/>
  <c r="AL60" i="18" s="1"/>
  <c r="AP33" i="18"/>
  <c r="AP60" i="18" s="1"/>
  <c r="AT33" i="18"/>
  <c r="AT60" i="18" s="1"/>
  <c r="AX33" i="18"/>
  <c r="BB33" i="18"/>
  <c r="BB60" i="18" s="1"/>
  <c r="BF33" i="18"/>
  <c r="BF60" i="18" s="1"/>
  <c r="BJ33" i="18"/>
  <c r="BJ60" i="18" s="1"/>
  <c r="BN33" i="18"/>
  <c r="BN60" i="18" s="1"/>
  <c r="BR33" i="18"/>
  <c r="BR60" i="18" s="1"/>
  <c r="BV33" i="18"/>
  <c r="BV60" i="18" s="1"/>
  <c r="BZ33" i="18"/>
  <c r="CD33" i="18"/>
  <c r="CH33" i="18"/>
  <c r="CH60" i="18" s="1"/>
  <c r="CL33" i="18"/>
  <c r="CP33" i="18"/>
  <c r="CP60" i="18" s="1"/>
  <c r="CT33" i="18"/>
  <c r="CT60" i="18" s="1"/>
  <c r="CX33" i="18"/>
  <c r="CX60" i="18" s="1"/>
  <c r="CB38" i="19"/>
  <c r="CB66" i="19" s="1"/>
  <c r="CB95" i="19" s="1"/>
  <c r="BX38" i="19"/>
  <c r="BX66" i="19" s="1"/>
  <c r="BX95" i="19" s="1"/>
  <c r="BT38" i="19"/>
  <c r="BT66" i="19" s="1"/>
  <c r="BT95" i="19" s="1"/>
  <c r="BP38" i="19"/>
  <c r="BP66" i="19" s="1"/>
  <c r="BP95" i="19" s="1"/>
  <c r="BL38" i="19"/>
  <c r="BL66" i="19" s="1"/>
  <c r="BL95" i="19" s="1"/>
  <c r="BH38" i="19"/>
  <c r="BH66" i="19" s="1"/>
  <c r="BH95" i="19" s="1"/>
  <c r="BD38" i="19"/>
  <c r="BD66" i="19" s="1"/>
  <c r="BD95" i="19" s="1"/>
  <c r="AZ38" i="19"/>
  <c r="AZ66" i="19" s="1"/>
  <c r="AZ95" i="19" s="1"/>
  <c r="AV38" i="19"/>
  <c r="AV66" i="19" s="1"/>
  <c r="AV95" i="19" s="1"/>
  <c r="AR38" i="19"/>
  <c r="AR66" i="19" s="1"/>
  <c r="AR95" i="19" s="1"/>
  <c r="AN38" i="19"/>
  <c r="AN66" i="19" s="1"/>
  <c r="AN95" i="19" s="1"/>
  <c r="AJ38" i="19"/>
  <c r="AJ66" i="19" s="1"/>
  <c r="AJ95" i="19" s="1"/>
  <c r="AF38" i="19"/>
  <c r="AF66" i="19" s="1"/>
  <c r="AF95" i="19" s="1"/>
  <c r="AB38" i="19"/>
  <c r="AB66" i="19" s="1"/>
  <c r="AB95" i="19" s="1"/>
  <c r="X38" i="19"/>
  <c r="X66" i="19" s="1"/>
  <c r="X95" i="19" s="1"/>
  <c r="T38" i="19"/>
  <c r="T66" i="19" s="1"/>
  <c r="T95" i="19" s="1"/>
  <c r="P38" i="19"/>
  <c r="P66" i="19" s="1"/>
  <c r="P95" i="19" s="1"/>
  <c r="L38" i="19"/>
  <c r="L66" i="19" s="1"/>
  <c r="L95" i="19" s="1"/>
  <c r="DC37" i="19"/>
  <c r="DC65" i="19" s="1"/>
  <c r="DC94" i="19" s="1"/>
  <c r="CY37" i="19"/>
  <c r="CY65" i="19" s="1"/>
  <c r="CY94" i="19" s="1"/>
  <c r="CU37" i="19"/>
  <c r="CU65" i="19" s="1"/>
  <c r="CU94" i="19" s="1"/>
  <c r="CQ37" i="19"/>
  <c r="CQ65" i="19" s="1"/>
  <c r="CQ94" i="19" s="1"/>
  <c r="CM37" i="19"/>
  <c r="CM65" i="19" s="1"/>
  <c r="CM94" i="19" s="1"/>
  <c r="CI37" i="19"/>
  <c r="CI65" i="19" s="1"/>
  <c r="CI94" i="19" s="1"/>
  <c r="CE37" i="19"/>
  <c r="CE65" i="19" s="1"/>
  <c r="CE94" i="19" s="1"/>
  <c r="CA37" i="19"/>
  <c r="CA65" i="19" s="1"/>
  <c r="CA94" i="19" s="1"/>
  <c r="BW37" i="19"/>
  <c r="BS37" i="19"/>
  <c r="BS65" i="19" s="1"/>
  <c r="BS94" i="19" s="1"/>
  <c r="BO37" i="19"/>
  <c r="BO65" i="19" s="1"/>
  <c r="BO94" i="19" s="1"/>
  <c r="BK37" i="19"/>
  <c r="BK65" i="19" s="1"/>
  <c r="BK94" i="19" s="1"/>
  <c r="BG37" i="19"/>
  <c r="BG65" i="19" s="1"/>
  <c r="BG94" i="19" s="1"/>
  <c r="BC37" i="19"/>
  <c r="BC65" i="19" s="1"/>
  <c r="BC94" i="19" s="1"/>
  <c r="AY37" i="19"/>
  <c r="AY65" i="19" s="1"/>
  <c r="AY94" i="19" s="1"/>
  <c r="AU37" i="19"/>
  <c r="AU65" i="19" s="1"/>
  <c r="AU94" i="19" s="1"/>
  <c r="AQ37" i="19"/>
  <c r="AQ65" i="19" s="1"/>
  <c r="AQ94" i="19" s="1"/>
  <c r="AM37" i="19"/>
  <c r="AM65" i="19" s="1"/>
  <c r="AM94" i="19" s="1"/>
  <c r="AI37" i="19"/>
  <c r="AI65" i="19" s="1"/>
  <c r="AI94" i="19" s="1"/>
  <c r="AE37" i="19"/>
  <c r="AE65" i="19" s="1"/>
  <c r="AE94" i="19" s="1"/>
  <c r="AA37" i="19"/>
  <c r="AA65" i="19" s="1"/>
  <c r="AA94" i="19" s="1"/>
  <c r="W37" i="19"/>
  <c r="W65" i="19" s="1"/>
  <c r="W94" i="19" s="1"/>
  <c r="S37" i="19"/>
  <c r="S65" i="19" s="1"/>
  <c r="S94" i="19" s="1"/>
  <c r="O37" i="19"/>
  <c r="O65" i="19" s="1"/>
  <c r="O94" i="19" s="1"/>
  <c r="K37" i="19"/>
  <c r="K65" i="19" s="1"/>
  <c r="K94" i="19" s="1"/>
  <c r="DB36" i="19"/>
  <c r="DB64" i="19" s="1"/>
  <c r="DB93" i="19" s="1"/>
  <c r="CX36" i="19"/>
  <c r="CX64" i="19" s="1"/>
  <c r="CX93" i="19" s="1"/>
  <c r="CT36" i="19"/>
  <c r="CT64" i="19" s="1"/>
  <c r="CT93" i="19" s="1"/>
  <c r="CP36" i="19"/>
  <c r="CP64" i="19" s="1"/>
  <c r="CP93" i="19" s="1"/>
  <c r="CL36" i="19"/>
  <c r="CL64" i="19" s="1"/>
  <c r="CL93" i="19" s="1"/>
  <c r="CH36" i="19"/>
  <c r="CH64" i="19" s="1"/>
  <c r="CH93" i="19" s="1"/>
  <c r="CD36" i="19"/>
  <c r="CD64" i="19" s="1"/>
  <c r="CD93" i="19" s="1"/>
  <c r="BZ36" i="19"/>
  <c r="BZ64" i="19" s="1"/>
  <c r="BZ93" i="19" s="1"/>
  <c r="BV36" i="19"/>
  <c r="BV64" i="19" s="1"/>
  <c r="BV93" i="19" s="1"/>
  <c r="BR36" i="19"/>
  <c r="BR64" i="19" s="1"/>
  <c r="BR93" i="19" s="1"/>
  <c r="BN36" i="19"/>
  <c r="BN64" i="19" s="1"/>
  <c r="BN93" i="19" s="1"/>
  <c r="BJ36" i="19"/>
  <c r="BJ64" i="19" s="1"/>
  <c r="BJ93" i="19" s="1"/>
  <c r="BF36" i="19"/>
  <c r="BF64" i="19" s="1"/>
  <c r="BF93" i="19" s="1"/>
  <c r="BB36" i="19"/>
  <c r="BB64" i="19" s="1"/>
  <c r="BB93" i="19" s="1"/>
  <c r="AX36" i="19"/>
  <c r="AT36" i="19"/>
  <c r="AP36" i="19"/>
  <c r="AP64" i="19" s="1"/>
  <c r="AP93" i="19" s="1"/>
  <c r="AL36" i="19"/>
  <c r="AL64" i="19" s="1"/>
  <c r="AL93" i="19" s="1"/>
  <c r="AH36" i="19"/>
  <c r="AH64" i="19" s="1"/>
  <c r="AH93" i="19" s="1"/>
  <c r="AD36" i="19"/>
  <c r="AD64" i="19" s="1"/>
  <c r="AD93" i="19" s="1"/>
  <c r="Z36" i="19"/>
  <c r="Z64" i="19" s="1"/>
  <c r="Z93" i="19" s="1"/>
  <c r="V36" i="19"/>
  <c r="V64" i="19" s="1"/>
  <c r="V93" i="19" s="1"/>
  <c r="R36" i="19"/>
  <c r="R64" i="19" s="1"/>
  <c r="R93" i="19" s="1"/>
  <c r="N36" i="19"/>
  <c r="N64" i="19" s="1"/>
  <c r="N93" i="19" s="1"/>
  <c r="J45" i="18"/>
  <c r="J72" i="18" s="1"/>
  <c r="N45" i="18"/>
  <c r="N72" i="18" s="1"/>
  <c r="R45" i="18"/>
  <c r="R72" i="18" s="1"/>
  <c r="V45" i="18"/>
  <c r="V72" i="18" s="1"/>
  <c r="Z45" i="18"/>
  <c r="Z72" i="18" s="1"/>
  <c r="AD45" i="18"/>
  <c r="AD72" i="18" s="1"/>
  <c r="AH45" i="18"/>
  <c r="AH72" i="18" s="1"/>
  <c r="AL45" i="18"/>
  <c r="AL72" i="18" s="1"/>
  <c r="AP45" i="18"/>
  <c r="AP72" i="18" s="1"/>
  <c r="AT45" i="18"/>
  <c r="AT72" i="18" s="1"/>
  <c r="AX45" i="18"/>
  <c r="AX72" i="18" s="1"/>
  <c r="BB45" i="18"/>
  <c r="BB72" i="18" s="1"/>
  <c r="BF45" i="18"/>
  <c r="BF72" i="18" s="1"/>
  <c r="BJ45" i="18"/>
  <c r="BJ72" i="18" s="1"/>
  <c r="BN45" i="18"/>
  <c r="BN72" i="18" s="1"/>
  <c r="BR45" i="18"/>
  <c r="BV45" i="18"/>
  <c r="BV72" i="18" s="1"/>
  <c r="BZ45" i="18"/>
  <c r="BZ72" i="18" s="1"/>
  <c r="CD45" i="18"/>
  <c r="CD72" i="18" s="1"/>
  <c r="CH45" i="18"/>
  <c r="CH72" i="18" s="1"/>
  <c r="CL45" i="18"/>
  <c r="CL72" i="18" s="1"/>
  <c r="CP45" i="18"/>
  <c r="CP72" i="18" s="1"/>
  <c r="CT45" i="18"/>
  <c r="CT72" i="18" s="1"/>
  <c r="CX45" i="18"/>
  <c r="CX72" i="18" s="1"/>
  <c r="DB45" i="18"/>
  <c r="DB72" i="18" s="1"/>
  <c r="DF45" i="18"/>
  <c r="DF72" i="18" s="1"/>
  <c r="DJ45" i="18"/>
  <c r="DJ72" i="18" s="1"/>
  <c r="J32" i="18"/>
  <c r="J59" i="18" s="1"/>
  <c r="N32" i="18"/>
  <c r="N59" i="18" s="1"/>
  <c r="R32" i="18"/>
  <c r="R59" i="18" s="1"/>
  <c r="V32" i="18"/>
  <c r="V59" i="18" s="1"/>
  <c r="Z32" i="18"/>
  <c r="Z59" i="18" s="1"/>
  <c r="AD32" i="18"/>
  <c r="AD59" i="18" s="1"/>
  <c r="AH32" i="18"/>
  <c r="AH59" i="18" s="1"/>
  <c r="AL32" i="18"/>
  <c r="AP32" i="18"/>
  <c r="AP59" i="18" s="1"/>
  <c r="AT32" i="18"/>
  <c r="AT59" i="18" s="1"/>
  <c r="AX32" i="18"/>
  <c r="AX59" i="18" s="1"/>
  <c r="BB32" i="18"/>
  <c r="BB59" i="18" s="1"/>
  <c r="BF32" i="18"/>
  <c r="BF59" i="18" s="1"/>
  <c r="BJ32" i="18"/>
  <c r="BJ59" i="18" s="1"/>
  <c r="BN32" i="18"/>
  <c r="BN59" i="18" s="1"/>
  <c r="BR32" i="18"/>
  <c r="BR59" i="18" s="1"/>
  <c r="BV32" i="18"/>
  <c r="BV59" i="18" s="1"/>
  <c r="BZ32" i="18"/>
  <c r="BZ59" i="18" s="1"/>
  <c r="CD32" i="18"/>
  <c r="CD59" i="18" s="1"/>
  <c r="CH32" i="18"/>
  <c r="CH59" i="18" s="1"/>
  <c r="CL32" i="18"/>
  <c r="CP32" i="18"/>
  <c r="CP59" i="18" s="1"/>
  <c r="CT32" i="18"/>
  <c r="CT59" i="18" s="1"/>
  <c r="CX32" i="18"/>
  <c r="CX59" i="18" s="1"/>
  <c r="DB32" i="18"/>
  <c r="DB59" i="18" s="1"/>
  <c r="DF32" i="18"/>
  <c r="DF59" i="18" s="1"/>
  <c r="DJ32" i="18"/>
  <c r="DJ59" i="18" s="1"/>
  <c r="K33" i="18"/>
  <c r="K60" i="18" s="1"/>
  <c r="O33" i="18"/>
  <c r="O60" i="18" s="1"/>
  <c r="S33" i="18"/>
  <c r="S60" i="18" s="1"/>
  <c r="W33" i="18"/>
  <c r="W60" i="18" s="1"/>
  <c r="AA33" i="18"/>
  <c r="AA60" i="18" s="1"/>
  <c r="AE33" i="18"/>
  <c r="AI33" i="18"/>
  <c r="AI60" i="18" s="1"/>
  <c r="AM33" i="18"/>
  <c r="AM60" i="18" s="1"/>
  <c r="AQ33" i="18"/>
  <c r="AQ60" i="18" s="1"/>
  <c r="AU33" i="18"/>
  <c r="AU60" i="18" s="1"/>
  <c r="AY33" i="18"/>
  <c r="AY60" i="18" s="1"/>
  <c r="BC33" i="18"/>
  <c r="BC60" i="18" s="1"/>
  <c r="BG33" i="18"/>
  <c r="BK33" i="18"/>
  <c r="BK60" i="18" s="1"/>
  <c r="BO33" i="18"/>
  <c r="BO60" i="18" s="1"/>
  <c r="BS33" i="18"/>
  <c r="BS60" i="18" s="1"/>
  <c r="BW33" i="18"/>
  <c r="BW60" i="18" s="1"/>
  <c r="CA33" i="18"/>
  <c r="CE33" i="18"/>
  <c r="CE60" i="18" s="1"/>
  <c r="CI33" i="18"/>
  <c r="CI60" i="18" s="1"/>
  <c r="CM33" i="18"/>
  <c r="CM60" i="18" s="1"/>
  <c r="CQ33" i="18"/>
  <c r="CQ60" i="18" s="1"/>
  <c r="CU33" i="18"/>
  <c r="CU60" i="18" s="1"/>
  <c r="CY33" i="18"/>
  <c r="CY60" i="18" s="1"/>
  <c r="DC33" i="18"/>
  <c r="DG33" i="18"/>
  <c r="DG60" i="18" s="1"/>
  <c r="H34" i="18"/>
  <c r="H61" i="18" s="1"/>
  <c r="L34" i="18"/>
  <c r="L61" i="18" s="1"/>
  <c r="P34" i="18"/>
  <c r="P61" i="18" s="1"/>
  <c r="T34" i="18"/>
  <c r="T61" i="18" s="1"/>
  <c r="X34" i="18"/>
  <c r="X61" i="18" s="1"/>
  <c r="AB34" i="18"/>
  <c r="AB61" i="18" s="1"/>
  <c r="AF34" i="18"/>
  <c r="AF61" i="18" s="1"/>
  <c r="AJ34" i="18"/>
  <c r="AN34" i="18"/>
  <c r="AN61" i="18" s="1"/>
  <c r="AR34" i="18"/>
  <c r="AR61" i="18" s="1"/>
  <c r="AV34" i="18"/>
  <c r="AV61" i="18" s="1"/>
  <c r="AZ34" i="18"/>
  <c r="AZ61" i="18" s="1"/>
  <c r="BD34" i="18"/>
  <c r="BD61" i="18" s="1"/>
  <c r="BH34" i="18"/>
  <c r="BH61" i="18" s="1"/>
  <c r="BL34" i="18"/>
  <c r="BL61" i="18" s="1"/>
  <c r="BP34" i="18"/>
  <c r="BP61" i="18" s="1"/>
  <c r="BT34" i="18"/>
  <c r="BT61" i="18" s="1"/>
  <c r="BX34" i="18"/>
  <c r="BX61" i="18" s="1"/>
  <c r="CB34" i="18"/>
  <c r="CB61" i="18" s="1"/>
  <c r="CF34" i="18"/>
  <c r="CF61" i="18" s="1"/>
  <c r="CJ34" i="18"/>
  <c r="CJ61" i="18" s="1"/>
  <c r="CN34" i="18"/>
  <c r="CN61" i="18" s="1"/>
  <c r="CR34" i="18"/>
  <c r="CR61" i="18" s="1"/>
  <c r="CV34" i="18"/>
  <c r="CZ34" i="18"/>
  <c r="CZ61" i="18" s="1"/>
  <c r="DD34" i="18"/>
  <c r="DD61" i="18" s="1"/>
  <c r="DH34" i="18"/>
  <c r="DH61" i="18" s="1"/>
  <c r="I35" i="18"/>
  <c r="I62" i="18" s="1"/>
  <c r="M35" i="18"/>
  <c r="M62" i="18" s="1"/>
  <c r="Q35" i="18"/>
  <c r="Q62" i="18" s="1"/>
  <c r="U35" i="18"/>
  <c r="U62" i="18" s="1"/>
  <c r="Y35" i="18"/>
  <c r="Y62" i="18" s="1"/>
  <c r="AC35" i="18"/>
  <c r="AC62" i="18" s="1"/>
  <c r="AG35" i="18"/>
  <c r="AG62" i="18" s="1"/>
  <c r="AK35" i="18"/>
  <c r="AK62" i="18" s="1"/>
  <c r="AO35" i="18"/>
  <c r="AS35" i="18"/>
  <c r="AS62" i="18" s="1"/>
  <c r="AW35" i="18"/>
  <c r="AW62" i="18" s="1"/>
  <c r="BA35" i="18"/>
  <c r="BA62" i="18" s="1"/>
  <c r="BE35" i="18"/>
  <c r="BE62" i="18" s="1"/>
  <c r="BI35" i="18"/>
  <c r="BI62" i="18" s="1"/>
  <c r="BM35" i="18"/>
  <c r="BM62" i="18" s="1"/>
  <c r="BQ35" i="18"/>
  <c r="BQ62" i="18" s="1"/>
  <c r="BU35" i="18"/>
  <c r="BU62" i="18" s="1"/>
  <c r="BY35" i="18"/>
  <c r="BY62" i="18" s="1"/>
  <c r="CC35" i="18"/>
  <c r="CC62" i="18" s="1"/>
  <c r="CG35" i="18"/>
  <c r="CK35" i="18"/>
  <c r="CO35" i="18"/>
  <c r="CO62" i="18" s="1"/>
  <c r="CS35" i="18"/>
  <c r="CS62" i="18" s="1"/>
  <c r="CW35" i="18"/>
  <c r="CW62" i="18" s="1"/>
  <c r="DA35" i="18"/>
  <c r="DA62" i="18" s="1"/>
  <c r="DE35" i="18"/>
  <c r="DE62" i="18" s="1"/>
  <c r="DI35" i="18"/>
  <c r="DI62" i="18" s="1"/>
  <c r="J36" i="18"/>
  <c r="J63" i="18" s="1"/>
  <c r="N36" i="18"/>
  <c r="N63" i="18" s="1"/>
  <c r="R36" i="18"/>
  <c r="R63" i="18" s="1"/>
  <c r="V36" i="18"/>
  <c r="V63" i="18" s="1"/>
  <c r="Z36" i="18"/>
  <c r="Z63" i="18" s="1"/>
  <c r="AD36" i="18"/>
  <c r="AD63" i="18" s="1"/>
  <c r="AH36" i="18"/>
  <c r="AH63" i="18" s="1"/>
  <c r="AL36" i="18"/>
  <c r="AL63" i="18" s="1"/>
  <c r="AP36" i="18"/>
  <c r="AP63" i="18" s="1"/>
  <c r="AT36" i="18"/>
  <c r="AX36" i="18"/>
  <c r="AX63" i="18" s="1"/>
  <c r="BB36" i="18"/>
  <c r="BB63" i="18" s="1"/>
  <c r="BF36" i="18"/>
  <c r="BF63" i="18" s="1"/>
  <c r="BJ36" i="18"/>
  <c r="BJ63" i="18" s="1"/>
  <c r="BN36" i="18"/>
  <c r="BN63" i="18" s="1"/>
  <c r="BR36" i="18"/>
  <c r="BR63" i="18" s="1"/>
  <c r="BV36" i="18"/>
  <c r="BZ36" i="18"/>
  <c r="BZ63" i="18" s="1"/>
  <c r="CD36" i="18"/>
  <c r="CD63" i="18" s="1"/>
  <c r="CH36" i="18"/>
  <c r="CH63" i="18" s="1"/>
  <c r="CL36" i="18"/>
  <c r="CL63" i="18" s="1"/>
  <c r="CP36" i="18"/>
  <c r="CP63" i="18" s="1"/>
  <c r="CT36" i="18"/>
  <c r="CT63" i="18" s="1"/>
  <c r="CX36" i="18"/>
  <c r="CX63" i="18" s="1"/>
  <c r="DB36" i="18"/>
  <c r="DB63" i="18" s="1"/>
  <c r="DF36" i="18"/>
  <c r="DF63" i="18" s="1"/>
  <c r="DJ36" i="18"/>
  <c r="DJ63" i="18" s="1"/>
  <c r="K37" i="18"/>
  <c r="K64" i="18" s="1"/>
  <c r="O37" i="18"/>
  <c r="O64" i="18" s="1"/>
  <c r="S37" i="18"/>
  <c r="W37" i="18"/>
  <c r="W64" i="18" s="1"/>
  <c r="AA37" i="18"/>
  <c r="AA64" i="18" s="1"/>
  <c r="AE37" i="18"/>
  <c r="AI37" i="18"/>
  <c r="AI64" i="18" s="1"/>
  <c r="AM37" i="18"/>
  <c r="AM64" i="18" s="1"/>
  <c r="AQ37" i="18"/>
  <c r="AQ64" i="18" s="1"/>
  <c r="AU37" i="18"/>
  <c r="AU64" i="18" s="1"/>
  <c r="AY37" i="18"/>
  <c r="AY64" i="18" s="1"/>
  <c r="BC37" i="18"/>
  <c r="BC64" i="18" s="1"/>
  <c r="BG37" i="18"/>
  <c r="BG64" i="18" s="1"/>
  <c r="BK37" i="18"/>
  <c r="BO37" i="18"/>
  <c r="BO64" i="18" s="1"/>
  <c r="BS37" i="18"/>
  <c r="BS64" i="18" s="1"/>
  <c r="BW37" i="18"/>
  <c r="BW64" i="18" s="1"/>
  <c r="CA37" i="18"/>
  <c r="CA64" i="18" s="1"/>
  <c r="CE37" i="18"/>
  <c r="CE64" i="18" s="1"/>
  <c r="CI37" i="18"/>
  <c r="CI64" i="18" s="1"/>
  <c r="CM37" i="18"/>
  <c r="CM64" i="18" s="1"/>
  <c r="CQ37" i="18"/>
  <c r="CU37" i="18"/>
  <c r="CY37" i="18"/>
  <c r="CY64" i="18" s="1"/>
  <c r="DC37" i="18"/>
  <c r="DC64" i="18" s="1"/>
  <c r="DG37" i="18"/>
  <c r="DG64" i="18" s="1"/>
  <c r="H38" i="18"/>
  <c r="H65" i="18" s="1"/>
  <c r="L38" i="18"/>
  <c r="L65" i="18" s="1"/>
  <c r="P38" i="18"/>
  <c r="P65" i="18" s="1"/>
  <c r="T38" i="18"/>
  <c r="T65" i="18" s="1"/>
  <c r="X38" i="18"/>
  <c r="X65" i="18" s="1"/>
  <c r="AB38" i="18"/>
  <c r="AB65" i="18" s="1"/>
  <c r="AF38" i="18"/>
  <c r="AF65" i="18" s="1"/>
  <c r="AJ38" i="18"/>
  <c r="AJ65" i="18" s="1"/>
  <c r="AN38" i="18"/>
  <c r="AR38" i="18"/>
  <c r="AR65" i="18" s="1"/>
  <c r="AV38" i="18"/>
  <c r="AV65" i="18" s="1"/>
  <c r="AZ38" i="18"/>
  <c r="AZ65" i="18" s="1"/>
  <c r="BD38" i="18"/>
  <c r="BD65" i="18" s="1"/>
  <c r="BH38" i="18"/>
  <c r="BH65" i="18" s="1"/>
  <c r="BL38" i="18"/>
  <c r="BL65" i="18" s="1"/>
  <c r="BP38" i="18"/>
  <c r="BP65" i="18" s="1"/>
  <c r="BT38" i="18"/>
  <c r="BT65" i="18" s="1"/>
  <c r="BX38" i="18"/>
  <c r="BX65" i="18" s="1"/>
  <c r="CB38" i="18"/>
  <c r="CB65" i="18" s="1"/>
  <c r="CF38" i="18"/>
  <c r="CF65" i="18" s="1"/>
  <c r="CJ38" i="18"/>
  <c r="CJ65" i="18" s="1"/>
  <c r="CN38" i="18"/>
  <c r="CN65" i="18" s="1"/>
  <c r="CR38" i="18"/>
  <c r="CR65" i="18" s="1"/>
  <c r="CV38" i="18"/>
  <c r="CV65" i="18" s="1"/>
  <c r="CZ38" i="18"/>
  <c r="DD38" i="18"/>
  <c r="DD65" i="18" s="1"/>
  <c r="DH38" i="18"/>
  <c r="DH65" i="18" s="1"/>
  <c r="I39" i="18"/>
  <c r="I66" i="18" s="1"/>
  <c r="M39" i="18"/>
  <c r="M66" i="18" s="1"/>
  <c r="Q39" i="18"/>
  <c r="Q66" i="18" s="1"/>
  <c r="U39" i="18"/>
  <c r="U66" i="18" s="1"/>
  <c r="Y39" i="18"/>
  <c r="AC39" i="18"/>
  <c r="AC66" i="18" s="1"/>
  <c r="AG39" i="18"/>
  <c r="AG66" i="18" s="1"/>
  <c r="AK39" i="18"/>
  <c r="AK66" i="18" s="1"/>
  <c r="AO39" i="18"/>
  <c r="AO66" i="18" s="1"/>
  <c r="AS39" i="18"/>
  <c r="AS66" i="18" s="1"/>
  <c r="AW39" i="18"/>
  <c r="AW66" i="18" s="1"/>
  <c r="BA39" i="18"/>
  <c r="BA66" i="18" s="1"/>
  <c r="BE39" i="18"/>
  <c r="BI39" i="18"/>
  <c r="BM39" i="18"/>
  <c r="BM66" i="18" s="1"/>
  <c r="BQ39" i="18"/>
  <c r="BQ66" i="18" s="1"/>
  <c r="BU39" i="18"/>
  <c r="BU66" i="18" s="1"/>
  <c r="BY39" i="18"/>
  <c r="BY66" i="18" s="1"/>
  <c r="CC39" i="18"/>
  <c r="CC66" i="18" s="1"/>
  <c r="CG39" i="18"/>
  <c r="CG66" i="18" s="1"/>
  <c r="CK39" i="18"/>
  <c r="CO39" i="18"/>
  <c r="CO66" i="18" s="1"/>
  <c r="CS39" i="18"/>
  <c r="CS66" i="18" s="1"/>
  <c r="CW39" i="18"/>
  <c r="CW66" i="18" s="1"/>
  <c r="DA39" i="18"/>
  <c r="DA66" i="18" s="1"/>
  <c r="DE39" i="18"/>
  <c r="DE66" i="18" s="1"/>
  <c r="DI39" i="18"/>
  <c r="DI66" i="18" s="1"/>
  <c r="J40" i="18"/>
  <c r="J67" i="18" s="1"/>
  <c r="N40" i="18"/>
  <c r="N67" i="18" s="1"/>
  <c r="R40" i="18"/>
  <c r="R67" i="18" s="1"/>
  <c r="CZ33" i="18"/>
  <c r="CZ60" i="18" s="1"/>
  <c r="DD33" i="18"/>
  <c r="DD60" i="18" s="1"/>
  <c r="DH33" i="18"/>
  <c r="DH60" i="18" s="1"/>
  <c r="I34" i="18"/>
  <c r="I61" i="18" s="1"/>
  <c r="M34" i="18"/>
  <c r="M61" i="18" s="1"/>
  <c r="Q34" i="18"/>
  <c r="Q61" i="18" s="1"/>
  <c r="U34" i="18"/>
  <c r="U61" i="18" s="1"/>
  <c r="Y34" i="18"/>
  <c r="Y61" i="18" s="1"/>
  <c r="AC34" i="18"/>
  <c r="AC61" i="18" s="1"/>
  <c r="AG34" i="18"/>
  <c r="AG61" i="18" s="1"/>
  <c r="AK34" i="18"/>
  <c r="AK61" i="18" s="1"/>
  <c r="AO34" i="18"/>
  <c r="AO61" i="18" s="1"/>
  <c r="AS34" i="18"/>
  <c r="AS61" i="18" s="1"/>
  <c r="AW34" i="18"/>
  <c r="AW61" i="18" s="1"/>
  <c r="BA34" i="18"/>
  <c r="BA61" i="18" s="1"/>
  <c r="BE34" i="18"/>
  <c r="BE61" i="18" s="1"/>
  <c r="BI34" i="18"/>
  <c r="BI61" i="18" s="1"/>
  <c r="BM34" i="18"/>
  <c r="BM61" i="18" s="1"/>
  <c r="BQ34" i="18"/>
  <c r="BQ61" i="18" s="1"/>
  <c r="BU34" i="18"/>
  <c r="BU61" i="18" s="1"/>
  <c r="BY34" i="18"/>
  <c r="BY61" i="18" s="1"/>
  <c r="CC34" i="18"/>
  <c r="CC61" i="18" s="1"/>
  <c r="CG34" i="18"/>
  <c r="CG61" i="18" s="1"/>
  <c r="CK34" i="18"/>
  <c r="CK61" i="18" s="1"/>
  <c r="CO34" i="18"/>
  <c r="CO61" i="18" s="1"/>
  <c r="CS34" i="18"/>
  <c r="CS61" i="18" s="1"/>
  <c r="CW34" i="18"/>
  <c r="CW61" i="18" s="1"/>
  <c r="DA34" i="18"/>
  <c r="DA61" i="18" s="1"/>
  <c r="DE34" i="18"/>
  <c r="DE61" i="18" s="1"/>
  <c r="DI34" i="18"/>
  <c r="DI61" i="18" s="1"/>
  <c r="J35" i="18"/>
  <c r="J62" i="18" s="1"/>
  <c r="N35" i="18"/>
  <c r="N62" i="18" s="1"/>
  <c r="R35" i="18"/>
  <c r="R62" i="18" s="1"/>
  <c r="V35" i="18"/>
  <c r="V62" i="18" s="1"/>
  <c r="Z35" i="18"/>
  <c r="Z62" i="18" s="1"/>
  <c r="AD35" i="18"/>
  <c r="AD62" i="18" s="1"/>
  <c r="AH35" i="18"/>
  <c r="AH62" i="18" s="1"/>
  <c r="AL35" i="18"/>
  <c r="AL62" i="18" s="1"/>
  <c r="AP35" i="18"/>
  <c r="AP62" i="18" s="1"/>
  <c r="AT35" i="18"/>
  <c r="AT62" i="18" s="1"/>
  <c r="AX35" i="18"/>
  <c r="AX62" i="18" s="1"/>
  <c r="BB35" i="18"/>
  <c r="BB62" i="18" s="1"/>
  <c r="BF35" i="18"/>
  <c r="BF62" i="18" s="1"/>
  <c r="BJ35" i="18"/>
  <c r="BJ62" i="18" s="1"/>
  <c r="BN35" i="18"/>
  <c r="BN62" i="18" s="1"/>
  <c r="BR35" i="18"/>
  <c r="BR62" i="18" s="1"/>
  <c r="BV35" i="18"/>
  <c r="BV62" i="18" s="1"/>
  <c r="BZ35" i="18"/>
  <c r="BZ62" i="18" s="1"/>
  <c r="CD35" i="18"/>
  <c r="CD62" i="18" s="1"/>
  <c r="CH35" i="18"/>
  <c r="CH62" i="18" s="1"/>
  <c r="CL35" i="18"/>
  <c r="CL62" i="18" s="1"/>
  <c r="CP35" i="18"/>
  <c r="CP62" i="18" s="1"/>
  <c r="CT35" i="18"/>
  <c r="CT62" i="18" s="1"/>
  <c r="CX35" i="18"/>
  <c r="CX62" i="18" s="1"/>
  <c r="DB35" i="18"/>
  <c r="DB62" i="18" s="1"/>
  <c r="DF35" i="18"/>
  <c r="DF62" i="18" s="1"/>
  <c r="DJ35" i="18"/>
  <c r="DJ62" i="18" s="1"/>
  <c r="K36" i="18"/>
  <c r="K63" i="18" s="1"/>
  <c r="O36" i="18"/>
  <c r="O63" i="18" s="1"/>
  <c r="S36" i="18"/>
  <c r="S63" i="18" s="1"/>
  <c r="W36" i="18"/>
  <c r="W63" i="18" s="1"/>
  <c r="AA36" i="18"/>
  <c r="AA63" i="18" s="1"/>
  <c r="AE36" i="18"/>
  <c r="AE63" i="18" s="1"/>
  <c r="AI36" i="18"/>
  <c r="AI63" i="18" s="1"/>
  <c r="AM36" i="18"/>
  <c r="AM63" i="18" s="1"/>
  <c r="AQ36" i="18"/>
  <c r="AQ63" i="18" s="1"/>
  <c r="AU36" i="18"/>
  <c r="AU63" i="18" s="1"/>
  <c r="AY36" i="18"/>
  <c r="AY63" i="18" s="1"/>
  <c r="BC36" i="18"/>
  <c r="BC63" i="18" s="1"/>
  <c r="BG36" i="18"/>
  <c r="BG63" i="18" s="1"/>
  <c r="BK36" i="18"/>
  <c r="BK63" i="18" s="1"/>
  <c r="BO36" i="18"/>
  <c r="BO63" i="18" s="1"/>
  <c r="BS36" i="18"/>
  <c r="BS63" i="18" s="1"/>
  <c r="BW36" i="18"/>
  <c r="BW63" i="18" s="1"/>
  <c r="CA36" i="18"/>
  <c r="CA63" i="18" s="1"/>
  <c r="CE36" i="18"/>
  <c r="CE63" i="18" s="1"/>
  <c r="CI36" i="18"/>
  <c r="CI63" i="18" s="1"/>
  <c r="CM36" i="18"/>
  <c r="CM63" i="18" s="1"/>
  <c r="CQ36" i="18"/>
  <c r="CU36" i="18"/>
  <c r="CU63" i="18" s="1"/>
  <c r="CY36" i="18"/>
  <c r="CY63" i="18" s="1"/>
  <c r="DC36" i="18"/>
  <c r="DC63" i="18" s="1"/>
  <c r="DG36" i="18"/>
  <c r="DG63" i="18" s="1"/>
  <c r="H37" i="18"/>
  <c r="H64" i="18" s="1"/>
  <c r="L37" i="18"/>
  <c r="L64" i="18" s="1"/>
  <c r="P37" i="18"/>
  <c r="P64" i="18" s="1"/>
  <c r="T37" i="18"/>
  <c r="T64" i="18" s="1"/>
  <c r="X37" i="18"/>
  <c r="X64" i="18" s="1"/>
  <c r="AB37" i="18"/>
  <c r="AB64" i="18" s="1"/>
  <c r="AF37" i="18"/>
  <c r="AF64" i="18" s="1"/>
  <c r="AJ37" i="18"/>
  <c r="AJ64" i="18" s="1"/>
  <c r="AN37" i="18"/>
  <c r="AN64" i="18" s="1"/>
  <c r="AR37" i="18"/>
  <c r="AR64" i="18" s="1"/>
  <c r="AV37" i="18"/>
  <c r="AV64" i="18" s="1"/>
  <c r="AZ37" i="18"/>
  <c r="AZ64" i="18" s="1"/>
  <c r="BD37" i="18"/>
  <c r="BD64" i="18" s="1"/>
  <c r="BH37" i="18"/>
  <c r="BH64" i="18" s="1"/>
  <c r="BL37" i="18"/>
  <c r="BL64" i="18" s="1"/>
  <c r="BP37" i="18"/>
  <c r="BP64" i="18" s="1"/>
  <c r="BT37" i="18"/>
  <c r="BT64" i="18" s="1"/>
  <c r="BX37" i="18"/>
  <c r="BX64" i="18" s="1"/>
  <c r="CB37" i="18"/>
  <c r="CB64" i="18" s="1"/>
  <c r="CF37" i="18"/>
  <c r="CF64" i="18" s="1"/>
  <c r="CJ37" i="18"/>
  <c r="CJ64" i="18" s="1"/>
  <c r="CN37" i="18"/>
  <c r="CN64" i="18" s="1"/>
  <c r="CR37" i="18"/>
  <c r="CR64" i="18" s="1"/>
  <c r="CV37" i="18"/>
  <c r="CV64" i="18" s="1"/>
  <c r="CZ37" i="18"/>
  <c r="CZ64" i="18" s="1"/>
  <c r="DD37" i="18"/>
  <c r="DD64" i="18" s="1"/>
  <c r="DH37" i="18"/>
  <c r="DH64" i="18" s="1"/>
  <c r="I38" i="18"/>
  <c r="I65" i="18" s="1"/>
  <c r="M38" i="18"/>
  <c r="M65" i="18" s="1"/>
  <c r="Q38" i="18"/>
  <c r="Q65" i="18" s="1"/>
  <c r="U38" i="18"/>
  <c r="U65" i="18" s="1"/>
  <c r="Y38" i="18"/>
  <c r="Y65" i="18" s="1"/>
  <c r="AC38" i="18"/>
  <c r="AC65" i="18" s="1"/>
  <c r="AG38" i="18"/>
  <c r="AG65" i="18" s="1"/>
  <c r="AK38" i="18"/>
  <c r="AK65" i="18" s="1"/>
  <c r="AO38" i="18"/>
  <c r="AO65" i="18" s="1"/>
  <c r="AS38" i="18"/>
  <c r="AS65" i="18" s="1"/>
  <c r="AW38" i="18"/>
  <c r="AW65" i="18" s="1"/>
  <c r="BA38" i="18"/>
  <c r="BA65" i="18" s="1"/>
  <c r="BE38" i="18"/>
  <c r="BE65" i="18" s="1"/>
  <c r="BI38" i="18"/>
  <c r="BI65" i="18" s="1"/>
  <c r="BM38" i="18"/>
  <c r="BM65" i="18" s="1"/>
  <c r="BQ38" i="18"/>
  <c r="BQ65" i="18" s="1"/>
  <c r="BU38" i="18"/>
  <c r="BU65" i="18" s="1"/>
  <c r="BY38" i="18"/>
  <c r="BY65" i="18" s="1"/>
  <c r="CC38" i="18"/>
  <c r="CC65" i="18" s="1"/>
  <c r="CG38" i="18"/>
  <c r="CG65" i="18" s="1"/>
  <c r="CK38" i="18"/>
  <c r="CK65" i="18" s="1"/>
  <c r="CO38" i="18"/>
  <c r="CO65" i="18" s="1"/>
  <c r="CS38" i="18"/>
  <c r="CS65" i="18" s="1"/>
  <c r="CW38" i="18"/>
  <c r="CW65" i="18" s="1"/>
  <c r="DA38" i="18"/>
  <c r="DE38" i="18"/>
  <c r="DE65" i="18" s="1"/>
  <c r="DI38" i="18"/>
  <c r="DI65" i="18" s="1"/>
  <c r="J39" i="18"/>
  <c r="J66" i="18" s="1"/>
  <c r="N39" i="18"/>
  <c r="N66" i="18" s="1"/>
  <c r="R39" i="18"/>
  <c r="R66" i="18" s="1"/>
  <c r="V39" i="18"/>
  <c r="V66" i="18" s="1"/>
  <c r="Z39" i="18"/>
  <c r="Z66" i="18" s="1"/>
  <c r="AD39" i="18"/>
  <c r="AH39" i="18"/>
  <c r="AH66" i="18" s="1"/>
  <c r="AL39" i="18"/>
  <c r="AL66" i="18" s="1"/>
  <c r="AP39" i="18"/>
  <c r="AP66" i="18" s="1"/>
  <c r="AT39" i="18"/>
  <c r="AT66" i="18" s="1"/>
  <c r="AX39" i="18"/>
  <c r="BB39" i="18"/>
  <c r="BB66" i="18" s="1"/>
  <c r="BF39" i="18"/>
  <c r="BF66" i="18" s="1"/>
  <c r="BJ39" i="18"/>
  <c r="BJ66" i="18" s="1"/>
  <c r="BN39" i="18"/>
  <c r="BN66" i="18" s="1"/>
  <c r="BR39" i="18"/>
  <c r="BR66" i="18" s="1"/>
  <c r="BV39" i="18"/>
  <c r="BV66" i="18" s="1"/>
  <c r="BZ39" i="18"/>
  <c r="BZ66" i="18" s="1"/>
  <c r="CD39" i="18"/>
  <c r="CD66" i="18" s="1"/>
  <c r="CH39" i="18"/>
  <c r="CH66" i="18" s="1"/>
  <c r="CL39" i="18"/>
  <c r="CL66" i="18" s="1"/>
  <c r="CP39" i="18"/>
  <c r="CP66" i="18" s="1"/>
  <c r="CT39" i="18"/>
  <c r="CT66" i="18" s="1"/>
  <c r="CX39" i="18"/>
  <c r="CX66" i="18" s="1"/>
  <c r="DB39" i="18"/>
  <c r="DB66" i="18" s="1"/>
  <c r="DF39" i="18"/>
  <c r="DF66" i="18" s="1"/>
  <c r="DJ39" i="18"/>
  <c r="DJ66" i="18" s="1"/>
  <c r="K40" i="18"/>
  <c r="K67" i="18" s="1"/>
  <c r="O40" i="18"/>
  <c r="O67" i="18" s="1"/>
  <c r="S40" i="18"/>
  <c r="W40" i="18"/>
  <c r="W67" i="18" s="1"/>
  <c r="AA40" i="18"/>
  <c r="AA67" i="18" s="1"/>
  <c r="AE40" i="18"/>
  <c r="AE67" i="18" s="1"/>
  <c r="DA33" i="18"/>
  <c r="DA60" i="18" s="1"/>
  <c r="DE33" i="18"/>
  <c r="DE60" i="18" s="1"/>
  <c r="DI33" i="18"/>
  <c r="DI60" i="18" s="1"/>
  <c r="J34" i="18"/>
  <c r="J61" i="18" s="1"/>
  <c r="N34" i="18"/>
  <c r="N61" i="18" s="1"/>
  <c r="R34" i="18"/>
  <c r="R61" i="18" s="1"/>
  <c r="V34" i="18"/>
  <c r="V61" i="18" s="1"/>
  <c r="Z34" i="18"/>
  <c r="Z61" i="18" s="1"/>
  <c r="AD34" i="18"/>
  <c r="AD61" i="18" s="1"/>
  <c r="AH34" i="18"/>
  <c r="AH61" i="18" s="1"/>
  <c r="AL34" i="18"/>
  <c r="AL61" i="18" s="1"/>
  <c r="AP34" i="18"/>
  <c r="AP61" i="18" s="1"/>
  <c r="AT34" i="18"/>
  <c r="AT61" i="18" s="1"/>
  <c r="AX34" i="18"/>
  <c r="AX61" i="18" s="1"/>
  <c r="BB34" i="18"/>
  <c r="BB61" i="18" s="1"/>
  <c r="BF34" i="18"/>
  <c r="BF61" i="18" s="1"/>
  <c r="BJ34" i="18"/>
  <c r="BJ61" i="18" s="1"/>
  <c r="BN34" i="18"/>
  <c r="BN61" i="18" s="1"/>
  <c r="BR34" i="18"/>
  <c r="BR61" i="18" s="1"/>
  <c r="BV34" i="18"/>
  <c r="BV61" i="18" s="1"/>
  <c r="BZ34" i="18"/>
  <c r="BZ61" i="18" s="1"/>
  <c r="CD34" i="18"/>
  <c r="CD61" i="18" s="1"/>
  <c r="CH34" i="18"/>
  <c r="CH61" i="18" s="1"/>
  <c r="CL34" i="18"/>
  <c r="CL61" i="18" s="1"/>
  <c r="CP34" i="18"/>
  <c r="CT34" i="18"/>
  <c r="CX34" i="18"/>
  <c r="CX61" i="18" s="1"/>
  <c r="DB34" i="18"/>
  <c r="DB61" i="18" s="1"/>
  <c r="DF34" i="18"/>
  <c r="DF61" i="18" s="1"/>
  <c r="DJ34" i="18"/>
  <c r="DJ61" i="18" s="1"/>
  <c r="K35" i="18"/>
  <c r="K62" i="18" s="1"/>
  <c r="O35" i="18"/>
  <c r="O62" i="18" s="1"/>
  <c r="S35" i="18"/>
  <c r="W35" i="18"/>
  <c r="W62" i="18" s="1"/>
  <c r="AA35" i="18"/>
  <c r="AA62" i="18" s="1"/>
  <c r="AE35" i="18"/>
  <c r="AE62" i="18" s="1"/>
  <c r="AI35" i="18"/>
  <c r="AI62" i="18" s="1"/>
  <c r="AM35" i="18"/>
  <c r="AM62" i="18" s="1"/>
  <c r="AQ35" i="18"/>
  <c r="AQ62" i="18" s="1"/>
  <c r="AU35" i="18"/>
  <c r="AU62" i="18" s="1"/>
  <c r="AY35" i="18"/>
  <c r="AY62" i="18" s="1"/>
  <c r="BC35" i="18"/>
  <c r="BC62" i="18" s="1"/>
  <c r="BG35" i="18"/>
  <c r="BG62" i="18" s="1"/>
  <c r="BK35" i="18"/>
  <c r="BK62" i="18" s="1"/>
  <c r="BO35" i="18"/>
  <c r="BO62" i="18" s="1"/>
  <c r="BS35" i="18"/>
  <c r="BW35" i="18"/>
  <c r="BW62" i="18" s="1"/>
  <c r="CA35" i="18"/>
  <c r="CA62" i="18" s="1"/>
  <c r="CE35" i="18"/>
  <c r="CE62" i="18" s="1"/>
  <c r="CI35" i="18"/>
  <c r="CI62" i="18" s="1"/>
  <c r="CM35" i="18"/>
  <c r="CM62" i="18" s="1"/>
  <c r="CQ35" i="18"/>
  <c r="CQ62" i="18" s="1"/>
  <c r="CU35" i="18"/>
  <c r="CU62" i="18" s="1"/>
  <c r="CY35" i="18"/>
  <c r="CY62" i="18" s="1"/>
  <c r="DC35" i="18"/>
  <c r="DC62" i="18" s="1"/>
  <c r="DG35" i="18"/>
  <c r="DG62" i="18" s="1"/>
  <c r="H36" i="18"/>
  <c r="L36" i="18"/>
  <c r="L63" i="18" s="1"/>
  <c r="P36" i="18"/>
  <c r="P63" i="18" s="1"/>
  <c r="T36" i="18"/>
  <c r="T63" i="18" s="1"/>
  <c r="X36" i="18"/>
  <c r="X63" i="18" s="1"/>
  <c r="AB36" i="18"/>
  <c r="AB63" i="18" s="1"/>
  <c r="AF36" i="18"/>
  <c r="AF63" i="18" s="1"/>
  <c r="AJ36" i="18"/>
  <c r="AJ63" i="18" s="1"/>
  <c r="AN36" i="18"/>
  <c r="AN63" i="18" s="1"/>
  <c r="AR36" i="18"/>
  <c r="AR63" i="18" s="1"/>
  <c r="AV36" i="18"/>
  <c r="AV63" i="18" s="1"/>
  <c r="AZ36" i="18"/>
  <c r="AZ63" i="18" s="1"/>
  <c r="BD36" i="18"/>
  <c r="BD63" i="18" s="1"/>
  <c r="BH36" i="18"/>
  <c r="BH63" i="18" s="1"/>
  <c r="BL36" i="18"/>
  <c r="BL63" i="18" s="1"/>
  <c r="BP36" i="18"/>
  <c r="BP63" i="18" s="1"/>
  <c r="BT36" i="18"/>
  <c r="BT63" i="18" s="1"/>
  <c r="BX36" i="18"/>
  <c r="BX63" i="18" s="1"/>
  <c r="CB36" i="18"/>
  <c r="CB63" i="18" s="1"/>
  <c r="CF36" i="18"/>
  <c r="CF63" i="18" s="1"/>
  <c r="CJ36" i="18"/>
  <c r="CN36" i="18"/>
  <c r="CN63" i="18" s="1"/>
  <c r="CR36" i="18"/>
  <c r="CR63" i="18" s="1"/>
  <c r="CV36" i="18"/>
  <c r="CV63" i="18" s="1"/>
  <c r="CZ36" i="18"/>
  <c r="CZ63" i="18" s="1"/>
  <c r="DD36" i="18"/>
  <c r="DD63" i="18" s="1"/>
  <c r="DH36" i="18"/>
  <c r="DH63" i="18" s="1"/>
  <c r="I37" i="18"/>
  <c r="I64" i="18" s="1"/>
  <c r="M37" i="18"/>
  <c r="M64" i="18" s="1"/>
  <c r="Q37" i="18"/>
  <c r="Q64" i="18" s="1"/>
  <c r="U37" i="18"/>
  <c r="U64" i="18" s="1"/>
  <c r="Y37" i="18"/>
  <c r="Y64" i="18" s="1"/>
  <c r="AC37" i="18"/>
  <c r="AG37" i="18"/>
  <c r="AG64" i="18" s="1"/>
  <c r="AK37" i="18"/>
  <c r="AK64" i="18" s="1"/>
  <c r="AO37" i="18"/>
  <c r="AO64" i="18" s="1"/>
  <c r="AS37" i="18"/>
  <c r="AS64" i="18" s="1"/>
  <c r="AW37" i="18"/>
  <c r="AW64" i="18" s="1"/>
  <c r="BA37" i="18"/>
  <c r="BA64" i="18" s="1"/>
  <c r="BE37" i="18"/>
  <c r="BE64" i="18" s="1"/>
  <c r="BI37" i="18"/>
  <c r="BI64" i="18" s="1"/>
  <c r="BM37" i="18"/>
  <c r="BM64" i="18" s="1"/>
  <c r="BQ37" i="18"/>
  <c r="BQ64" i="18" s="1"/>
  <c r="BU37" i="18"/>
  <c r="BU64" i="18" s="1"/>
  <c r="BY37" i="18"/>
  <c r="BY64" i="18" s="1"/>
  <c r="CC37" i="18"/>
  <c r="CC64" i="18" s="1"/>
  <c r="CG37" i="18"/>
  <c r="CG64" i="18" s="1"/>
  <c r="CK37" i="18"/>
  <c r="CK64" i="18" s="1"/>
  <c r="CO37" i="18"/>
  <c r="CO64" i="18" s="1"/>
  <c r="CS37" i="18"/>
  <c r="CW37" i="18"/>
  <c r="CW64" i="18" s="1"/>
  <c r="DA37" i="18"/>
  <c r="DA64" i="18" s="1"/>
  <c r="DE37" i="18"/>
  <c r="DE64" i="18" s="1"/>
  <c r="DI37" i="18"/>
  <c r="DI64" i="18" s="1"/>
  <c r="J38" i="18"/>
  <c r="J65" i="18" s="1"/>
  <c r="N38" i="18"/>
  <c r="N65" i="18" s="1"/>
  <c r="R38" i="18"/>
  <c r="R65" i="18" s="1"/>
  <c r="V38" i="18"/>
  <c r="V65" i="18" s="1"/>
  <c r="Z38" i="18"/>
  <c r="Z65" i="18" s="1"/>
  <c r="AD38" i="18"/>
  <c r="AD65" i="18" s="1"/>
  <c r="AH38" i="18"/>
  <c r="AH65" i="18" s="1"/>
  <c r="AL38" i="18"/>
  <c r="AL65" i="18" s="1"/>
  <c r="AP38" i="18"/>
  <c r="AP65" i="18" s="1"/>
  <c r="AT38" i="18"/>
  <c r="AT65" i="18" s="1"/>
  <c r="AX38" i="18"/>
  <c r="AX65" i="18" s="1"/>
  <c r="BB38" i="18"/>
  <c r="BB65" i="18" s="1"/>
  <c r="BF38" i="18"/>
  <c r="BF65" i="18" s="1"/>
  <c r="BJ38" i="18"/>
  <c r="BJ65" i="18" s="1"/>
  <c r="BN38" i="18"/>
  <c r="BN65" i="18" s="1"/>
  <c r="BR38" i="18"/>
  <c r="BR65" i="18" s="1"/>
  <c r="BV38" i="18"/>
  <c r="BV65" i="18" s="1"/>
  <c r="BZ38" i="18"/>
  <c r="BZ65" i="18" s="1"/>
  <c r="CD38" i="18"/>
  <c r="CD65" i="18" s="1"/>
  <c r="CH38" i="18"/>
  <c r="CH65" i="18" s="1"/>
  <c r="CL38" i="18"/>
  <c r="CL65" i="18" s="1"/>
  <c r="CP38" i="18"/>
  <c r="CP65" i="18" s="1"/>
  <c r="CT38" i="18"/>
  <c r="CT65" i="18" s="1"/>
  <c r="CX38" i="18"/>
  <c r="CX65" i="18" s="1"/>
  <c r="DB38" i="18"/>
  <c r="DB65" i="18" s="1"/>
  <c r="DF38" i="18"/>
  <c r="DF65" i="18" s="1"/>
  <c r="DJ38" i="18"/>
  <c r="DJ65" i="18" s="1"/>
  <c r="K39" i="18"/>
  <c r="K66" i="18" s="1"/>
  <c r="O39" i="18"/>
  <c r="O66" i="18" s="1"/>
  <c r="S39" i="18"/>
  <c r="S66" i="18" s="1"/>
  <c r="W39" i="18"/>
  <c r="AA39" i="18"/>
  <c r="AA66" i="18" s="1"/>
  <c r="AE39" i="18"/>
  <c r="AE66" i="18" s="1"/>
  <c r="AI39" i="18"/>
  <c r="AI66" i="18" s="1"/>
  <c r="AM39" i="18"/>
  <c r="AM66" i="18" s="1"/>
  <c r="AQ39" i="18"/>
  <c r="AQ66" i="18" s="1"/>
  <c r="AU39" i="18"/>
  <c r="AU66" i="18" s="1"/>
  <c r="AY39" i="18"/>
  <c r="AY66" i="18" s="1"/>
  <c r="BC39" i="18"/>
  <c r="BC66" i="18" s="1"/>
  <c r="BG39" i="18"/>
  <c r="BG66" i="18" s="1"/>
  <c r="BK39" i="18"/>
  <c r="BK66" i="18" s="1"/>
  <c r="BO39" i="18"/>
  <c r="BO66" i="18" s="1"/>
  <c r="BS39" i="18"/>
  <c r="BW39" i="18"/>
  <c r="BW66" i="18" s="1"/>
  <c r="CA39" i="18"/>
  <c r="CA66" i="18" s="1"/>
  <c r="CE39" i="18"/>
  <c r="CE66" i="18" s="1"/>
  <c r="CI39" i="18"/>
  <c r="CI66" i="18" s="1"/>
  <c r="CM39" i="18"/>
  <c r="CM66" i="18" s="1"/>
  <c r="CQ39" i="18"/>
  <c r="CQ66" i="18" s="1"/>
  <c r="CU39" i="18"/>
  <c r="CU66" i="18" s="1"/>
  <c r="CY39" i="18"/>
  <c r="CY66" i="18" s="1"/>
  <c r="DC39" i="18"/>
  <c r="DC66" i="18" s="1"/>
  <c r="DG39" i="18"/>
  <c r="DG66" i="18" s="1"/>
  <c r="H40" i="18"/>
  <c r="L40" i="18"/>
  <c r="L67" i="18" s="1"/>
  <c r="P40" i="18"/>
  <c r="P67" i="18" s="1"/>
  <c r="T40" i="18"/>
  <c r="T67" i="18" s="1"/>
  <c r="X40" i="18"/>
  <c r="X67" i="18" s="1"/>
  <c r="AB40" i="18"/>
  <c r="AB67" i="18" s="1"/>
  <c r="AF40" i="18"/>
  <c r="AF67" i="18" s="1"/>
  <c r="DB33" i="18"/>
  <c r="DB60" i="18" s="1"/>
  <c r="DF33" i="18"/>
  <c r="DF60" i="18" s="1"/>
  <c r="DJ33" i="18"/>
  <c r="DJ60" i="18" s="1"/>
  <c r="K34" i="18"/>
  <c r="K61" i="18" s="1"/>
  <c r="O34" i="18"/>
  <c r="O61" i="18" s="1"/>
  <c r="S34" i="18"/>
  <c r="S61" i="18" s="1"/>
  <c r="W34" i="18"/>
  <c r="W61" i="18" s="1"/>
  <c r="AA34" i="18"/>
  <c r="AA61" i="18" s="1"/>
  <c r="AE34" i="18"/>
  <c r="AE61" i="18" s="1"/>
  <c r="AI34" i="18"/>
  <c r="AI61" i="18" s="1"/>
  <c r="AM34" i="18"/>
  <c r="AM61" i="18" s="1"/>
  <c r="AQ34" i="18"/>
  <c r="AU34" i="18"/>
  <c r="AU61" i="18" s="1"/>
  <c r="AY34" i="18"/>
  <c r="AY61" i="18" s="1"/>
  <c r="BC34" i="18"/>
  <c r="BC61" i="18" s="1"/>
  <c r="BG34" i="18"/>
  <c r="BG61" i="18" s="1"/>
  <c r="BK34" i="18"/>
  <c r="BK61" i="18" s="1"/>
  <c r="BO34" i="18"/>
  <c r="BO61" i="18" s="1"/>
  <c r="BS34" i="18"/>
  <c r="BW34" i="18"/>
  <c r="BW61" i="18" s="1"/>
  <c r="CA34" i="18"/>
  <c r="CA61" i="18" s="1"/>
  <c r="CE34" i="18"/>
  <c r="CE61" i="18" s="1"/>
  <c r="CI34" i="18"/>
  <c r="CI61" i="18" s="1"/>
  <c r="CM34" i="18"/>
  <c r="CM61" i="18" s="1"/>
  <c r="CQ34" i="18"/>
  <c r="CQ61" i="18" s="1"/>
  <c r="CU34" i="18"/>
  <c r="CU61" i="18" s="1"/>
  <c r="CY34" i="18"/>
  <c r="CY61" i="18" s="1"/>
  <c r="DC34" i="18"/>
  <c r="DC61" i="18" s="1"/>
  <c r="DG34" i="18"/>
  <c r="DG61" i="18" s="1"/>
  <c r="H35" i="18"/>
  <c r="H62" i="18" s="1"/>
  <c r="L35" i="18"/>
  <c r="L62" i="18" s="1"/>
  <c r="P35" i="18"/>
  <c r="P62" i="18" s="1"/>
  <c r="T35" i="18"/>
  <c r="T62" i="18" s="1"/>
  <c r="X35" i="18"/>
  <c r="X62" i="18" s="1"/>
  <c r="AB35" i="18"/>
  <c r="AB62" i="18" s="1"/>
  <c r="AF35" i="18"/>
  <c r="AF62" i="18" s="1"/>
  <c r="AJ35" i="18"/>
  <c r="AJ62" i="18" s="1"/>
  <c r="AN35" i="18"/>
  <c r="AN62" i="18" s="1"/>
  <c r="AR35" i="18"/>
  <c r="AR62" i="18" s="1"/>
  <c r="AV35" i="18"/>
  <c r="AV62" i="18" s="1"/>
  <c r="AZ35" i="18"/>
  <c r="AZ62" i="18" s="1"/>
  <c r="BD35" i="18"/>
  <c r="BD62" i="18" s="1"/>
  <c r="BH35" i="18"/>
  <c r="BH62" i="18" s="1"/>
  <c r="BL35" i="18"/>
  <c r="BL62" i="18" s="1"/>
  <c r="BP35" i="18"/>
  <c r="BP62" i="18" s="1"/>
  <c r="BT35" i="18"/>
  <c r="BT62" i="18" s="1"/>
  <c r="BX35" i="18"/>
  <c r="CB35" i="18"/>
  <c r="CB62" i="18" s="1"/>
  <c r="CF35" i="18"/>
  <c r="CF62" i="18" s="1"/>
  <c r="CJ35" i="18"/>
  <c r="CJ62" i="18" s="1"/>
  <c r="CN35" i="18"/>
  <c r="CN62" i="18" s="1"/>
  <c r="CR35" i="18"/>
  <c r="CR62" i="18" s="1"/>
  <c r="CV35" i="18"/>
  <c r="CV62" i="18" s="1"/>
  <c r="CZ35" i="18"/>
  <c r="CZ62" i="18" s="1"/>
  <c r="DD35" i="18"/>
  <c r="DD62" i="18" s="1"/>
  <c r="DH35" i="18"/>
  <c r="DH62" i="18" s="1"/>
  <c r="I36" i="18"/>
  <c r="I63" i="18" s="1"/>
  <c r="M36" i="18"/>
  <c r="M63" i="18" s="1"/>
  <c r="Q36" i="18"/>
  <c r="Q63" i="18" s="1"/>
  <c r="U36" i="18"/>
  <c r="U63" i="18" s="1"/>
  <c r="Y36" i="18"/>
  <c r="Y63" i="18" s="1"/>
  <c r="AC36" i="18"/>
  <c r="AC63" i="18" s="1"/>
  <c r="AG36" i="18"/>
  <c r="AG63" i="18" s="1"/>
  <c r="AK36" i="18"/>
  <c r="AK63" i="18" s="1"/>
  <c r="AO36" i="18"/>
  <c r="AO63" i="18" s="1"/>
  <c r="AS36" i="18"/>
  <c r="AS63" i="18" s="1"/>
  <c r="AW36" i="18"/>
  <c r="AW63" i="18" s="1"/>
  <c r="BA36" i="18"/>
  <c r="BA63" i="18" s="1"/>
  <c r="BE36" i="18"/>
  <c r="BE63" i="18" s="1"/>
  <c r="BI36" i="18"/>
  <c r="BI63" i="18" s="1"/>
  <c r="BM36" i="18"/>
  <c r="BM63" i="18" s="1"/>
  <c r="BQ36" i="18"/>
  <c r="BQ63" i="18" s="1"/>
  <c r="BU36" i="18"/>
  <c r="BU63" i="18" s="1"/>
  <c r="BY36" i="18"/>
  <c r="BY63" i="18" s="1"/>
  <c r="CC36" i="18"/>
  <c r="CC63" i="18" s="1"/>
  <c r="CG36" i="18"/>
  <c r="CG63" i="18" s="1"/>
  <c r="CK36" i="18"/>
  <c r="CK63" i="18" s="1"/>
  <c r="CO36" i="18"/>
  <c r="CO63" i="18" s="1"/>
  <c r="CS36" i="18"/>
  <c r="CS63" i="18" s="1"/>
  <c r="CW36" i="18"/>
  <c r="CW63" i="18" s="1"/>
  <c r="DA36" i="18"/>
  <c r="DA63" i="18" s="1"/>
  <c r="DE36" i="18"/>
  <c r="DE63" i="18" s="1"/>
  <c r="DI36" i="18"/>
  <c r="DI63" i="18" s="1"/>
  <c r="J37" i="18"/>
  <c r="J64" i="18" s="1"/>
  <c r="N37" i="18"/>
  <c r="N64" i="18" s="1"/>
  <c r="R37" i="18"/>
  <c r="R64" i="18" s="1"/>
  <c r="V37" i="18"/>
  <c r="V64" i="18" s="1"/>
  <c r="Z37" i="18"/>
  <c r="Z64" i="18" s="1"/>
  <c r="AD37" i="18"/>
  <c r="AD64" i="18" s="1"/>
  <c r="AH37" i="18"/>
  <c r="AH64" i="18" s="1"/>
  <c r="AL37" i="18"/>
  <c r="AL64" i="18" s="1"/>
  <c r="AP37" i="18"/>
  <c r="AP64" i="18" s="1"/>
  <c r="AT37" i="18"/>
  <c r="AT64" i="18" s="1"/>
  <c r="AX37" i="18"/>
  <c r="AX64" i="18" s="1"/>
  <c r="BB37" i="18"/>
  <c r="BB64" i="18" s="1"/>
  <c r="BF37" i="18"/>
  <c r="BF64" i="18" s="1"/>
  <c r="BJ37" i="18"/>
  <c r="BJ64" i="18" s="1"/>
  <c r="BN37" i="18"/>
  <c r="BN64" i="18" s="1"/>
  <c r="BR37" i="18"/>
  <c r="BV37" i="18"/>
  <c r="BV64" i="18" s="1"/>
  <c r="BZ37" i="18"/>
  <c r="BZ64" i="18" s="1"/>
  <c r="CD37" i="18"/>
  <c r="CD64" i="18" s="1"/>
  <c r="CH37" i="18"/>
  <c r="CH64" i="18" s="1"/>
  <c r="CL37" i="18"/>
  <c r="CL64" i="18" s="1"/>
  <c r="CP37" i="18"/>
  <c r="CP64" i="18" s="1"/>
  <c r="CT37" i="18"/>
  <c r="CT64" i="18" s="1"/>
  <c r="CX37" i="18"/>
  <c r="CX64" i="18" s="1"/>
  <c r="DB37" i="18"/>
  <c r="DB64" i="18" s="1"/>
  <c r="DF37" i="18"/>
  <c r="DF64" i="18" s="1"/>
  <c r="DJ37" i="18"/>
  <c r="DJ64" i="18" s="1"/>
  <c r="K38" i="18"/>
  <c r="K65" i="18" s="1"/>
  <c r="O38" i="18"/>
  <c r="O65" i="18" s="1"/>
  <c r="S38" i="18"/>
  <c r="S65" i="18" s="1"/>
  <c r="W38" i="18"/>
  <c r="W65" i="18" s="1"/>
  <c r="AA38" i="18"/>
  <c r="AA65" i="18" s="1"/>
  <c r="AE38" i="18"/>
  <c r="AE65" i="18" s="1"/>
  <c r="AI38" i="18"/>
  <c r="AI65" i="18" s="1"/>
  <c r="AM38" i="18"/>
  <c r="AM65" i="18" s="1"/>
  <c r="AQ38" i="18"/>
  <c r="AQ65" i="18" s="1"/>
  <c r="AU38" i="18"/>
  <c r="AU65" i="18" s="1"/>
  <c r="AY38" i="18"/>
  <c r="AY65" i="18" s="1"/>
  <c r="BC38" i="18"/>
  <c r="BC65" i="18" s="1"/>
  <c r="BG38" i="18"/>
  <c r="BG65" i="18" s="1"/>
  <c r="BK38" i="18"/>
  <c r="BK65" i="18" s="1"/>
  <c r="BO38" i="18"/>
  <c r="BO65" i="18" s="1"/>
  <c r="BS38" i="18"/>
  <c r="BS65" i="18" s="1"/>
  <c r="BW38" i="18"/>
  <c r="CA38" i="18"/>
  <c r="CA65" i="18" s="1"/>
  <c r="CE38" i="18"/>
  <c r="CE65" i="18" s="1"/>
  <c r="CI38" i="18"/>
  <c r="CI65" i="18" s="1"/>
  <c r="CM38" i="18"/>
  <c r="CM65" i="18" s="1"/>
  <c r="CQ38" i="18"/>
  <c r="CQ65" i="18" s="1"/>
  <c r="CU38" i="18"/>
  <c r="CU65" i="18" s="1"/>
  <c r="CY38" i="18"/>
  <c r="CY65" i="18" s="1"/>
  <c r="DC38" i="18"/>
  <c r="DC65" i="18" s="1"/>
  <c r="DG38" i="18"/>
  <c r="DG65" i="18" s="1"/>
  <c r="H39" i="18"/>
  <c r="L39" i="18"/>
  <c r="L66" i="18" s="1"/>
  <c r="P39" i="18"/>
  <c r="P66" i="18" s="1"/>
  <c r="T39" i="18"/>
  <c r="T66" i="18" s="1"/>
  <c r="X39" i="18"/>
  <c r="X66" i="18" s="1"/>
  <c r="AB39" i="18"/>
  <c r="AB66" i="18" s="1"/>
  <c r="AF39" i="18"/>
  <c r="AF66" i="18" s="1"/>
  <c r="AJ39" i="18"/>
  <c r="AJ66" i="18" s="1"/>
  <c r="AN39" i="18"/>
  <c r="AN66" i="18" s="1"/>
  <c r="AR39" i="18"/>
  <c r="AR66" i="18" s="1"/>
  <c r="AV39" i="18"/>
  <c r="AV66" i="18" s="1"/>
  <c r="AZ39" i="18"/>
  <c r="AZ66" i="18" s="1"/>
  <c r="BD39" i="18"/>
  <c r="BD66" i="18" s="1"/>
  <c r="BH39" i="18"/>
  <c r="BH66" i="18" s="1"/>
  <c r="BL39" i="18"/>
  <c r="BL66" i="18" s="1"/>
  <c r="BP39" i="18"/>
  <c r="BP66" i="18" s="1"/>
  <c r="BT39" i="18"/>
  <c r="BT66" i="18" s="1"/>
  <c r="BX39" i="18"/>
  <c r="BX66" i="18" s="1"/>
  <c r="CB39" i="18"/>
  <c r="CB66" i="18" s="1"/>
  <c r="CF39" i="18"/>
  <c r="CJ39" i="18"/>
  <c r="CJ66" i="18" s="1"/>
  <c r="CN39" i="18"/>
  <c r="CN66" i="18" s="1"/>
  <c r="CR39" i="18"/>
  <c r="CR66" i="18" s="1"/>
  <c r="CV39" i="18"/>
  <c r="CV66" i="18" s="1"/>
  <c r="CZ39" i="18"/>
  <c r="CZ66" i="18" s="1"/>
  <c r="DD39" i="18"/>
  <c r="DD66" i="18" s="1"/>
  <c r="DH39" i="18"/>
  <c r="DH66" i="18" s="1"/>
  <c r="I40" i="18"/>
  <c r="I67" i="18" s="1"/>
  <c r="M40" i="18"/>
  <c r="M67" i="18" s="1"/>
  <c r="Q40" i="18"/>
  <c r="Q67" i="18" s="1"/>
  <c r="U40" i="18"/>
  <c r="U67" i="18" s="1"/>
  <c r="Y40" i="18"/>
  <c r="Y67" i="18" s="1"/>
  <c r="AC40" i="18"/>
  <c r="AC67" i="18" s="1"/>
  <c r="AG40" i="18"/>
  <c r="AG67" i="18" s="1"/>
  <c r="V40" i="18"/>
  <c r="V67" i="18" s="1"/>
  <c r="AI40" i="18"/>
  <c r="AI67" i="18" s="1"/>
  <c r="AM40" i="18"/>
  <c r="AM67" i="18" s="1"/>
  <c r="AQ40" i="18"/>
  <c r="AQ67" i="18" s="1"/>
  <c r="AU40" i="18"/>
  <c r="AY40" i="18"/>
  <c r="AY67" i="18" s="1"/>
  <c r="BC40" i="18"/>
  <c r="BC67" i="18" s="1"/>
  <c r="BG40" i="18"/>
  <c r="BG67" i="18" s="1"/>
  <c r="BK40" i="18"/>
  <c r="BK67" i="18" s="1"/>
  <c r="BO40" i="18"/>
  <c r="BO67" i="18" s="1"/>
  <c r="BS40" i="18"/>
  <c r="BS67" i="18" s="1"/>
  <c r="BW40" i="18"/>
  <c r="BW67" i="18" s="1"/>
  <c r="CA40" i="18"/>
  <c r="CE40" i="18"/>
  <c r="CE67" i="18" s="1"/>
  <c r="CI40" i="18"/>
  <c r="CI67" i="18" s="1"/>
  <c r="CM40" i="18"/>
  <c r="CM67" i="18" s="1"/>
  <c r="CQ40" i="18"/>
  <c r="CQ67" i="18" s="1"/>
  <c r="CU40" i="18"/>
  <c r="CU67" i="18" s="1"/>
  <c r="CY40" i="18"/>
  <c r="CY67" i="18" s="1"/>
  <c r="DC40" i="18"/>
  <c r="DC67" i="18" s="1"/>
  <c r="DG40" i="18"/>
  <c r="DG67" i="18" s="1"/>
  <c r="H41" i="18"/>
  <c r="L41" i="18"/>
  <c r="L68" i="18" s="1"/>
  <c r="P41" i="18"/>
  <c r="P68" i="18" s="1"/>
  <c r="T41" i="18"/>
  <c r="T68" i="18" s="1"/>
  <c r="X41" i="18"/>
  <c r="X68" i="18" s="1"/>
  <c r="AB41" i="18"/>
  <c r="AB68" i="18" s="1"/>
  <c r="AF41" i="18"/>
  <c r="AF68" i="18" s="1"/>
  <c r="AJ41" i="18"/>
  <c r="AJ68" i="18" s="1"/>
  <c r="AN41" i="18"/>
  <c r="AN68" i="18" s="1"/>
  <c r="AR41" i="18"/>
  <c r="AR68" i="18" s="1"/>
  <c r="AV41" i="18"/>
  <c r="AV68" i="18" s="1"/>
  <c r="AZ41" i="18"/>
  <c r="AZ68" i="18" s="1"/>
  <c r="BD41" i="18"/>
  <c r="BD68" i="18" s="1"/>
  <c r="BH41" i="18"/>
  <c r="BH68" i="18" s="1"/>
  <c r="BL41" i="18"/>
  <c r="BL68" i="18" s="1"/>
  <c r="BP41" i="18"/>
  <c r="BP68" i="18" s="1"/>
  <c r="BT41" i="18"/>
  <c r="BT68" i="18" s="1"/>
  <c r="BX41" i="18"/>
  <c r="BX68" i="18" s="1"/>
  <c r="CB41" i="18"/>
  <c r="CB68" i="18" s="1"/>
  <c r="CF41" i="18"/>
  <c r="CF68" i="18" s="1"/>
  <c r="CJ41" i="18"/>
  <c r="CJ68" i="18" s="1"/>
  <c r="CN41" i="18"/>
  <c r="CN68" i="18" s="1"/>
  <c r="CR41" i="18"/>
  <c r="CR68" i="18" s="1"/>
  <c r="CV41" i="18"/>
  <c r="CV68" i="18" s="1"/>
  <c r="CZ41" i="18"/>
  <c r="CZ68" i="18" s="1"/>
  <c r="DD41" i="18"/>
  <c r="DD68" i="18" s="1"/>
  <c r="DH41" i="18"/>
  <c r="DH68" i="18" s="1"/>
  <c r="I42" i="18"/>
  <c r="I69" i="18" s="1"/>
  <c r="M42" i="18"/>
  <c r="M69" i="18" s="1"/>
  <c r="Q42" i="18"/>
  <c r="Q69" i="18" s="1"/>
  <c r="U42" i="18"/>
  <c r="U69" i="18" s="1"/>
  <c r="Y42" i="18"/>
  <c r="Y69" i="18" s="1"/>
  <c r="AC42" i="18"/>
  <c r="AC69" i="18" s="1"/>
  <c r="AG42" i="18"/>
  <c r="AG69" i="18" s="1"/>
  <c r="AK42" i="18"/>
  <c r="AK69" i="18" s="1"/>
  <c r="AO42" i="18"/>
  <c r="AO69" i="18" s="1"/>
  <c r="AS42" i="18"/>
  <c r="AS69" i="18" s="1"/>
  <c r="AW42" i="18"/>
  <c r="AW69" i="18" s="1"/>
  <c r="BA42" i="18"/>
  <c r="BA69" i="18" s="1"/>
  <c r="BE42" i="18"/>
  <c r="BE69" i="18" s="1"/>
  <c r="BI42" i="18"/>
  <c r="BI69" i="18" s="1"/>
  <c r="BM42" i="18"/>
  <c r="BM69" i="18" s="1"/>
  <c r="BQ42" i="18"/>
  <c r="BQ69" i="18" s="1"/>
  <c r="BU42" i="18"/>
  <c r="BU69" i="18" s="1"/>
  <c r="BY42" i="18"/>
  <c r="BY69" i="18" s="1"/>
  <c r="CC42" i="18"/>
  <c r="CC69" i="18" s="1"/>
  <c r="CG42" i="18"/>
  <c r="CG69" i="18" s="1"/>
  <c r="CK42" i="18"/>
  <c r="CO42" i="18"/>
  <c r="CO69" i="18" s="1"/>
  <c r="CS42" i="18"/>
  <c r="CS69" i="18" s="1"/>
  <c r="CW42" i="18"/>
  <c r="CW69" i="18" s="1"/>
  <c r="DA42" i="18"/>
  <c r="DA69" i="18" s="1"/>
  <c r="DE42" i="18"/>
  <c r="DE69" i="18" s="1"/>
  <c r="DI42" i="18"/>
  <c r="DI69" i="18" s="1"/>
  <c r="J43" i="18"/>
  <c r="J70" i="18" s="1"/>
  <c r="N43" i="18"/>
  <c r="N70" i="18" s="1"/>
  <c r="R43" i="18"/>
  <c r="R70" i="18" s="1"/>
  <c r="V43" i="18"/>
  <c r="V70" i="18" s="1"/>
  <c r="Z43" i="18"/>
  <c r="Z70" i="18" s="1"/>
  <c r="AD43" i="18"/>
  <c r="AD70" i="18" s="1"/>
  <c r="AH43" i="18"/>
  <c r="AH70" i="18" s="1"/>
  <c r="AL43" i="18"/>
  <c r="AL70" i="18" s="1"/>
  <c r="AP43" i="18"/>
  <c r="AP70" i="18" s="1"/>
  <c r="AT43" i="18"/>
  <c r="AT70" i="18" s="1"/>
  <c r="AX43" i="18"/>
  <c r="AX70" i="18" s="1"/>
  <c r="BB43" i="18"/>
  <c r="BB70" i="18" s="1"/>
  <c r="BF43" i="18"/>
  <c r="BF70" i="18" s="1"/>
  <c r="BJ43" i="18"/>
  <c r="BJ70" i="18" s="1"/>
  <c r="BN43" i="18"/>
  <c r="BN70" i="18" s="1"/>
  <c r="BR43" i="18"/>
  <c r="BR70" i="18" s="1"/>
  <c r="BV43" i="18"/>
  <c r="BV70" i="18" s="1"/>
  <c r="BZ43" i="18"/>
  <c r="BZ70" i="18" s="1"/>
  <c r="CD43" i="18"/>
  <c r="CD70" i="18" s="1"/>
  <c r="CH43" i="18"/>
  <c r="CH70" i="18" s="1"/>
  <c r="CL43" i="18"/>
  <c r="CL70" i="18" s="1"/>
  <c r="CP43" i="18"/>
  <c r="CP70" i="18" s="1"/>
  <c r="CT43" i="18"/>
  <c r="CT70" i="18" s="1"/>
  <c r="CX43" i="18"/>
  <c r="CX70" i="18" s="1"/>
  <c r="DB43" i="18"/>
  <c r="DB70" i="18" s="1"/>
  <c r="DF43" i="18"/>
  <c r="DF70" i="18" s="1"/>
  <c r="DJ43" i="18"/>
  <c r="DJ70" i="18" s="1"/>
  <c r="K44" i="18"/>
  <c r="K71" i="18" s="1"/>
  <c r="O44" i="18"/>
  <c r="O71" i="18" s="1"/>
  <c r="S44" i="18"/>
  <c r="S71" i="18" s="1"/>
  <c r="W44" i="18"/>
  <c r="W71" i="18" s="1"/>
  <c r="AA44" i="18"/>
  <c r="AA71" i="18" s="1"/>
  <c r="AE44" i="18"/>
  <c r="AE71" i="18" s="1"/>
  <c r="AI44" i="18"/>
  <c r="AI71" i="18" s="1"/>
  <c r="AM44" i="18"/>
  <c r="AM71" i="18" s="1"/>
  <c r="AQ44" i="18"/>
  <c r="AQ71" i="18" s="1"/>
  <c r="AU44" i="18"/>
  <c r="AU71" i="18" s="1"/>
  <c r="AY44" i="18"/>
  <c r="AY71" i="18" s="1"/>
  <c r="BC44" i="18"/>
  <c r="BC71" i="18" s="1"/>
  <c r="BG44" i="18"/>
  <c r="BG71" i="18" s="1"/>
  <c r="BK44" i="18"/>
  <c r="BK71" i="18" s="1"/>
  <c r="BO44" i="18"/>
  <c r="BS44" i="18"/>
  <c r="BS71" i="18" s="1"/>
  <c r="BW44" i="18"/>
  <c r="BW71" i="18" s="1"/>
  <c r="CA44" i="18"/>
  <c r="CA71" i="18" s="1"/>
  <c r="CE44" i="18"/>
  <c r="CE71" i="18" s="1"/>
  <c r="CI44" i="18"/>
  <c r="CI71" i="18" s="1"/>
  <c r="CM44" i="18"/>
  <c r="CM71" i="18" s="1"/>
  <c r="CQ44" i="18"/>
  <c r="CQ71" i="18" s="1"/>
  <c r="CU44" i="18"/>
  <c r="CU71" i="18" s="1"/>
  <c r="CY44" i="18"/>
  <c r="CY71" i="18" s="1"/>
  <c r="DC44" i="18"/>
  <c r="DC71" i="18" s="1"/>
  <c r="DG44" i="18"/>
  <c r="DG71" i="18" s="1"/>
  <c r="I31" i="18"/>
  <c r="I58" i="18" s="1"/>
  <c r="M31" i="18"/>
  <c r="M58" i="18" s="1"/>
  <c r="Q31" i="18"/>
  <c r="Q58" i="18" s="1"/>
  <c r="U31" i="18"/>
  <c r="U58" i="18" s="1"/>
  <c r="Y31" i="18"/>
  <c r="Y58" i="18" s="1"/>
  <c r="AC31" i="18"/>
  <c r="AC58" i="18" s="1"/>
  <c r="AG31" i="18"/>
  <c r="AG58" i="18" s="1"/>
  <c r="AK31" i="18"/>
  <c r="AK58" i="18" s="1"/>
  <c r="AO31" i="18"/>
  <c r="AS31" i="18"/>
  <c r="AS58" i="18" s="1"/>
  <c r="AW31" i="18"/>
  <c r="AW58" i="18" s="1"/>
  <c r="BA31" i="18"/>
  <c r="BA58" i="18" s="1"/>
  <c r="BE31" i="18"/>
  <c r="BE58" i="18" s="1"/>
  <c r="BI31" i="18"/>
  <c r="BI58" i="18" s="1"/>
  <c r="BM31" i="18"/>
  <c r="BM58" i="18" s="1"/>
  <c r="BQ31" i="18"/>
  <c r="BQ58" i="18" s="1"/>
  <c r="BU31" i="18"/>
  <c r="BY31" i="18"/>
  <c r="BY58" i="18" s="1"/>
  <c r="CC31" i="18"/>
  <c r="CC58" i="18" s="1"/>
  <c r="CG31" i="18"/>
  <c r="CG58" i="18" s="1"/>
  <c r="CO31" i="18"/>
  <c r="DE31" i="18"/>
  <c r="DE58" i="18" s="1"/>
  <c r="Z40" i="18"/>
  <c r="Z67" i="18" s="1"/>
  <c r="AJ40" i="18"/>
  <c r="AJ67" i="18" s="1"/>
  <c r="AN40" i="18"/>
  <c r="AR40" i="18"/>
  <c r="AR67" i="18" s="1"/>
  <c r="AV40" i="18"/>
  <c r="AV67" i="18" s="1"/>
  <c r="AZ40" i="18"/>
  <c r="AZ67" i="18" s="1"/>
  <c r="BD40" i="18"/>
  <c r="BD67" i="18" s="1"/>
  <c r="BH40" i="18"/>
  <c r="BH67" i="18" s="1"/>
  <c r="BL40" i="18"/>
  <c r="BL67" i="18" s="1"/>
  <c r="BP40" i="18"/>
  <c r="BP67" i="18" s="1"/>
  <c r="BT40" i="18"/>
  <c r="BT67" i="18" s="1"/>
  <c r="BX40" i="18"/>
  <c r="BX67" i="18" s="1"/>
  <c r="CB40" i="18"/>
  <c r="CB67" i="18" s="1"/>
  <c r="CF40" i="18"/>
  <c r="CF67" i="18" s="1"/>
  <c r="CJ40" i="18"/>
  <c r="CJ67" i="18" s="1"/>
  <c r="CN40" i="18"/>
  <c r="CN67" i="18" s="1"/>
  <c r="CR40" i="18"/>
  <c r="CR67" i="18" s="1"/>
  <c r="CV40" i="18"/>
  <c r="CV67" i="18" s="1"/>
  <c r="CZ40" i="18"/>
  <c r="CZ67" i="18" s="1"/>
  <c r="DD40" i="18"/>
  <c r="DD67" i="18" s="1"/>
  <c r="DH40" i="18"/>
  <c r="DH67" i="18" s="1"/>
  <c r="I41" i="18"/>
  <c r="I68" i="18" s="1"/>
  <c r="M41" i="18"/>
  <c r="M68" i="18" s="1"/>
  <c r="Q41" i="18"/>
  <c r="Q68" i="18" s="1"/>
  <c r="U41" i="18"/>
  <c r="U68" i="18" s="1"/>
  <c r="Y41" i="18"/>
  <c r="Y68" i="18" s="1"/>
  <c r="AC41" i="18"/>
  <c r="AC68" i="18" s="1"/>
  <c r="AG41" i="18"/>
  <c r="AG68" i="18" s="1"/>
  <c r="AK41" i="18"/>
  <c r="AK68" i="18" s="1"/>
  <c r="AO41" i="18"/>
  <c r="AO68" i="18" s="1"/>
  <c r="AS41" i="18"/>
  <c r="AS68" i="18" s="1"/>
  <c r="AW41" i="18"/>
  <c r="AW68" i="18" s="1"/>
  <c r="BA41" i="18"/>
  <c r="BA68" i="18" s="1"/>
  <c r="BE41" i="18"/>
  <c r="BE68" i="18" s="1"/>
  <c r="BI41" i="18"/>
  <c r="BI68" i="18" s="1"/>
  <c r="BM41" i="18"/>
  <c r="BM68" i="18" s="1"/>
  <c r="BQ41" i="18"/>
  <c r="BQ68" i="18" s="1"/>
  <c r="BU41" i="18"/>
  <c r="BU68" i="18" s="1"/>
  <c r="BY41" i="18"/>
  <c r="CC41" i="18"/>
  <c r="CC68" i="18" s="1"/>
  <c r="CG41" i="18"/>
  <c r="CG68" i="18" s="1"/>
  <c r="CK41" i="18"/>
  <c r="CK68" i="18" s="1"/>
  <c r="CO41" i="18"/>
  <c r="CO68" i="18" s="1"/>
  <c r="CS41" i="18"/>
  <c r="CS68" i="18" s="1"/>
  <c r="CW41" i="18"/>
  <c r="CW68" i="18" s="1"/>
  <c r="DA41" i="18"/>
  <c r="DA68" i="18" s="1"/>
  <c r="DE41" i="18"/>
  <c r="DE68" i="18" s="1"/>
  <c r="DI41" i="18"/>
  <c r="DI68" i="18" s="1"/>
  <c r="J42" i="18"/>
  <c r="J69" i="18" s="1"/>
  <c r="N42" i="18"/>
  <c r="N69" i="18" s="1"/>
  <c r="R42" i="18"/>
  <c r="R69" i="18" s="1"/>
  <c r="V42" i="18"/>
  <c r="V69" i="18" s="1"/>
  <c r="Z42" i="18"/>
  <c r="Z69" i="18" s="1"/>
  <c r="AD42" i="18"/>
  <c r="AD69" i="18" s="1"/>
  <c r="AH42" i="18"/>
  <c r="AH69" i="18" s="1"/>
  <c r="AL42" i="18"/>
  <c r="AL69" i="18" s="1"/>
  <c r="AP42" i="18"/>
  <c r="AP69" i="18" s="1"/>
  <c r="AT42" i="18"/>
  <c r="AT69" i="18" s="1"/>
  <c r="AX42" i="18"/>
  <c r="AX69" i="18" s="1"/>
  <c r="BB42" i="18"/>
  <c r="BB69" i="18" s="1"/>
  <c r="BF42" i="18"/>
  <c r="BF69" i="18" s="1"/>
  <c r="BJ42" i="18"/>
  <c r="BJ69" i="18" s="1"/>
  <c r="BN42" i="18"/>
  <c r="BN69" i="18" s="1"/>
  <c r="BR42" i="18"/>
  <c r="BR69" i="18" s="1"/>
  <c r="BV42" i="18"/>
  <c r="BV69" i="18" s="1"/>
  <c r="BZ42" i="18"/>
  <c r="BZ69" i="18" s="1"/>
  <c r="CD42" i="18"/>
  <c r="CD69" i="18" s="1"/>
  <c r="CH42" i="18"/>
  <c r="CH69" i="18" s="1"/>
  <c r="CL42" i="18"/>
  <c r="CL69" i="18" s="1"/>
  <c r="CP42" i="18"/>
  <c r="CP69" i="18" s="1"/>
  <c r="CT42" i="18"/>
  <c r="CT69" i="18" s="1"/>
  <c r="CX42" i="18"/>
  <c r="CX69" i="18" s="1"/>
  <c r="DB42" i="18"/>
  <c r="DB69" i="18" s="1"/>
  <c r="DF42" i="18"/>
  <c r="DF69" i="18" s="1"/>
  <c r="DJ42" i="18"/>
  <c r="DJ69" i="18" s="1"/>
  <c r="K43" i="18"/>
  <c r="K70" i="18" s="1"/>
  <c r="O43" i="18"/>
  <c r="O70" i="18" s="1"/>
  <c r="S43" i="18"/>
  <c r="S70" i="18" s="1"/>
  <c r="W43" i="18"/>
  <c r="W70" i="18" s="1"/>
  <c r="AA43" i="18"/>
  <c r="AA70" i="18" s="1"/>
  <c r="AE43" i="18"/>
  <c r="AE70" i="18" s="1"/>
  <c r="AI43" i="18"/>
  <c r="AI70" i="18" s="1"/>
  <c r="AM43" i="18"/>
  <c r="AM70" i="18" s="1"/>
  <c r="AQ43" i="18"/>
  <c r="AQ70" i="18" s="1"/>
  <c r="AU43" i="18"/>
  <c r="AU70" i="18" s="1"/>
  <c r="AY43" i="18"/>
  <c r="AY70" i="18" s="1"/>
  <c r="BC43" i="18"/>
  <c r="BC70" i="18" s="1"/>
  <c r="BG43" i="18"/>
  <c r="BG70" i="18" s="1"/>
  <c r="BK43" i="18"/>
  <c r="BK70" i="18" s="1"/>
  <c r="BO43" i="18"/>
  <c r="BO70" i="18" s="1"/>
  <c r="BS43" i="18"/>
  <c r="BS70" i="18" s="1"/>
  <c r="BW43" i="18"/>
  <c r="BW70" i="18" s="1"/>
  <c r="CA43" i="18"/>
  <c r="CA70" i="18" s="1"/>
  <c r="CE43" i="18"/>
  <c r="CE70" i="18" s="1"/>
  <c r="CI43" i="18"/>
  <c r="CI70" i="18" s="1"/>
  <c r="CM43" i="18"/>
  <c r="CM70" i="18" s="1"/>
  <c r="CQ43" i="18"/>
  <c r="CQ70" i="18" s="1"/>
  <c r="CU43" i="18"/>
  <c r="CU70" i="18" s="1"/>
  <c r="CY43" i="18"/>
  <c r="CY70" i="18" s="1"/>
  <c r="DC43" i="18"/>
  <c r="DC70" i="18" s="1"/>
  <c r="DG43" i="18"/>
  <c r="DG70" i="18" s="1"/>
  <c r="H44" i="18"/>
  <c r="L44" i="18"/>
  <c r="L71" i="18" s="1"/>
  <c r="P44" i="18"/>
  <c r="P71" i="18" s="1"/>
  <c r="T44" i="18"/>
  <c r="T71" i="18" s="1"/>
  <c r="X44" i="18"/>
  <c r="X71" i="18" s="1"/>
  <c r="AB44" i="18"/>
  <c r="AB71" i="18" s="1"/>
  <c r="AF44" i="18"/>
  <c r="AF71" i="18" s="1"/>
  <c r="AJ44" i="18"/>
  <c r="AJ71" i="18" s="1"/>
  <c r="AN44" i="18"/>
  <c r="AN71" i="18" s="1"/>
  <c r="AR44" i="18"/>
  <c r="AR71" i="18" s="1"/>
  <c r="AV44" i="18"/>
  <c r="AV71" i="18" s="1"/>
  <c r="AZ44" i="18"/>
  <c r="AZ71" i="18" s="1"/>
  <c r="BD44" i="18"/>
  <c r="BD71" i="18" s="1"/>
  <c r="BH44" i="18"/>
  <c r="BH71" i="18" s="1"/>
  <c r="BL44" i="18"/>
  <c r="BL71" i="18" s="1"/>
  <c r="BP44" i="18"/>
  <c r="BP71" i="18" s="1"/>
  <c r="BT44" i="18"/>
  <c r="BT71" i="18" s="1"/>
  <c r="BX44" i="18"/>
  <c r="BX71" i="18" s="1"/>
  <c r="CB44" i="18"/>
  <c r="CB71" i="18" s="1"/>
  <c r="CF44" i="18"/>
  <c r="CF71" i="18" s="1"/>
  <c r="CJ44" i="18"/>
  <c r="CJ71" i="18" s="1"/>
  <c r="CN44" i="18"/>
  <c r="CN71" i="18" s="1"/>
  <c r="CR44" i="18"/>
  <c r="CR71" i="18" s="1"/>
  <c r="CV44" i="18"/>
  <c r="CV71" i="18" s="1"/>
  <c r="CZ44" i="18"/>
  <c r="CZ71" i="18" s="1"/>
  <c r="DD44" i="18"/>
  <c r="DD71" i="18" s="1"/>
  <c r="DH44" i="18"/>
  <c r="DH71" i="18" s="1"/>
  <c r="J31" i="18"/>
  <c r="J58" i="18" s="1"/>
  <c r="N31" i="18"/>
  <c r="N58" i="18" s="1"/>
  <c r="R31" i="18"/>
  <c r="R58" i="18" s="1"/>
  <c r="V31" i="18"/>
  <c r="V58" i="18" s="1"/>
  <c r="Z31" i="18"/>
  <c r="Z58" i="18" s="1"/>
  <c r="AD31" i="18"/>
  <c r="AD58" i="18" s="1"/>
  <c r="AH31" i="18"/>
  <c r="AH58" i="18" s="1"/>
  <c r="AL31" i="18"/>
  <c r="AL58" i="18" s="1"/>
  <c r="AP31" i="18"/>
  <c r="AP58" i="18" s="1"/>
  <c r="AT31" i="18"/>
  <c r="AT58" i="18" s="1"/>
  <c r="AX31" i="18"/>
  <c r="AX58" i="18" s="1"/>
  <c r="BB31" i="18"/>
  <c r="BB58" i="18" s="1"/>
  <c r="BF31" i="18"/>
  <c r="BF58" i="18" s="1"/>
  <c r="BJ31" i="18"/>
  <c r="BJ58" i="18" s="1"/>
  <c r="BN31" i="18"/>
  <c r="BN58" i="18" s="1"/>
  <c r="BR31" i="18"/>
  <c r="BR58" i="18" s="1"/>
  <c r="BV31" i="18"/>
  <c r="BV58" i="18" s="1"/>
  <c r="BZ31" i="18"/>
  <c r="BZ58" i="18" s="1"/>
  <c r="CD31" i="18"/>
  <c r="CD58" i="18" s="1"/>
  <c r="CH31" i="18"/>
  <c r="CH58" i="18" s="1"/>
  <c r="CL31" i="18"/>
  <c r="CL58" i="18" s="1"/>
  <c r="CP31" i="18"/>
  <c r="CP58" i="18" s="1"/>
  <c r="CT31" i="18"/>
  <c r="CT58" i="18" s="1"/>
  <c r="CX31" i="18"/>
  <c r="CX58" i="18" s="1"/>
  <c r="DB31" i="18"/>
  <c r="DB58" i="18" s="1"/>
  <c r="DF31" i="18"/>
  <c r="DF58" i="18" s="1"/>
  <c r="DJ31" i="18"/>
  <c r="DJ58" i="18" s="1"/>
  <c r="DA31" i="18"/>
  <c r="DA58" i="18" s="1"/>
  <c r="AD40" i="18"/>
  <c r="AD67" i="18" s="1"/>
  <c r="AK40" i="18"/>
  <c r="AK67" i="18" s="1"/>
  <c r="AO40" i="18"/>
  <c r="AO67" i="18" s="1"/>
  <c r="AS40" i="18"/>
  <c r="AS67" i="18" s="1"/>
  <c r="AW40" i="18"/>
  <c r="AW67" i="18" s="1"/>
  <c r="BA40" i="18"/>
  <c r="BA67" i="18" s="1"/>
  <c r="BE40" i="18"/>
  <c r="BE67" i="18" s="1"/>
  <c r="BI40" i="18"/>
  <c r="BI67" i="18" s="1"/>
  <c r="BM40" i="18"/>
  <c r="BM67" i="18" s="1"/>
  <c r="BQ40" i="18"/>
  <c r="BQ67" i="18" s="1"/>
  <c r="BU40" i="18"/>
  <c r="BU67" i="18" s="1"/>
  <c r="BY40" i="18"/>
  <c r="BY67" i="18" s="1"/>
  <c r="CC40" i="18"/>
  <c r="CC67" i="18" s="1"/>
  <c r="CG40" i="18"/>
  <c r="CG67" i="18" s="1"/>
  <c r="CK40" i="18"/>
  <c r="CK67" i="18" s="1"/>
  <c r="CO40" i="18"/>
  <c r="CO67" i="18" s="1"/>
  <c r="CS40" i="18"/>
  <c r="CS67" i="18" s="1"/>
  <c r="CW40" i="18"/>
  <c r="CW67" i="18" s="1"/>
  <c r="DA40" i="18"/>
  <c r="DE40" i="18"/>
  <c r="DE67" i="18" s="1"/>
  <c r="DI40" i="18"/>
  <c r="DI67" i="18" s="1"/>
  <c r="J41" i="18"/>
  <c r="J68" i="18" s="1"/>
  <c r="N41" i="18"/>
  <c r="N68" i="18" s="1"/>
  <c r="R41" i="18"/>
  <c r="R68" i="18" s="1"/>
  <c r="V41" i="18"/>
  <c r="V68" i="18" s="1"/>
  <c r="Z41" i="18"/>
  <c r="Z68" i="18" s="1"/>
  <c r="AD41" i="18"/>
  <c r="AD68" i="18" s="1"/>
  <c r="AH41" i="18"/>
  <c r="AH68" i="18" s="1"/>
  <c r="AL41" i="18"/>
  <c r="AL68" i="18" s="1"/>
  <c r="AP41" i="18"/>
  <c r="AP68" i="18" s="1"/>
  <c r="AT41" i="18"/>
  <c r="AT68" i="18" s="1"/>
  <c r="AX41" i="18"/>
  <c r="AX68" i="18" s="1"/>
  <c r="BB41" i="18"/>
  <c r="BB68" i="18" s="1"/>
  <c r="BF41" i="18"/>
  <c r="BF68" i="18" s="1"/>
  <c r="BJ41" i="18"/>
  <c r="BJ68" i="18" s="1"/>
  <c r="BN41" i="18"/>
  <c r="BN68" i="18" s="1"/>
  <c r="BR41" i="18"/>
  <c r="BR68" i="18" s="1"/>
  <c r="BV41" i="18"/>
  <c r="BV68" i="18" s="1"/>
  <c r="BZ41" i="18"/>
  <c r="BZ68" i="18" s="1"/>
  <c r="CD41" i="18"/>
  <c r="CD68" i="18" s="1"/>
  <c r="CH41" i="18"/>
  <c r="CH68" i="18" s="1"/>
  <c r="CL41" i="18"/>
  <c r="CL68" i="18" s="1"/>
  <c r="CP41" i="18"/>
  <c r="CP68" i="18" s="1"/>
  <c r="CT41" i="18"/>
  <c r="CT68" i="18" s="1"/>
  <c r="CX41" i="18"/>
  <c r="CX68" i="18" s="1"/>
  <c r="DB41" i="18"/>
  <c r="DB68" i="18" s="1"/>
  <c r="DF41" i="18"/>
  <c r="DF68" i="18" s="1"/>
  <c r="DJ41" i="18"/>
  <c r="DJ68" i="18" s="1"/>
  <c r="K42" i="18"/>
  <c r="K69" i="18" s="1"/>
  <c r="O42" i="18"/>
  <c r="O69" i="18" s="1"/>
  <c r="S42" i="18"/>
  <c r="S69" i="18" s="1"/>
  <c r="W42" i="18"/>
  <c r="W69" i="18" s="1"/>
  <c r="AA42" i="18"/>
  <c r="AA69" i="18" s="1"/>
  <c r="AE42" i="18"/>
  <c r="AE69" i="18" s="1"/>
  <c r="AI42" i="18"/>
  <c r="AI69" i="18" s="1"/>
  <c r="AM42" i="18"/>
  <c r="AM69" i="18" s="1"/>
  <c r="AQ42" i="18"/>
  <c r="AQ69" i="18" s="1"/>
  <c r="AU42" i="18"/>
  <c r="AU69" i="18" s="1"/>
  <c r="AY42" i="18"/>
  <c r="AY69" i="18" s="1"/>
  <c r="BC42" i="18"/>
  <c r="BC69" i="18" s="1"/>
  <c r="BG42" i="18"/>
  <c r="BG69" i="18" s="1"/>
  <c r="BK42" i="18"/>
  <c r="BK69" i="18" s="1"/>
  <c r="BO42" i="18"/>
  <c r="BO69" i="18" s="1"/>
  <c r="BS42" i="18"/>
  <c r="BS69" i="18" s="1"/>
  <c r="BW42" i="18"/>
  <c r="BW69" i="18" s="1"/>
  <c r="CA42" i="18"/>
  <c r="CA69" i="18" s="1"/>
  <c r="CE42" i="18"/>
  <c r="CE69" i="18" s="1"/>
  <c r="CI42" i="18"/>
  <c r="CI69" i="18" s="1"/>
  <c r="CM42" i="18"/>
  <c r="CM69" i="18" s="1"/>
  <c r="CQ42" i="18"/>
  <c r="CQ69" i="18" s="1"/>
  <c r="CU42" i="18"/>
  <c r="CU69" i="18" s="1"/>
  <c r="CY42" i="18"/>
  <c r="CY69" i="18" s="1"/>
  <c r="DC42" i="18"/>
  <c r="DC69" i="18" s="1"/>
  <c r="DG42" i="18"/>
  <c r="DG69" i="18" s="1"/>
  <c r="H43" i="18"/>
  <c r="H70" i="18" s="1"/>
  <c r="L43" i="18"/>
  <c r="L70" i="18" s="1"/>
  <c r="P43" i="18"/>
  <c r="P70" i="18" s="1"/>
  <c r="T43" i="18"/>
  <c r="T70" i="18" s="1"/>
  <c r="X43" i="18"/>
  <c r="X70" i="18" s="1"/>
  <c r="AB43" i="18"/>
  <c r="AB70" i="18" s="1"/>
  <c r="AF43" i="18"/>
  <c r="AF70" i="18" s="1"/>
  <c r="AJ43" i="18"/>
  <c r="AJ70" i="18" s="1"/>
  <c r="AN43" i="18"/>
  <c r="AN70" i="18" s="1"/>
  <c r="AR43" i="18"/>
  <c r="AR70" i="18" s="1"/>
  <c r="AV43" i="18"/>
  <c r="AV70" i="18" s="1"/>
  <c r="AZ43" i="18"/>
  <c r="AZ70" i="18" s="1"/>
  <c r="BD43" i="18"/>
  <c r="BD70" i="18" s="1"/>
  <c r="BH43" i="18"/>
  <c r="BH70" i="18" s="1"/>
  <c r="BL43" i="18"/>
  <c r="BL70" i="18" s="1"/>
  <c r="BP43" i="18"/>
  <c r="BP70" i="18" s="1"/>
  <c r="BT43" i="18"/>
  <c r="BT70" i="18" s="1"/>
  <c r="BX43" i="18"/>
  <c r="BX70" i="18" s="1"/>
  <c r="CB43" i="18"/>
  <c r="CB70" i="18" s="1"/>
  <c r="CF43" i="18"/>
  <c r="CF70" i="18" s="1"/>
  <c r="CJ43" i="18"/>
  <c r="CJ70" i="18" s="1"/>
  <c r="CN43" i="18"/>
  <c r="CN70" i="18" s="1"/>
  <c r="CR43" i="18"/>
  <c r="CR70" i="18" s="1"/>
  <c r="CV43" i="18"/>
  <c r="CV70" i="18" s="1"/>
  <c r="CZ43" i="18"/>
  <c r="CZ70" i="18" s="1"/>
  <c r="DD43" i="18"/>
  <c r="DD70" i="18" s="1"/>
  <c r="DH43" i="18"/>
  <c r="DH70" i="18" s="1"/>
  <c r="I44" i="18"/>
  <c r="M44" i="18"/>
  <c r="M71" i="18" s="1"/>
  <c r="Q44" i="18"/>
  <c r="Q71" i="18" s="1"/>
  <c r="U44" i="18"/>
  <c r="U71" i="18" s="1"/>
  <c r="Y44" i="18"/>
  <c r="Y71" i="18" s="1"/>
  <c r="AC44" i="18"/>
  <c r="AC71" i="18" s="1"/>
  <c r="AG44" i="18"/>
  <c r="AG71" i="18" s="1"/>
  <c r="AK44" i="18"/>
  <c r="AK71" i="18" s="1"/>
  <c r="AO44" i="18"/>
  <c r="AO71" i="18" s="1"/>
  <c r="AS44" i="18"/>
  <c r="AS71" i="18" s="1"/>
  <c r="AW44" i="18"/>
  <c r="AW71" i="18" s="1"/>
  <c r="BA44" i="18"/>
  <c r="BA71" i="18" s="1"/>
  <c r="BE44" i="18"/>
  <c r="BE71" i="18" s="1"/>
  <c r="BI44" i="18"/>
  <c r="BI71" i="18" s="1"/>
  <c r="BM44" i="18"/>
  <c r="BM71" i="18" s="1"/>
  <c r="BQ44" i="18"/>
  <c r="BQ71" i="18" s="1"/>
  <c r="BU44" i="18"/>
  <c r="BU71" i="18" s="1"/>
  <c r="BY44" i="18"/>
  <c r="BY71" i="18" s="1"/>
  <c r="CC44" i="18"/>
  <c r="CC71" i="18" s="1"/>
  <c r="CG44" i="18"/>
  <c r="CG71" i="18" s="1"/>
  <c r="CK44" i="18"/>
  <c r="CK71" i="18" s="1"/>
  <c r="CO44" i="18"/>
  <c r="CO71" i="18" s="1"/>
  <c r="CS44" i="18"/>
  <c r="CS71" i="18" s="1"/>
  <c r="CW44" i="18"/>
  <c r="CW71" i="18" s="1"/>
  <c r="DA44" i="18"/>
  <c r="DA71" i="18" s="1"/>
  <c r="DE44" i="18"/>
  <c r="DE71" i="18" s="1"/>
  <c r="DI44" i="18"/>
  <c r="DI71" i="18" s="1"/>
  <c r="K31" i="18"/>
  <c r="K58" i="18" s="1"/>
  <c r="O31" i="18"/>
  <c r="O58" i="18" s="1"/>
  <c r="S31" i="18"/>
  <c r="S58" i="18" s="1"/>
  <c r="W31" i="18"/>
  <c r="W58" i="18" s="1"/>
  <c r="AA31" i="18"/>
  <c r="AA58" i="18" s="1"/>
  <c r="AE31" i="18"/>
  <c r="AE58" i="18" s="1"/>
  <c r="AI31" i="18"/>
  <c r="AI58" i="18" s="1"/>
  <c r="AM31" i="18"/>
  <c r="AM58" i="18" s="1"/>
  <c r="AQ31" i="18"/>
  <c r="AQ58" i="18" s="1"/>
  <c r="AU31" i="18"/>
  <c r="AU58" i="18" s="1"/>
  <c r="AY31" i="18"/>
  <c r="AY58" i="18" s="1"/>
  <c r="BC31" i="18"/>
  <c r="BC58" i="18" s="1"/>
  <c r="BG31" i="18"/>
  <c r="BG58" i="18" s="1"/>
  <c r="BK31" i="18"/>
  <c r="BK58" i="18" s="1"/>
  <c r="BO31" i="18"/>
  <c r="BO58" i="18" s="1"/>
  <c r="BS31" i="18"/>
  <c r="BS58" i="18" s="1"/>
  <c r="BW31" i="18"/>
  <c r="BW58" i="18" s="1"/>
  <c r="CA31" i="18"/>
  <c r="CA58" i="18" s="1"/>
  <c r="CE31" i="18"/>
  <c r="CE58" i="18" s="1"/>
  <c r="CI31" i="18"/>
  <c r="CI58" i="18" s="1"/>
  <c r="CM31" i="18"/>
  <c r="CM58" i="18" s="1"/>
  <c r="CQ31" i="18"/>
  <c r="CQ58" i="18" s="1"/>
  <c r="CU31" i="18"/>
  <c r="CY31" i="18"/>
  <c r="CY58" i="18" s="1"/>
  <c r="DC31" i="18"/>
  <c r="DC58" i="18" s="1"/>
  <c r="DG31" i="18"/>
  <c r="DG58" i="18" s="1"/>
  <c r="H31" i="18"/>
  <c r="CS31" i="18"/>
  <c r="CS58" i="18" s="1"/>
  <c r="DI31" i="18"/>
  <c r="DI58" i="18" s="1"/>
  <c r="AH40" i="18"/>
  <c r="AH67" i="18" s="1"/>
  <c r="AL40" i="18"/>
  <c r="AL67" i="18" s="1"/>
  <c r="AP40" i="18"/>
  <c r="AP67" i="18" s="1"/>
  <c r="AT40" i="18"/>
  <c r="AT67" i="18" s="1"/>
  <c r="AX40" i="18"/>
  <c r="AX67" i="18" s="1"/>
  <c r="BB40" i="18"/>
  <c r="BB67" i="18" s="1"/>
  <c r="BF40" i="18"/>
  <c r="BF67" i="18" s="1"/>
  <c r="BJ40" i="18"/>
  <c r="BJ67" i="18" s="1"/>
  <c r="BN40" i="18"/>
  <c r="BN67" i="18" s="1"/>
  <c r="BR40" i="18"/>
  <c r="BR67" i="18" s="1"/>
  <c r="BV40" i="18"/>
  <c r="BV67" i="18" s="1"/>
  <c r="BZ40" i="18"/>
  <c r="BZ67" i="18" s="1"/>
  <c r="CD40" i="18"/>
  <c r="CD67" i="18" s="1"/>
  <c r="CH40" i="18"/>
  <c r="CH67" i="18" s="1"/>
  <c r="CL40" i="18"/>
  <c r="CL67" i="18" s="1"/>
  <c r="CP40" i="18"/>
  <c r="CP67" i="18" s="1"/>
  <c r="CT40" i="18"/>
  <c r="CT67" i="18" s="1"/>
  <c r="CX40" i="18"/>
  <c r="CX67" i="18" s="1"/>
  <c r="DB40" i="18"/>
  <c r="DB67" i="18" s="1"/>
  <c r="DF40" i="18"/>
  <c r="DF67" i="18" s="1"/>
  <c r="DJ40" i="18"/>
  <c r="DJ67" i="18" s="1"/>
  <c r="K41" i="18"/>
  <c r="K68" i="18" s="1"/>
  <c r="O41" i="18"/>
  <c r="O68" i="18" s="1"/>
  <c r="S41" i="18"/>
  <c r="S68" i="18" s="1"/>
  <c r="W41" i="18"/>
  <c r="W68" i="18" s="1"/>
  <c r="AA41" i="18"/>
  <c r="AA68" i="18" s="1"/>
  <c r="AE41" i="18"/>
  <c r="AE68" i="18" s="1"/>
  <c r="AI41" i="18"/>
  <c r="AI68" i="18" s="1"/>
  <c r="AM41" i="18"/>
  <c r="AM68" i="18" s="1"/>
  <c r="AQ41" i="18"/>
  <c r="AQ68" i="18" s="1"/>
  <c r="AU41" i="18"/>
  <c r="AU68" i="18" s="1"/>
  <c r="AY41" i="18"/>
  <c r="AY68" i="18" s="1"/>
  <c r="BC41" i="18"/>
  <c r="BC68" i="18" s="1"/>
  <c r="BG41" i="18"/>
  <c r="BG68" i="18" s="1"/>
  <c r="BK41" i="18"/>
  <c r="BK68" i="18" s="1"/>
  <c r="BO41" i="18"/>
  <c r="BO68" i="18" s="1"/>
  <c r="BS41" i="18"/>
  <c r="BS68" i="18" s="1"/>
  <c r="BW41" i="18"/>
  <c r="BW68" i="18" s="1"/>
  <c r="CA41" i="18"/>
  <c r="CA68" i="18" s="1"/>
  <c r="CE41" i="18"/>
  <c r="CE68" i="18" s="1"/>
  <c r="CI41" i="18"/>
  <c r="CI68" i="18" s="1"/>
  <c r="CM41" i="18"/>
  <c r="CM68" i="18" s="1"/>
  <c r="CQ41" i="18"/>
  <c r="CQ68" i="18" s="1"/>
  <c r="CU41" i="18"/>
  <c r="CU68" i="18" s="1"/>
  <c r="CY41" i="18"/>
  <c r="CY68" i="18" s="1"/>
  <c r="DC41" i="18"/>
  <c r="DC68" i="18" s="1"/>
  <c r="DG41" i="18"/>
  <c r="DG68" i="18" s="1"/>
  <c r="H42" i="18"/>
  <c r="L42" i="18"/>
  <c r="L69" i="18" s="1"/>
  <c r="P42" i="18"/>
  <c r="P69" i="18" s="1"/>
  <c r="T42" i="18"/>
  <c r="T69" i="18" s="1"/>
  <c r="X42" i="18"/>
  <c r="X69" i="18" s="1"/>
  <c r="AB42" i="18"/>
  <c r="AB69" i="18" s="1"/>
  <c r="AF42" i="18"/>
  <c r="AF69" i="18" s="1"/>
  <c r="AJ42" i="18"/>
  <c r="AJ69" i="18" s="1"/>
  <c r="AN42" i="18"/>
  <c r="AN69" i="18" s="1"/>
  <c r="AR42" i="18"/>
  <c r="AR69" i="18" s="1"/>
  <c r="AV42" i="18"/>
  <c r="AV69" i="18" s="1"/>
  <c r="AZ42" i="18"/>
  <c r="AZ69" i="18" s="1"/>
  <c r="BD42" i="18"/>
  <c r="BD69" i="18" s="1"/>
  <c r="BH42" i="18"/>
  <c r="BH69" i="18" s="1"/>
  <c r="BL42" i="18"/>
  <c r="BL69" i="18" s="1"/>
  <c r="BP42" i="18"/>
  <c r="BP69" i="18" s="1"/>
  <c r="BT42" i="18"/>
  <c r="BT69" i="18" s="1"/>
  <c r="BX42" i="18"/>
  <c r="BX69" i="18" s="1"/>
  <c r="CB42" i="18"/>
  <c r="CB69" i="18" s="1"/>
  <c r="CF42" i="18"/>
  <c r="CF69" i="18" s="1"/>
  <c r="CJ42" i="18"/>
  <c r="CJ69" i="18" s="1"/>
  <c r="CN42" i="18"/>
  <c r="CN69" i="18" s="1"/>
  <c r="CR42" i="18"/>
  <c r="CR69" i="18" s="1"/>
  <c r="CV42" i="18"/>
  <c r="CV69" i="18" s="1"/>
  <c r="CZ42" i="18"/>
  <c r="CZ69" i="18" s="1"/>
  <c r="DD42" i="18"/>
  <c r="DD69" i="18" s="1"/>
  <c r="DH42" i="18"/>
  <c r="DH69" i="18" s="1"/>
  <c r="I43" i="18"/>
  <c r="M43" i="18"/>
  <c r="M70" i="18" s="1"/>
  <c r="Q43" i="18"/>
  <c r="Q70" i="18" s="1"/>
  <c r="U43" i="18"/>
  <c r="U70" i="18" s="1"/>
  <c r="Y43" i="18"/>
  <c r="Y70" i="18" s="1"/>
  <c r="AC43" i="18"/>
  <c r="AC70" i="18" s="1"/>
  <c r="AG43" i="18"/>
  <c r="AG70" i="18" s="1"/>
  <c r="AK43" i="18"/>
  <c r="AK70" i="18" s="1"/>
  <c r="AO43" i="18"/>
  <c r="AO70" i="18" s="1"/>
  <c r="AS43" i="18"/>
  <c r="AS70" i="18" s="1"/>
  <c r="AW43" i="18"/>
  <c r="AW70" i="18" s="1"/>
  <c r="BA43" i="18"/>
  <c r="BA70" i="18" s="1"/>
  <c r="BE43" i="18"/>
  <c r="BE70" i="18" s="1"/>
  <c r="BI43" i="18"/>
  <c r="BI70" i="18" s="1"/>
  <c r="BM43" i="18"/>
  <c r="BM70" i="18" s="1"/>
  <c r="BQ43" i="18"/>
  <c r="BQ70" i="18" s="1"/>
  <c r="BU43" i="18"/>
  <c r="BU70" i="18" s="1"/>
  <c r="BY43" i="18"/>
  <c r="BY70" i="18" s="1"/>
  <c r="CC43" i="18"/>
  <c r="CC70" i="18" s="1"/>
  <c r="CG43" i="18"/>
  <c r="CG70" i="18" s="1"/>
  <c r="CK43" i="18"/>
  <c r="CK70" i="18" s="1"/>
  <c r="CO43" i="18"/>
  <c r="CO70" i="18" s="1"/>
  <c r="CS43" i="18"/>
  <c r="CS70" i="18" s="1"/>
  <c r="CW43" i="18"/>
  <c r="CW70" i="18" s="1"/>
  <c r="DA43" i="18"/>
  <c r="DA70" i="18" s="1"/>
  <c r="DE43" i="18"/>
  <c r="DE70" i="18" s="1"/>
  <c r="DI43" i="18"/>
  <c r="DI70" i="18" s="1"/>
  <c r="J44" i="18"/>
  <c r="J71" i="18" s="1"/>
  <c r="N44" i="18"/>
  <c r="N71" i="18" s="1"/>
  <c r="R44" i="18"/>
  <c r="R71" i="18" s="1"/>
  <c r="V44" i="18"/>
  <c r="V71" i="18" s="1"/>
  <c r="Z44" i="18"/>
  <c r="Z71" i="18" s="1"/>
  <c r="AD44" i="18"/>
  <c r="AD71" i="18" s="1"/>
  <c r="AH44" i="18"/>
  <c r="AH71" i="18" s="1"/>
  <c r="AL44" i="18"/>
  <c r="AL71" i="18" s="1"/>
  <c r="AP44" i="18"/>
  <c r="AP71" i="18" s="1"/>
  <c r="AT44" i="18"/>
  <c r="AT71" i="18" s="1"/>
  <c r="AX44" i="18"/>
  <c r="AX71" i="18" s="1"/>
  <c r="BB44" i="18"/>
  <c r="BB71" i="18" s="1"/>
  <c r="BF44" i="18"/>
  <c r="BF71" i="18" s="1"/>
  <c r="BJ44" i="18"/>
  <c r="BJ71" i="18" s="1"/>
  <c r="BN44" i="18"/>
  <c r="BN71" i="18" s="1"/>
  <c r="BR44" i="18"/>
  <c r="BR71" i="18" s="1"/>
  <c r="BV44" i="18"/>
  <c r="BV71" i="18" s="1"/>
  <c r="BZ44" i="18"/>
  <c r="BZ71" i="18" s="1"/>
  <c r="CD44" i="18"/>
  <c r="CD71" i="18" s="1"/>
  <c r="CH44" i="18"/>
  <c r="CL44" i="18"/>
  <c r="CL71" i="18" s="1"/>
  <c r="CP44" i="18"/>
  <c r="CP71" i="18" s="1"/>
  <c r="CT44" i="18"/>
  <c r="CT71" i="18" s="1"/>
  <c r="CX44" i="18"/>
  <c r="CX71" i="18" s="1"/>
  <c r="DB44" i="18"/>
  <c r="DB71" i="18" s="1"/>
  <c r="DF44" i="18"/>
  <c r="DF71" i="18" s="1"/>
  <c r="DJ44" i="18"/>
  <c r="DJ71" i="18" s="1"/>
  <c r="L31" i="18"/>
  <c r="L58" i="18" s="1"/>
  <c r="P31" i="18"/>
  <c r="P58" i="18" s="1"/>
  <c r="T31" i="18"/>
  <c r="T58" i="18" s="1"/>
  <c r="X31" i="18"/>
  <c r="X58" i="18" s="1"/>
  <c r="AB31" i="18"/>
  <c r="AB58" i="18" s="1"/>
  <c r="AF31" i="18"/>
  <c r="AF58" i="18" s="1"/>
  <c r="AJ31" i="18"/>
  <c r="AJ58" i="18" s="1"/>
  <c r="AN31" i="18"/>
  <c r="AN58" i="18" s="1"/>
  <c r="AR31" i="18"/>
  <c r="AR58" i="18" s="1"/>
  <c r="AV31" i="18"/>
  <c r="AV58" i="18" s="1"/>
  <c r="AZ31" i="18"/>
  <c r="AZ58" i="18" s="1"/>
  <c r="BD31" i="18"/>
  <c r="BD58" i="18" s="1"/>
  <c r="BH31" i="18"/>
  <c r="BH58" i="18" s="1"/>
  <c r="BL31" i="18"/>
  <c r="BL58" i="18" s="1"/>
  <c r="BP31" i="18"/>
  <c r="BP58" i="18" s="1"/>
  <c r="BT31" i="18"/>
  <c r="BT58" i="18" s="1"/>
  <c r="BX31" i="18"/>
  <c r="BX58" i="18" s="1"/>
  <c r="CB31" i="18"/>
  <c r="CB58" i="18" s="1"/>
  <c r="CF31" i="18"/>
  <c r="CF58" i="18" s="1"/>
  <c r="CJ31" i="18"/>
  <c r="CJ58" i="18" s="1"/>
  <c r="CN31" i="18"/>
  <c r="CN58" i="18" s="1"/>
  <c r="CR31" i="18"/>
  <c r="CR58" i="18" s="1"/>
  <c r="CV31" i="18"/>
  <c r="CV58" i="18" s="1"/>
  <c r="CZ31" i="18"/>
  <c r="CZ58" i="18" s="1"/>
  <c r="DD31" i="18"/>
  <c r="DD58" i="18" s="1"/>
  <c r="DH31" i="18"/>
  <c r="DH58" i="18" s="1"/>
  <c r="CK31" i="18"/>
  <c r="CK58" i="18" s="1"/>
  <c r="CW31" i="18"/>
  <c r="CW58" i="18" s="1"/>
  <c r="CH71" i="18"/>
  <c r="CF66" i="18"/>
  <c r="CK69" i="18"/>
  <c r="CU72" i="18"/>
  <c r="CE72" i="18"/>
  <c r="BO72" i="18"/>
  <c r="AY72" i="18"/>
  <c r="AI72" i="18"/>
  <c r="S72" i="18"/>
  <c r="BR72" i="18"/>
  <c r="H72" i="18"/>
  <c r="CK72" i="18"/>
  <c r="CG72" i="18"/>
  <c r="AO72" i="18"/>
  <c r="Y72" i="18"/>
  <c r="I72" i="18"/>
  <c r="BO71" i="18"/>
  <c r="BD65" i="19"/>
  <c r="BD94" i="19" s="1"/>
  <c r="L67" i="19"/>
  <c r="AB67" i="19"/>
  <c r="AR67" i="19"/>
  <c r="BH67" i="19"/>
  <c r="BX67" i="19"/>
  <c r="CN67" i="19"/>
  <c r="Q66" i="19"/>
  <c r="Q95" i="19" s="1"/>
  <c r="AW66" i="19"/>
  <c r="AW95" i="19" s="1"/>
  <c r="CC66" i="19"/>
  <c r="CC95" i="19" s="1"/>
  <c r="BW65" i="19"/>
  <c r="BW94" i="19" s="1"/>
  <c r="O67" i="19"/>
  <c r="AE67" i="19"/>
  <c r="AU67" i="19"/>
  <c r="BK67" i="19"/>
  <c r="CA67" i="19"/>
  <c r="CJ66" i="19"/>
  <c r="CJ95" i="19" s="1"/>
  <c r="CZ66" i="19"/>
  <c r="CZ95" i="19" s="1"/>
  <c r="U66" i="19"/>
  <c r="U95" i="19" s="1"/>
  <c r="CG66" i="19"/>
  <c r="CG95" i="19" s="1"/>
  <c r="CW66" i="19"/>
  <c r="CW95" i="19" s="1"/>
  <c r="K66" i="19"/>
  <c r="K95" i="19" s="1"/>
  <c r="AA66" i="19"/>
  <c r="AA95" i="19" s="1"/>
  <c r="AQ66" i="19"/>
  <c r="AQ95" i="19" s="1"/>
  <c r="BG66" i="19"/>
  <c r="BG95" i="19" s="1"/>
  <c r="BW66" i="19"/>
  <c r="BW95" i="19" s="1"/>
  <c r="CM66" i="19"/>
  <c r="CM95" i="19" s="1"/>
  <c r="DC66" i="19"/>
  <c r="DC95" i="19" s="1"/>
  <c r="T64" i="19"/>
  <c r="T93" i="19" s="1"/>
  <c r="AJ64" i="19"/>
  <c r="AJ93" i="19" s="1"/>
  <c r="AZ64" i="19"/>
  <c r="AZ93" i="19" s="1"/>
  <c r="BP64" i="19"/>
  <c r="BP93" i="19" s="1"/>
  <c r="CF64" i="19"/>
  <c r="CF93" i="19" s="1"/>
  <c r="CV64" i="19"/>
  <c r="CV93" i="19" s="1"/>
  <c r="CI64" i="19"/>
  <c r="CI93" i="19" s="1"/>
  <c r="AZ65" i="19"/>
  <c r="AZ94" i="19" s="1"/>
  <c r="CF65" i="19"/>
  <c r="CF94" i="19" s="1"/>
  <c r="AG64" i="19"/>
  <c r="AG93" i="19" s="1"/>
  <c r="BM64" i="19"/>
  <c r="BM93" i="19" s="1"/>
  <c r="CS64" i="19"/>
  <c r="CS93" i="19" s="1"/>
  <c r="V67" i="19"/>
  <c r="AL67" i="19"/>
  <c r="BB67" i="19"/>
  <c r="BR67" i="19"/>
  <c r="CH67" i="19"/>
  <c r="CX67" i="19"/>
  <c r="V68" i="19"/>
  <c r="V96" i="19" s="1"/>
  <c r="AL68" i="19"/>
  <c r="AL96" i="19" s="1"/>
  <c r="BB68" i="19"/>
  <c r="BB96" i="19" s="1"/>
  <c r="BR68" i="19"/>
  <c r="BR96" i="19" s="1"/>
  <c r="CH68" i="19"/>
  <c r="CH96" i="19" s="1"/>
  <c r="CX68" i="19"/>
  <c r="CX96" i="19" s="1"/>
  <c r="V69" i="19"/>
  <c r="V97" i="19" s="1"/>
  <c r="AL69" i="19"/>
  <c r="AL97" i="19" s="1"/>
  <c r="BB69" i="19"/>
  <c r="BB97" i="19" s="1"/>
  <c r="BR69" i="19"/>
  <c r="BR97" i="19" s="1"/>
  <c r="CH69" i="19"/>
  <c r="CH97" i="19" s="1"/>
  <c r="CX69" i="19"/>
  <c r="CX97" i="19" s="1"/>
  <c r="V70" i="19"/>
  <c r="V98" i="19" s="1"/>
  <c r="AL70" i="19"/>
  <c r="AL98" i="19" s="1"/>
  <c r="BB70" i="19"/>
  <c r="BB98" i="19" s="1"/>
  <c r="BR70" i="19"/>
  <c r="BR98" i="19" s="1"/>
  <c r="CH70" i="19"/>
  <c r="CH98" i="19" s="1"/>
  <c r="CX70" i="19"/>
  <c r="CX98" i="19" s="1"/>
  <c r="V73" i="19"/>
  <c r="V101" i="19" s="1"/>
  <c r="AL73" i="19"/>
  <c r="AL101" i="19" s="1"/>
  <c r="BB73" i="19"/>
  <c r="BB101" i="19" s="1"/>
  <c r="BR73" i="19"/>
  <c r="BR101" i="19" s="1"/>
  <c r="CH73" i="19"/>
  <c r="CH101" i="19" s="1"/>
  <c r="CX73" i="19"/>
  <c r="CX101" i="19" s="1"/>
  <c r="AG65" i="19"/>
  <c r="AG94" i="19" s="1"/>
  <c r="BM65" i="19"/>
  <c r="BM94" i="19" s="1"/>
  <c r="CS65" i="19"/>
  <c r="CS94" i="19" s="1"/>
  <c r="Y67" i="19"/>
  <c r="AO67" i="19"/>
  <c r="BE67" i="19"/>
  <c r="BU67" i="19"/>
  <c r="CK67" i="19"/>
  <c r="CL68" i="19"/>
  <c r="CL96" i="19" s="1"/>
  <c r="Z71" i="19"/>
  <c r="Z99" i="19" s="1"/>
  <c r="AP71" i="19"/>
  <c r="AP99" i="19" s="1"/>
  <c r="BF71" i="19"/>
  <c r="BF99" i="19" s="1"/>
  <c r="Q64" i="19"/>
  <c r="Q93" i="19" s="1"/>
  <c r="AW64" i="19"/>
  <c r="AW93" i="19" s="1"/>
  <c r="CC64" i="19"/>
  <c r="CC93" i="19" s="1"/>
  <c r="AT64" i="19"/>
  <c r="AT93" i="19" s="1"/>
  <c r="N65" i="19"/>
  <c r="N94" i="19" s="1"/>
  <c r="AD65" i="19"/>
  <c r="AD94" i="19" s="1"/>
  <c r="AT65" i="19"/>
  <c r="AT94" i="19" s="1"/>
  <c r="BJ65" i="19"/>
  <c r="BJ94" i="19" s="1"/>
  <c r="BZ65" i="19"/>
  <c r="BZ94" i="19" s="1"/>
  <c r="CP65" i="19"/>
  <c r="CP94" i="19" s="1"/>
  <c r="N66" i="19"/>
  <c r="N95" i="19" s="1"/>
  <c r="AD66" i="19"/>
  <c r="AD95" i="19" s="1"/>
  <c r="AT66" i="19"/>
  <c r="AT95" i="19" s="1"/>
  <c r="BJ66" i="19"/>
  <c r="BJ95" i="19" s="1"/>
  <c r="BZ66" i="19"/>
  <c r="BZ95" i="19" s="1"/>
  <c r="CP66" i="19"/>
  <c r="CP95" i="19" s="1"/>
  <c r="N71" i="19"/>
  <c r="N99" i="19" s="1"/>
  <c r="BJ72" i="19"/>
  <c r="BJ100" i="19" s="1"/>
  <c r="BZ72" i="19"/>
  <c r="BZ100" i="19" s="1"/>
  <c r="CP72" i="19"/>
  <c r="CP100" i="19" s="1"/>
  <c r="BN67" i="19"/>
  <c r="CT72" i="19"/>
  <c r="CT100" i="19" s="1"/>
  <c r="R74" i="19"/>
  <c r="R102" i="19" s="1"/>
  <c r="V80" i="19"/>
  <c r="V107" i="19" s="1"/>
  <c r="AL80" i="19"/>
  <c r="AL107" i="19" s="1"/>
  <c r="BB80" i="19"/>
  <c r="BB107" i="19" s="1"/>
  <c r="BR80" i="19"/>
  <c r="BR107" i="19" s="1"/>
  <c r="CH80" i="19"/>
  <c r="CH107" i="19" s="1"/>
  <c r="CX80" i="19"/>
  <c r="CX107" i="19" s="1"/>
  <c r="V81" i="19"/>
  <c r="V108" i="19" s="1"/>
  <c r="AL81" i="19"/>
  <c r="AL108" i="19" s="1"/>
  <c r="CQ68" i="19"/>
  <c r="CQ96" i="19" s="1"/>
  <c r="Q65" i="19"/>
  <c r="Q94" i="19" s="1"/>
  <c r="AX68" i="19"/>
  <c r="AX96" i="19" s="1"/>
  <c r="BV71" i="19"/>
  <c r="BV99" i="19" s="1"/>
  <c r="DB71" i="19"/>
  <c r="DB99" i="19" s="1"/>
  <c r="AP72" i="19"/>
  <c r="AP100" i="19" s="1"/>
  <c r="BF79" i="19"/>
  <c r="BF106" i="19" s="1"/>
  <c r="BV79" i="19"/>
  <c r="BV106" i="19" s="1"/>
  <c r="CL79" i="19"/>
  <c r="CL106" i="19" s="1"/>
  <c r="DB79" i="19"/>
  <c r="DB106" i="19" s="1"/>
  <c r="Z80" i="19"/>
  <c r="Z107" i="19" s="1"/>
  <c r="AP80" i="19"/>
  <c r="AP107" i="19" s="1"/>
  <c r="BF80" i="19"/>
  <c r="BF107" i="19" s="1"/>
  <c r="BV80" i="19"/>
  <c r="BV107" i="19" s="1"/>
  <c r="CL80" i="19"/>
  <c r="CL107" i="19" s="1"/>
  <c r="DB80" i="19"/>
  <c r="DB107" i="19" s="1"/>
  <c r="Z81" i="19"/>
  <c r="Z108" i="19" s="1"/>
  <c r="AP81" i="19"/>
  <c r="AP108" i="19" s="1"/>
  <c r="S68" i="19"/>
  <c r="S96" i="19" s="1"/>
  <c r="AI68" i="19"/>
  <c r="AI96" i="19" s="1"/>
  <c r="AY68" i="19"/>
  <c r="AY96" i="19" s="1"/>
  <c r="BO68" i="19"/>
  <c r="BO96" i="19" s="1"/>
  <c r="CE68" i="19"/>
  <c r="CE96" i="19" s="1"/>
  <c r="CU68" i="19"/>
  <c r="CU96" i="19" s="1"/>
  <c r="AW65" i="19"/>
  <c r="AW94" i="19" s="1"/>
  <c r="CD72" i="19"/>
  <c r="CD100" i="19" s="1"/>
  <c r="AD74" i="19"/>
  <c r="AD102" i="19" s="1"/>
  <c r="AT74" i="19"/>
  <c r="AT102" i="19" s="1"/>
  <c r="BJ74" i="19"/>
  <c r="BJ102" i="19" s="1"/>
  <c r="BZ74" i="19"/>
  <c r="BZ102" i="19" s="1"/>
  <c r="CP74" i="19"/>
  <c r="CP102" i="19" s="1"/>
  <c r="N75" i="19"/>
  <c r="AD75" i="19"/>
  <c r="AT75" i="19"/>
  <c r="BJ75" i="19"/>
  <c r="BZ75" i="19"/>
  <c r="CP75" i="19"/>
  <c r="N76" i="19"/>
  <c r="N103" i="19" s="1"/>
  <c r="AD76" i="19"/>
  <c r="AD103" i="19" s="1"/>
  <c r="AT76" i="19"/>
  <c r="AT103" i="19" s="1"/>
  <c r="BJ76" i="19"/>
  <c r="BJ103" i="19" s="1"/>
  <c r="BZ76" i="19"/>
  <c r="BZ103" i="19" s="1"/>
  <c r="CP76" i="19"/>
  <c r="CP103" i="19" s="1"/>
  <c r="N77" i="19"/>
  <c r="N104" i="19" s="1"/>
  <c r="AD77" i="19"/>
  <c r="AD104" i="19" s="1"/>
  <c r="AT77" i="19"/>
  <c r="AT104" i="19" s="1"/>
  <c r="BJ77" i="19"/>
  <c r="BJ104" i="19" s="1"/>
  <c r="BZ77" i="19"/>
  <c r="BZ104" i="19" s="1"/>
  <c r="CP77" i="19"/>
  <c r="CP104" i="19" s="1"/>
  <c r="N78" i="19"/>
  <c r="N105" i="19" s="1"/>
  <c r="AD78" i="19"/>
  <c r="AD105" i="19" s="1"/>
  <c r="AT78" i="19"/>
  <c r="AT105" i="19" s="1"/>
  <c r="BJ78" i="19"/>
  <c r="BJ105" i="19" s="1"/>
  <c r="BZ78" i="19"/>
  <c r="BZ105" i="19" s="1"/>
  <c r="CP78" i="19"/>
  <c r="CP105" i="19" s="1"/>
  <c r="N79" i="19"/>
  <c r="N106" i="19" s="1"/>
  <c r="AD79" i="19"/>
  <c r="AD106" i="19" s="1"/>
  <c r="BJ79" i="19"/>
  <c r="BJ106" i="19" s="1"/>
  <c r="BZ79" i="19"/>
  <c r="BZ106" i="19" s="1"/>
  <c r="CP79" i="19"/>
  <c r="CP106" i="19" s="1"/>
  <c r="S69" i="19"/>
  <c r="S97" i="19" s="1"/>
  <c r="AI69" i="19"/>
  <c r="AI97" i="19" s="1"/>
  <c r="AY69" i="19"/>
  <c r="AY97" i="19" s="1"/>
  <c r="BO69" i="19"/>
  <c r="BO97" i="19" s="1"/>
  <c r="CE69" i="19"/>
  <c r="CE97" i="19" s="1"/>
  <c r="CU69" i="19"/>
  <c r="CU97" i="19" s="1"/>
  <c r="AU70" i="19"/>
  <c r="AU98" i="19" s="1"/>
  <c r="CC65" i="19"/>
  <c r="CC94" i="19" s="1"/>
  <c r="AX64" i="19"/>
  <c r="AX93" i="19" s="1"/>
  <c r="CL71" i="19"/>
  <c r="CL99" i="19" s="1"/>
  <c r="Z72" i="19"/>
  <c r="Z100" i="19" s="1"/>
  <c r="BF72" i="19"/>
  <c r="BF100" i="19" s="1"/>
  <c r="Z73" i="19"/>
  <c r="Z101" i="19" s="1"/>
  <c r="BF73" i="19"/>
  <c r="BF101" i="19" s="1"/>
  <c r="CL73" i="19"/>
  <c r="CL101" i="19" s="1"/>
  <c r="N74" i="19"/>
  <c r="N102" i="19" s="1"/>
  <c r="AH74" i="19"/>
  <c r="AH102" i="19" s="1"/>
  <c r="AX74" i="19"/>
  <c r="AX102" i="19" s="1"/>
  <c r="BN74" i="19"/>
  <c r="BN102" i="19" s="1"/>
  <c r="R75" i="19"/>
  <c r="AH75" i="19"/>
  <c r="AX75" i="19"/>
  <c r="BN75" i="19"/>
  <c r="CD75" i="19"/>
  <c r="CT75" i="19"/>
  <c r="R76" i="19"/>
  <c r="R103" i="19" s="1"/>
  <c r="AH76" i="19"/>
  <c r="AH103" i="19" s="1"/>
  <c r="AX76" i="19"/>
  <c r="AX103" i="19" s="1"/>
  <c r="BN76" i="19"/>
  <c r="BN103" i="19" s="1"/>
  <c r="CD76" i="19"/>
  <c r="CD103" i="19" s="1"/>
  <c r="CT76" i="19"/>
  <c r="CT103" i="19" s="1"/>
  <c r="R77" i="19"/>
  <c r="R104" i="19" s="1"/>
  <c r="AH77" i="19"/>
  <c r="AH104" i="19" s="1"/>
  <c r="AX77" i="19"/>
  <c r="AX104" i="19" s="1"/>
  <c r="BN77" i="19"/>
  <c r="BN104" i="19" s="1"/>
  <c r="CD77" i="19"/>
  <c r="CD104" i="19" s="1"/>
  <c r="CT77" i="19"/>
  <c r="CT104" i="19" s="1"/>
  <c r="R78" i="19"/>
  <c r="R105" i="19" s="1"/>
  <c r="AH78" i="19"/>
  <c r="AH105" i="19" s="1"/>
  <c r="AX78" i="19"/>
  <c r="AX105" i="19" s="1"/>
  <c r="BN78" i="19"/>
  <c r="BN105" i="19" s="1"/>
  <c r="CD78" i="19"/>
  <c r="CD105" i="19" s="1"/>
  <c r="CT78" i="19"/>
  <c r="CT105" i="19" s="1"/>
  <c r="R79" i="19"/>
  <c r="R106" i="19" s="1"/>
  <c r="AH79" i="19"/>
  <c r="AH106" i="19" s="1"/>
  <c r="CD80" i="19"/>
  <c r="CD107" i="19" s="1"/>
  <c r="CQ67" i="19"/>
  <c r="BS69" i="19"/>
  <c r="BS97" i="19" s="1"/>
  <c r="S70" i="19"/>
  <c r="S98" i="19" s="1"/>
  <c r="AI70" i="19"/>
  <c r="AI98" i="19" s="1"/>
  <c r="W72" i="19"/>
  <c r="W100" i="19" s="1"/>
  <c r="AM72" i="19"/>
  <c r="AM100" i="19" s="1"/>
  <c r="BC72" i="19"/>
  <c r="BC100" i="19" s="1"/>
  <c r="BS72" i="19"/>
  <c r="BS100" i="19" s="1"/>
  <c r="CY72" i="19"/>
  <c r="CY100" i="19" s="1"/>
  <c r="K75" i="19"/>
  <c r="AA75" i="19"/>
  <c r="AQ75" i="19"/>
  <c r="BG75" i="19"/>
  <c r="BW75" i="19"/>
  <c r="CM75" i="19"/>
  <c r="DC75" i="19"/>
  <c r="AM76" i="19"/>
  <c r="AM103" i="19" s="1"/>
  <c r="BC76" i="19"/>
  <c r="BC103" i="19" s="1"/>
  <c r="BS76" i="19"/>
  <c r="BS103" i="19" s="1"/>
  <c r="CI76" i="19"/>
  <c r="CI103" i="19" s="1"/>
  <c r="CY76" i="19"/>
  <c r="CY103" i="19" s="1"/>
  <c r="O78" i="19"/>
  <c r="O105" i="19" s="1"/>
  <c r="AE78" i="19"/>
  <c r="AE105" i="19" s="1"/>
  <c r="AU78" i="19"/>
  <c r="AU105" i="19" s="1"/>
  <c r="BK78" i="19"/>
  <c r="BK105" i="19" s="1"/>
  <c r="CA78" i="19"/>
  <c r="CA105" i="19" s="1"/>
  <c r="CQ78" i="19"/>
  <c r="CQ105" i="19" s="1"/>
  <c r="K79" i="19"/>
  <c r="K106" i="19" s="1"/>
  <c r="AA79" i="19"/>
  <c r="AA106" i="19" s="1"/>
  <c r="AQ79" i="19"/>
  <c r="AQ106" i="19" s="1"/>
  <c r="BG79" i="19"/>
  <c r="BG106" i="19" s="1"/>
  <c r="BW79" i="19"/>
  <c r="BW106" i="19" s="1"/>
  <c r="CM79" i="19"/>
  <c r="CM106" i="19" s="1"/>
  <c r="DC79" i="19"/>
  <c r="DC106" i="19" s="1"/>
  <c r="W80" i="19"/>
  <c r="W107" i="19" s="1"/>
  <c r="AM80" i="19"/>
  <c r="AM107" i="19" s="1"/>
  <c r="BC80" i="19"/>
  <c r="BC107" i="19" s="1"/>
  <c r="BS80" i="19"/>
  <c r="BS107" i="19" s="1"/>
  <c r="CI80" i="19"/>
  <c r="CI107" i="19" s="1"/>
  <c r="CY80" i="19"/>
  <c r="CY107" i="19" s="1"/>
  <c r="S81" i="19"/>
  <c r="S108" i="19" s="1"/>
  <c r="AI81" i="19"/>
  <c r="AI108" i="19" s="1"/>
  <c r="AY81" i="19"/>
  <c r="AY108" i="19" s="1"/>
  <c r="P72" i="19"/>
  <c r="P100" i="19" s="1"/>
  <c r="AF72" i="19"/>
  <c r="AF100" i="19" s="1"/>
  <c r="AV72" i="19"/>
  <c r="AV100" i="19" s="1"/>
  <c r="X74" i="19"/>
  <c r="X102" i="19" s="1"/>
  <c r="AN74" i="19"/>
  <c r="AN102" i="19" s="1"/>
  <c r="BD74" i="19"/>
  <c r="BD102" i="19" s="1"/>
  <c r="BT74" i="19"/>
  <c r="BT102" i="19" s="1"/>
  <c r="CJ74" i="19"/>
  <c r="CJ102" i="19" s="1"/>
  <c r="CZ74" i="19"/>
  <c r="CZ102" i="19" s="1"/>
  <c r="AJ75" i="19"/>
  <c r="AZ75" i="19"/>
  <c r="BP75" i="19"/>
  <c r="CV75" i="19"/>
  <c r="X78" i="19"/>
  <c r="X105" i="19" s="1"/>
  <c r="AN78" i="19"/>
  <c r="AN105" i="19" s="1"/>
  <c r="BD78" i="19"/>
  <c r="BD105" i="19" s="1"/>
  <c r="BT78" i="19"/>
  <c r="BT105" i="19" s="1"/>
  <c r="CJ78" i="19"/>
  <c r="CJ105" i="19" s="1"/>
  <c r="CZ78" i="19"/>
  <c r="CZ105" i="19" s="1"/>
  <c r="CF79" i="19"/>
  <c r="CF106" i="19" s="1"/>
  <c r="DA67" i="19"/>
  <c r="AM70" i="19"/>
  <c r="AM98" i="19" s="1"/>
  <c r="BO70" i="19"/>
  <c r="BO98" i="19" s="1"/>
  <c r="CE70" i="19"/>
  <c r="CE98" i="19" s="1"/>
  <c r="CU70" i="19"/>
  <c r="CU98" i="19" s="1"/>
  <c r="K72" i="19"/>
  <c r="K100" i="19" s="1"/>
  <c r="DC72" i="19"/>
  <c r="DC100" i="19" s="1"/>
  <c r="S74" i="19"/>
  <c r="S102" i="19" s="1"/>
  <c r="AI74" i="19"/>
  <c r="AI102" i="19" s="1"/>
  <c r="AY74" i="19"/>
  <c r="AY102" i="19" s="1"/>
  <c r="BO74" i="19"/>
  <c r="BO102" i="19" s="1"/>
  <c r="CE74" i="19"/>
  <c r="CE102" i="19" s="1"/>
  <c r="CU74" i="19"/>
  <c r="CU102" i="19" s="1"/>
  <c r="O75" i="19"/>
  <c r="AE75" i="19"/>
  <c r="CA75" i="19"/>
  <c r="CQ75" i="19"/>
  <c r="K76" i="19"/>
  <c r="K103" i="19" s="1"/>
  <c r="AQ76" i="19"/>
  <c r="AQ103" i="19" s="1"/>
  <c r="BG76" i="19"/>
  <c r="BG103" i="19" s="1"/>
  <c r="BW76" i="19"/>
  <c r="BW103" i="19" s="1"/>
  <c r="CM76" i="19"/>
  <c r="CM103" i="19" s="1"/>
  <c r="DC76" i="19"/>
  <c r="DC103" i="19" s="1"/>
  <c r="O79" i="19"/>
  <c r="O106" i="19" s="1"/>
  <c r="AE79" i="19"/>
  <c r="AE106" i="19" s="1"/>
  <c r="AU79" i="19"/>
  <c r="AU106" i="19" s="1"/>
  <c r="BK79" i="19"/>
  <c r="BK106" i="19" s="1"/>
  <c r="CA79" i="19"/>
  <c r="CA106" i="19" s="1"/>
  <c r="CQ79" i="19"/>
  <c r="CQ106" i="19" s="1"/>
  <c r="K80" i="19"/>
  <c r="K107" i="19" s="1"/>
  <c r="AA80" i="19"/>
  <c r="AA107" i="19" s="1"/>
  <c r="AQ80" i="19"/>
  <c r="AQ107" i="19" s="1"/>
  <c r="BG80" i="19"/>
  <c r="BG107" i="19" s="1"/>
  <c r="BW80" i="19"/>
  <c r="BW107" i="19" s="1"/>
  <c r="CM80" i="19"/>
  <c r="CM107" i="19" s="1"/>
  <c r="DC80" i="19"/>
  <c r="DC107" i="19" s="1"/>
  <c r="W81" i="19"/>
  <c r="W108" i="19" s="1"/>
  <c r="AM81" i="19"/>
  <c r="AM108" i="19" s="1"/>
  <c r="BC81" i="19"/>
  <c r="BC108" i="19" s="1"/>
  <c r="P69" i="19"/>
  <c r="P97" i="19" s="1"/>
  <c r="AF69" i="19"/>
  <c r="AF97" i="19" s="1"/>
  <c r="AV69" i="19"/>
  <c r="AV97" i="19" s="1"/>
  <c r="BL69" i="19"/>
  <c r="BL97" i="19" s="1"/>
  <c r="CB69" i="19"/>
  <c r="CB97" i="19" s="1"/>
  <c r="CR69" i="19"/>
  <c r="CR97" i="19" s="1"/>
  <c r="AJ72" i="19"/>
  <c r="AJ100" i="19" s="1"/>
  <c r="BP72" i="19"/>
  <c r="BP100" i="19" s="1"/>
  <c r="CF72" i="19"/>
  <c r="CF100" i="19" s="1"/>
  <c r="CV72" i="19"/>
  <c r="CV100" i="19" s="1"/>
  <c r="L74" i="19"/>
  <c r="L102" i="19" s="1"/>
  <c r="AB74" i="19"/>
  <c r="AB102" i="19" s="1"/>
  <c r="AR74" i="19"/>
  <c r="AR102" i="19" s="1"/>
  <c r="BH74" i="19"/>
  <c r="BH102" i="19" s="1"/>
  <c r="BX74" i="19"/>
  <c r="BX102" i="19" s="1"/>
  <c r="CN74" i="19"/>
  <c r="CN102" i="19" s="1"/>
  <c r="DD74" i="19"/>
  <c r="DD102" i="19" s="1"/>
  <c r="CZ75" i="19"/>
  <c r="T76" i="19"/>
  <c r="T103" i="19" s="1"/>
  <c r="AJ76" i="19"/>
  <c r="AJ103" i="19" s="1"/>
  <c r="AZ76" i="19"/>
  <c r="AZ103" i="19" s="1"/>
  <c r="BP76" i="19"/>
  <c r="BP103" i="19" s="1"/>
  <c r="CF76" i="19"/>
  <c r="CF103" i="19" s="1"/>
  <c r="CV76" i="19"/>
  <c r="CV103" i="19" s="1"/>
  <c r="L78" i="19"/>
  <c r="L105" i="19" s="1"/>
  <c r="AB78" i="19"/>
  <c r="AB105" i="19" s="1"/>
  <c r="AR78" i="19"/>
  <c r="AR105" i="19" s="1"/>
  <c r="BH78" i="19"/>
  <c r="BH105" i="19" s="1"/>
  <c r="BX78" i="19"/>
  <c r="BX105" i="19" s="1"/>
  <c r="CN78" i="19"/>
  <c r="CN105" i="19" s="1"/>
  <c r="DD78" i="19"/>
  <c r="DD105" i="19" s="1"/>
  <c r="X79" i="19"/>
  <c r="X106" i="19" s="1"/>
  <c r="AN79" i="19"/>
  <c r="AN106" i="19" s="1"/>
  <c r="Y68" i="19"/>
  <c r="Y96" i="19" s="1"/>
  <c r="AO68" i="19"/>
  <c r="AO96" i="19" s="1"/>
  <c r="BE68" i="19"/>
  <c r="BE96" i="19" s="1"/>
  <c r="BU68" i="19"/>
  <c r="BU96" i="19" s="1"/>
  <c r="CK68" i="19"/>
  <c r="CK96" i="19" s="1"/>
  <c r="DA68" i="19"/>
  <c r="DA96" i="19" s="1"/>
  <c r="AY70" i="19"/>
  <c r="AY98" i="19" s="1"/>
  <c r="S71" i="19"/>
  <c r="S99" i="19" s="1"/>
  <c r="AI71" i="19"/>
  <c r="AI99" i="19" s="1"/>
  <c r="AY71" i="19"/>
  <c r="AY99" i="19" s="1"/>
  <c r="BO71" i="19"/>
  <c r="BO99" i="19" s="1"/>
  <c r="CE71" i="19"/>
  <c r="CE99" i="19" s="1"/>
  <c r="CU71" i="19"/>
  <c r="CU99" i="19" s="1"/>
  <c r="BK72" i="19"/>
  <c r="BK100" i="19" s="1"/>
  <c r="K73" i="19"/>
  <c r="K101" i="19" s="1"/>
  <c r="AA73" i="19"/>
  <c r="AA101" i="19" s="1"/>
  <c r="AQ73" i="19"/>
  <c r="AQ101" i="19" s="1"/>
  <c r="BG73" i="19"/>
  <c r="BG101" i="19" s="1"/>
  <c r="BW73" i="19"/>
  <c r="BW101" i="19" s="1"/>
  <c r="CM73" i="19"/>
  <c r="CM101" i="19" s="1"/>
  <c r="DC73" i="19"/>
  <c r="DC101" i="19" s="1"/>
  <c r="BC74" i="19"/>
  <c r="BC102" i="19" s="1"/>
  <c r="BS74" i="19"/>
  <c r="BS102" i="19" s="1"/>
  <c r="CI74" i="19"/>
  <c r="CI102" i="19" s="1"/>
  <c r="CE75" i="19"/>
  <c r="AE76" i="19"/>
  <c r="AE103" i="19" s="1"/>
  <c r="K77" i="19"/>
  <c r="K104" i="19" s="1"/>
  <c r="AA77" i="19"/>
  <c r="AA104" i="19" s="1"/>
  <c r="AQ77" i="19"/>
  <c r="AQ104" i="19" s="1"/>
  <c r="BG77" i="19"/>
  <c r="BG104" i="19" s="1"/>
  <c r="BW77" i="19"/>
  <c r="BW104" i="19" s="1"/>
  <c r="CM77" i="19"/>
  <c r="CM104" i="19" s="1"/>
  <c r="DC77" i="19"/>
  <c r="DC104" i="19" s="1"/>
  <c r="CA80" i="19"/>
  <c r="CA107" i="19" s="1"/>
  <c r="DD67" i="19"/>
  <c r="P70" i="19"/>
  <c r="P98" i="19" s="1"/>
  <c r="AF70" i="19"/>
  <c r="AF98" i="19" s="1"/>
  <c r="AV70" i="19"/>
  <c r="AV98" i="19" s="1"/>
  <c r="BL70" i="19"/>
  <c r="BL98" i="19" s="1"/>
  <c r="CB70" i="19"/>
  <c r="CB98" i="19" s="1"/>
  <c r="CR70" i="19"/>
  <c r="CR98" i="19" s="1"/>
  <c r="CZ72" i="19"/>
  <c r="CZ100" i="19" s="1"/>
  <c r="T73" i="19"/>
  <c r="T101" i="19" s="1"/>
  <c r="AJ73" i="19"/>
  <c r="AJ101" i="19" s="1"/>
  <c r="AZ73" i="19"/>
  <c r="AZ101" i="19" s="1"/>
  <c r="BP73" i="19"/>
  <c r="BP101" i="19" s="1"/>
  <c r="CF73" i="19"/>
  <c r="CF101" i="19" s="1"/>
  <c r="CV73" i="19"/>
  <c r="CV101" i="19" s="1"/>
  <c r="AR75" i="19"/>
  <c r="X76" i="19"/>
  <c r="X103" i="19" s="1"/>
  <c r="AN76" i="19"/>
  <c r="AN103" i="19" s="1"/>
  <c r="BD76" i="19"/>
  <c r="BD103" i="19" s="1"/>
  <c r="BT76" i="19"/>
  <c r="BT103" i="19" s="1"/>
  <c r="CJ76" i="19"/>
  <c r="CJ103" i="19" s="1"/>
  <c r="CZ76" i="19"/>
  <c r="CZ103" i="19" s="1"/>
  <c r="T77" i="19"/>
  <c r="T104" i="19" s="1"/>
  <c r="AJ77" i="19"/>
  <c r="AJ104" i="19" s="1"/>
  <c r="AZ77" i="19"/>
  <c r="AZ104" i="19" s="1"/>
  <c r="BP77" i="19"/>
  <c r="BP104" i="19" s="1"/>
  <c r="CF77" i="19"/>
  <c r="CF104" i="19" s="1"/>
  <c r="CV77" i="19"/>
  <c r="CV104" i="19" s="1"/>
  <c r="L79" i="19"/>
  <c r="L106" i="19" s="1"/>
  <c r="AB79" i="19"/>
  <c r="AB106" i="19" s="1"/>
  <c r="AR79" i="19"/>
  <c r="AR106" i="19" s="1"/>
  <c r="BH79" i="19"/>
  <c r="BH106" i="19" s="1"/>
  <c r="BX79" i="19"/>
  <c r="BX106" i="19" s="1"/>
  <c r="CN79" i="19"/>
  <c r="CN106" i="19" s="1"/>
  <c r="DD79" i="19"/>
  <c r="DD106" i="19" s="1"/>
  <c r="X80" i="19"/>
  <c r="X107" i="19" s="1"/>
  <c r="AN80" i="19"/>
  <c r="AN107" i="19" s="1"/>
  <c r="BD80" i="19"/>
  <c r="BD107" i="19" s="1"/>
  <c r="BT80" i="19"/>
  <c r="BT107" i="19" s="1"/>
  <c r="CJ80" i="19"/>
  <c r="CJ107" i="19" s="1"/>
  <c r="CZ80" i="19"/>
  <c r="CZ107" i="19" s="1"/>
  <c r="T81" i="19"/>
  <c r="T108" i="19" s="1"/>
  <c r="AJ81" i="19"/>
  <c r="AJ108" i="19" s="1"/>
  <c r="Y69" i="19"/>
  <c r="Y97" i="19" s="1"/>
  <c r="AO69" i="19"/>
  <c r="AO97" i="19" s="1"/>
  <c r="BE69" i="19"/>
  <c r="BE97" i="19" s="1"/>
  <c r="BU69" i="19"/>
  <c r="BU97" i="19" s="1"/>
  <c r="CK69" i="19"/>
  <c r="CK97" i="19" s="1"/>
  <c r="DA69" i="19"/>
  <c r="DA97" i="19" s="1"/>
  <c r="BC71" i="19"/>
  <c r="BC99" i="19" s="1"/>
  <c r="O73" i="19"/>
  <c r="O101" i="19" s="1"/>
  <c r="AE73" i="19"/>
  <c r="AE101" i="19" s="1"/>
  <c r="AU73" i="19"/>
  <c r="AU101" i="19" s="1"/>
  <c r="BK73" i="19"/>
  <c r="BK101" i="19" s="1"/>
  <c r="CA73" i="19"/>
  <c r="CA101" i="19" s="1"/>
  <c r="CQ73" i="19"/>
  <c r="CQ101" i="19" s="1"/>
  <c r="S76" i="19"/>
  <c r="S103" i="19" s="1"/>
  <c r="O77" i="19"/>
  <c r="O104" i="19" s="1"/>
  <c r="AE77" i="19"/>
  <c r="AE104" i="19" s="1"/>
  <c r="AU77" i="19"/>
  <c r="AU104" i="19" s="1"/>
  <c r="BK77" i="19"/>
  <c r="BK104" i="19" s="1"/>
  <c r="CA77" i="19"/>
  <c r="CA104" i="19" s="1"/>
  <c r="CQ77" i="19"/>
  <c r="CQ104" i="19" s="1"/>
  <c r="K78" i="19"/>
  <c r="K105" i="19" s="1"/>
  <c r="AA78" i="19"/>
  <c r="AA105" i="19" s="1"/>
  <c r="AQ78" i="19"/>
  <c r="AQ105" i="19" s="1"/>
  <c r="BG78" i="19"/>
  <c r="BG105" i="19" s="1"/>
  <c r="BW78" i="19"/>
  <c r="BW105" i="19" s="1"/>
  <c r="CM78" i="19"/>
  <c r="CM105" i="19" s="1"/>
  <c r="DC78" i="19"/>
  <c r="DC105" i="19" s="1"/>
  <c r="L68" i="19"/>
  <c r="L96" i="19" s="1"/>
  <c r="AB68" i="19"/>
  <c r="AB96" i="19" s="1"/>
  <c r="AR68" i="19"/>
  <c r="AR96" i="19" s="1"/>
  <c r="BH68" i="19"/>
  <c r="BH96" i="19" s="1"/>
  <c r="BX68" i="19"/>
  <c r="BX96" i="19" s="1"/>
  <c r="CN68" i="19"/>
  <c r="CN96" i="19" s="1"/>
  <c r="DD68" i="19"/>
  <c r="DD96" i="19" s="1"/>
  <c r="AJ70" i="19"/>
  <c r="AJ98" i="19" s="1"/>
  <c r="P71" i="19"/>
  <c r="P99" i="19" s="1"/>
  <c r="AF71" i="19"/>
  <c r="AF99" i="19" s="1"/>
  <c r="AV71" i="19"/>
  <c r="AV99" i="19" s="1"/>
  <c r="BL71" i="19"/>
  <c r="BL99" i="19" s="1"/>
  <c r="CB71" i="19"/>
  <c r="CB99" i="19" s="1"/>
  <c r="CR71" i="19"/>
  <c r="CR99" i="19" s="1"/>
  <c r="X73" i="19"/>
  <c r="X101" i="19" s="1"/>
  <c r="AN73" i="19"/>
  <c r="AN101" i="19" s="1"/>
  <c r="BD73" i="19"/>
  <c r="BD101" i="19" s="1"/>
  <c r="BT73" i="19"/>
  <c r="BT101" i="19" s="1"/>
  <c r="CJ73" i="19"/>
  <c r="CJ101" i="19" s="1"/>
  <c r="CZ73" i="19"/>
  <c r="CZ101" i="19" s="1"/>
  <c r="P75" i="19"/>
  <c r="AF75" i="19"/>
  <c r="AV75" i="19"/>
  <c r="BL75" i="19"/>
  <c r="CB75" i="19"/>
  <c r="CR75" i="19"/>
  <c r="AR76" i="19"/>
  <c r="AR103" i="19" s="1"/>
  <c r="X77" i="19"/>
  <c r="X104" i="19" s="1"/>
  <c r="AN77" i="19"/>
  <c r="AN104" i="19" s="1"/>
  <c r="BD77" i="19"/>
  <c r="BD104" i="19" s="1"/>
  <c r="BT77" i="19"/>
  <c r="BT104" i="19" s="1"/>
  <c r="CJ77" i="19"/>
  <c r="CJ104" i="19" s="1"/>
  <c r="CZ77" i="19"/>
  <c r="CZ104" i="19" s="1"/>
  <c r="AF79" i="19"/>
  <c r="AF106" i="19" s="1"/>
  <c r="AV79" i="19"/>
  <c r="AV106" i="19" s="1"/>
  <c r="BL79" i="19"/>
  <c r="BL106" i="19" s="1"/>
  <c r="CB79" i="19"/>
  <c r="CB106" i="19" s="1"/>
  <c r="CR79" i="19"/>
  <c r="CR106" i="19" s="1"/>
  <c r="L80" i="19"/>
  <c r="L107" i="19" s="1"/>
  <c r="AB80" i="19"/>
  <c r="AB107" i="19" s="1"/>
  <c r="AR80" i="19"/>
  <c r="AR107" i="19" s="1"/>
  <c r="BH80" i="19"/>
  <c r="BH107" i="19" s="1"/>
  <c r="BX80" i="19"/>
  <c r="BX107" i="19" s="1"/>
  <c r="CN80" i="19"/>
  <c r="CN107" i="19" s="1"/>
  <c r="DD80" i="19"/>
  <c r="DD107" i="19" s="1"/>
  <c r="X81" i="19"/>
  <c r="X108" i="19" s="1"/>
  <c r="AN81" i="19"/>
  <c r="AN108" i="19" s="1"/>
  <c r="AC69" i="19"/>
  <c r="AC97" i="19" s="1"/>
  <c r="M70" i="19"/>
  <c r="M98" i="19" s="1"/>
  <c r="Q71" i="19"/>
  <c r="Q99" i="19" s="1"/>
  <c r="CS71" i="19"/>
  <c r="CS99" i="19" s="1"/>
  <c r="M72" i="19"/>
  <c r="M100" i="19" s="1"/>
  <c r="AC72" i="19"/>
  <c r="AC100" i="19" s="1"/>
  <c r="AS72" i="19"/>
  <c r="AS100" i="19" s="1"/>
  <c r="BI72" i="19"/>
  <c r="BI100" i="19" s="1"/>
  <c r="DE72" i="19"/>
  <c r="DE100" i="19" s="1"/>
  <c r="U74" i="19"/>
  <c r="U102" i="19" s="1"/>
  <c r="AK74" i="19"/>
  <c r="AK102" i="19" s="1"/>
  <c r="BA74" i="19"/>
  <c r="BA102" i="19" s="1"/>
  <c r="BQ74" i="19"/>
  <c r="BQ102" i="19" s="1"/>
  <c r="CG74" i="19"/>
  <c r="CG102" i="19" s="1"/>
  <c r="CW74" i="19"/>
  <c r="CW102" i="19" s="1"/>
  <c r="BU77" i="19"/>
  <c r="BU104" i="19" s="1"/>
  <c r="U78" i="19"/>
  <c r="U105" i="19" s="1"/>
  <c r="AK78" i="19"/>
  <c r="AK105" i="19" s="1"/>
  <c r="BA78" i="19"/>
  <c r="BA105" i="19" s="1"/>
  <c r="BQ78" i="19"/>
  <c r="BQ105" i="19" s="1"/>
  <c r="CG78" i="19"/>
  <c r="CG105" i="19" s="1"/>
  <c r="CW78" i="19"/>
  <c r="CW105" i="19" s="1"/>
  <c r="M80" i="19"/>
  <c r="M107" i="19" s="1"/>
  <c r="AC80" i="19"/>
  <c r="AC107" i="19" s="1"/>
  <c r="AS80" i="19"/>
  <c r="AS107" i="19" s="1"/>
  <c r="BI80" i="19"/>
  <c r="BI107" i="19" s="1"/>
  <c r="BY80" i="19"/>
  <c r="BY107" i="19" s="1"/>
  <c r="CO80" i="19"/>
  <c r="CO107" i="19" s="1"/>
  <c r="DE80" i="19"/>
  <c r="DE107" i="19" s="1"/>
  <c r="Y81" i="19"/>
  <c r="Y108" i="19" s="1"/>
  <c r="AO81" i="19"/>
  <c r="AO108" i="19" s="1"/>
  <c r="DE83" i="19"/>
  <c r="DE110" i="19" s="1"/>
  <c r="CO83" i="19"/>
  <c r="CO110" i="19" s="1"/>
  <c r="BY83" i="19"/>
  <c r="BY110" i="19" s="1"/>
  <c r="BI83" i="19"/>
  <c r="BI110" i="19" s="1"/>
  <c r="AS83" i="19"/>
  <c r="AS110" i="19" s="1"/>
  <c r="AC83" i="19"/>
  <c r="AC110" i="19" s="1"/>
  <c r="M83" i="19"/>
  <c r="M110" i="19" s="1"/>
  <c r="BM82" i="19"/>
  <c r="BM109" i="19" s="1"/>
  <c r="AW82" i="19"/>
  <c r="AW109" i="19" s="1"/>
  <c r="AG82" i="19"/>
  <c r="AG109" i="19" s="1"/>
  <c r="Q82" i="19"/>
  <c r="Q109" i="19" s="1"/>
  <c r="CW81" i="19"/>
  <c r="CW108" i="19" s="1"/>
  <c r="CG81" i="19"/>
  <c r="CG108" i="19" s="1"/>
  <c r="BQ81" i="19"/>
  <c r="BQ108" i="19" s="1"/>
  <c r="CV83" i="19"/>
  <c r="CV110" i="19" s="1"/>
  <c r="CF83" i="19"/>
  <c r="CF110" i="19" s="1"/>
  <c r="BP83" i="19"/>
  <c r="BP110" i="19" s="1"/>
  <c r="AZ83" i="19"/>
  <c r="AZ110" i="19" s="1"/>
  <c r="AJ83" i="19"/>
  <c r="AJ110" i="19" s="1"/>
  <c r="T83" i="19"/>
  <c r="T110" i="19" s="1"/>
  <c r="CJ82" i="19"/>
  <c r="CJ109" i="19" s="1"/>
  <c r="BT82" i="19"/>
  <c r="BT109" i="19" s="1"/>
  <c r="AY83" i="19"/>
  <c r="AY110" i="19" s="1"/>
  <c r="CY82" i="19"/>
  <c r="CY109" i="19" s="1"/>
  <c r="CI82" i="19"/>
  <c r="CI109" i="19" s="1"/>
  <c r="BS82" i="19"/>
  <c r="BS109" i="19" s="1"/>
  <c r="BC82" i="19"/>
  <c r="BC109" i="19" s="1"/>
  <c r="AM82" i="19"/>
  <c r="AM109" i="19" s="1"/>
  <c r="W82" i="19"/>
  <c r="W109" i="19" s="1"/>
  <c r="DB83" i="19"/>
  <c r="DB110" i="19" s="1"/>
  <c r="CL83" i="19"/>
  <c r="CL110" i="19" s="1"/>
  <c r="BV83" i="19"/>
  <c r="BV110" i="19" s="1"/>
  <c r="BF83" i="19"/>
  <c r="BF110" i="19" s="1"/>
  <c r="DB82" i="19"/>
  <c r="DB109" i="19" s="1"/>
  <c r="DB81" i="19"/>
  <c r="DB108" i="19" s="1"/>
  <c r="BF81" i="19"/>
  <c r="BF108" i="19" s="1"/>
  <c r="DE73" i="19"/>
  <c r="DE101" i="19" s="1"/>
  <c r="U75" i="19"/>
  <c r="AK75" i="19"/>
  <c r="BA75" i="19"/>
  <c r="BQ75" i="19"/>
  <c r="CG75" i="19"/>
  <c r="CW75" i="19"/>
  <c r="Q76" i="19"/>
  <c r="Q103" i="19" s="1"/>
  <c r="AG76" i="19"/>
  <c r="AG103" i="19" s="1"/>
  <c r="AW76" i="19"/>
  <c r="AW103" i="19" s="1"/>
  <c r="BM76" i="19"/>
  <c r="BM103" i="19" s="1"/>
  <c r="CC76" i="19"/>
  <c r="CC103" i="19" s="1"/>
  <c r="CS76" i="19"/>
  <c r="CS103" i="19" s="1"/>
  <c r="U79" i="19"/>
  <c r="U106" i="19" s="1"/>
  <c r="AK79" i="19"/>
  <c r="AK106" i="19" s="1"/>
  <c r="DA83" i="19"/>
  <c r="DA110" i="19" s="1"/>
  <c r="CK83" i="19"/>
  <c r="CK110" i="19" s="1"/>
  <c r="BU83" i="19"/>
  <c r="BU110" i="19" s="1"/>
  <c r="BE83" i="19"/>
  <c r="BE110" i="19" s="1"/>
  <c r="AO83" i="19"/>
  <c r="AO110" i="19" s="1"/>
  <c r="Y83" i="19"/>
  <c r="Y110" i="19" s="1"/>
  <c r="DE82" i="19"/>
  <c r="DE109" i="19" s="1"/>
  <c r="CO82" i="19"/>
  <c r="CO109" i="19" s="1"/>
  <c r="CR83" i="19"/>
  <c r="CR110" i="19" s="1"/>
  <c r="CB83" i="19"/>
  <c r="CB110" i="19" s="1"/>
  <c r="BL83" i="19"/>
  <c r="BL110" i="19" s="1"/>
  <c r="AV83" i="19"/>
  <c r="AV110" i="19" s="1"/>
  <c r="AF83" i="19"/>
  <c r="AF110" i="19" s="1"/>
  <c r="P83" i="19"/>
  <c r="P110" i="19" s="1"/>
  <c r="CF82" i="19"/>
  <c r="CF109" i="19" s="1"/>
  <c r="BP82" i="19"/>
  <c r="BP109" i="19" s="1"/>
  <c r="AZ82" i="19"/>
  <c r="AZ109" i="19" s="1"/>
  <c r="AJ82" i="19"/>
  <c r="AJ109" i="19" s="1"/>
  <c r="T82" i="19"/>
  <c r="T109" i="19" s="1"/>
  <c r="CZ81" i="19"/>
  <c r="CZ108" i="19" s="1"/>
  <c r="CJ81" i="19"/>
  <c r="CJ108" i="19" s="1"/>
  <c r="BT81" i="19"/>
  <c r="BT108" i="19" s="1"/>
  <c r="BD81" i="19"/>
  <c r="BD108" i="19" s="1"/>
  <c r="CQ83" i="19"/>
  <c r="CQ110" i="19" s="1"/>
  <c r="CA83" i="19"/>
  <c r="CA110" i="19" s="1"/>
  <c r="BK83" i="19"/>
  <c r="BK110" i="19" s="1"/>
  <c r="AU83" i="19"/>
  <c r="AU110" i="19" s="1"/>
  <c r="AE83" i="19"/>
  <c r="AE110" i="19" s="1"/>
  <c r="O83" i="19"/>
  <c r="O110" i="19" s="1"/>
  <c r="CU82" i="19"/>
  <c r="CU109" i="19" s="1"/>
  <c r="BO82" i="19"/>
  <c r="BO109" i="19" s="1"/>
  <c r="AY82" i="19"/>
  <c r="AY109" i="19" s="1"/>
  <c r="AI82" i="19"/>
  <c r="AI109" i="19" s="1"/>
  <c r="S82" i="19"/>
  <c r="S109" i="19" s="1"/>
  <c r="CY81" i="19"/>
  <c r="CY108" i="19" s="1"/>
  <c r="CI81" i="19"/>
  <c r="CI108" i="19" s="1"/>
  <c r="BS81" i="19"/>
  <c r="BS108" i="19" s="1"/>
  <c r="BB81" i="19"/>
  <c r="BB108" i="19" s="1"/>
  <c r="CX83" i="19"/>
  <c r="CX110" i="19" s="1"/>
  <c r="CH83" i="19"/>
  <c r="CH110" i="19" s="1"/>
  <c r="BR83" i="19"/>
  <c r="BR110" i="19" s="1"/>
  <c r="BB83" i="19"/>
  <c r="BB110" i="19" s="1"/>
  <c r="AL83" i="19"/>
  <c r="AL110" i="19" s="1"/>
  <c r="V83" i="19"/>
  <c r="V110" i="19" s="1"/>
  <c r="BB82" i="19"/>
  <c r="BB109" i="19" s="1"/>
  <c r="AL82" i="19"/>
  <c r="AL109" i="19" s="1"/>
  <c r="V82" i="19"/>
  <c r="V109" i="19" s="1"/>
  <c r="CX81" i="19"/>
  <c r="CX108" i="19" s="1"/>
  <c r="CH81" i="19"/>
  <c r="CH108" i="19" s="1"/>
  <c r="BR81" i="19"/>
  <c r="BR108" i="19" s="1"/>
  <c r="AS70" i="19"/>
  <c r="AS98" i="19" s="1"/>
  <c r="BI70" i="19"/>
  <c r="BI98" i="19" s="1"/>
  <c r="BY70" i="19"/>
  <c r="BY98" i="19" s="1"/>
  <c r="CO70" i="19"/>
  <c r="CO98" i="19" s="1"/>
  <c r="DE70" i="19"/>
  <c r="DE98" i="19" s="1"/>
  <c r="Q73" i="19"/>
  <c r="Q101" i="19" s="1"/>
  <c r="AG73" i="19"/>
  <c r="AG101" i="19" s="1"/>
  <c r="AW73" i="19"/>
  <c r="AW101" i="19" s="1"/>
  <c r="BM73" i="19"/>
  <c r="BM101" i="19" s="1"/>
  <c r="CC73" i="19"/>
  <c r="CC101" i="19" s="1"/>
  <c r="CS73" i="19"/>
  <c r="CS101" i="19" s="1"/>
  <c r="Y75" i="19"/>
  <c r="AO75" i="19"/>
  <c r="BE75" i="19"/>
  <c r="BU75" i="19"/>
  <c r="CK75" i="19"/>
  <c r="DA75" i="19"/>
  <c r="U76" i="19"/>
  <c r="U103" i="19" s="1"/>
  <c r="AK76" i="19"/>
  <c r="AK103" i="19" s="1"/>
  <c r="BA76" i="19"/>
  <c r="BA103" i="19" s="1"/>
  <c r="BQ76" i="19"/>
  <c r="BQ103" i="19" s="1"/>
  <c r="CG76" i="19"/>
  <c r="CG103" i="19" s="1"/>
  <c r="CW76" i="19"/>
  <c r="CW103" i="19" s="1"/>
  <c r="Q77" i="19"/>
  <c r="Q104" i="19" s="1"/>
  <c r="AG77" i="19"/>
  <c r="AG104" i="19" s="1"/>
  <c r="AW77" i="19"/>
  <c r="AW104" i="19" s="1"/>
  <c r="BM77" i="19"/>
  <c r="BM104" i="19" s="1"/>
  <c r="CC77" i="19"/>
  <c r="CC104" i="19" s="1"/>
  <c r="CS77" i="19"/>
  <c r="CS104" i="19" s="1"/>
  <c r="Y79" i="19"/>
  <c r="Y106" i="19" s="1"/>
  <c r="AO79" i="19"/>
  <c r="AO106" i="19" s="1"/>
  <c r="BE79" i="19"/>
  <c r="BE106" i="19" s="1"/>
  <c r="BU79" i="19"/>
  <c r="BU106" i="19" s="1"/>
  <c r="CK79" i="19"/>
  <c r="CK106" i="19" s="1"/>
  <c r="DA79" i="19"/>
  <c r="DA106" i="19" s="1"/>
  <c r="BA83" i="19"/>
  <c r="BA110" i="19" s="1"/>
  <c r="DA82" i="19"/>
  <c r="DA109" i="19" s="1"/>
  <c r="CK82" i="19"/>
  <c r="CK109" i="19" s="1"/>
  <c r="CR82" i="19"/>
  <c r="CR109" i="19" s="1"/>
  <c r="BL82" i="19"/>
  <c r="BL109" i="19" s="1"/>
  <c r="AV82" i="19"/>
  <c r="AV109" i="19" s="1"/>
  <c r="AF82" i="19"/>
  <c r="AF109" i="19" s="1"/>
  <c r="P82" i="19"/>
  <c r="P109" i="19" s="1"/>
  <c r="CV81" i="19"/>
  <c r="CV108" i="19" s="1"/>
  <c r="CF81" i="19"/>
  <c r="CF108" i="19" s="1"/>
  <c r="BP81" i="19"/>
  <c r="BP108" i="19" s="1"/>
  <c r="DC83" i="19"/>
  <c r="DC110" i="19" s="1"/>
  <c r="CM83" i="19"/>
  <c r="CM110" i="19" s="1"/>
  <c r="BW83" i="19"/>
  <c r="BW110" i="19" s="1"/>
  <c r="BG83" i="19"/>
  <c r="BG110" i="19" s="1"/>
  <c r="AQ83" i="19"/>
  <c r="AQ110" i="19" s="1"/>
  <c r="AA83" i="19"/>
  <c r="AA110" i="19" s="1"/>
  <c r="K83" i="19"/>
  <c r="K110" i="19" s="1"/>
  <c r="CU81" i="19"/>
  <c r="CU108" i="19" s="1"/>
  <c r="CE81" i="19"/>
  <c r="CE108" i="19" s="1"/>
  <c r="BO81" i="19"/>
  <c r="BO108" i="19" s="1"/>
  <c r="CT82" i="19"/>
  <c r="CT109" i="19" s="1"/>
  <c r="CD82" i="19"/>
  <c r="CD109" i="19" s="1"/>
  <c r="BN82" i="19"/>
  <c r="BN109" i="19" s="1"/>
  <c r="AX82" i="19"/>
  <c r="AX109" i="19" s="1"/>
  <c r="AH82" i="19"/>
  <c r="AH109" i="19" s="1"/>
  <c r="R82" i="19"/>
  <c r="R109" i="19" s="1"/>
  <c r="AP83" i="19"/>
  <c r="AP110" i="19" s="1"/>
  <c r="BV82" i="19"/>
  <c r="BV109" i="19" s="1"/>
  <c r="BV81" i="19"/>
  <c r="BV108" i="19" s="1"/>
  <c r="AC70" i="19"/>
  <c r="AC98" i="19" s="1"/>
  <c r="M99" i="19"/>
  <c r="AC71" i="19"/>
  <c r="AC99" i="19" s="1"/>
  <c r="AS71" i="19"/>
  <c r="AS99" i="19" s="1"/>
  <c r="BI71" i="19"/>
  <c r="BI99" i="19" s="1"/>
  <c r="BY71" i="19"/>
  <c r="BY99" i="19" s="1"/>
  <c r="CO71" i="19"/>
  <c r="CO99" i="19" s="1"/>
  <c r="DE71" i="19"/>
  <c r="DE99" i="19" s="1"/>
  <c r="BU72" i="19"/>
  <c r="BU100" i="19" s="1"/>
  <c r="CK72" i="19"/>
  <c r="CK100" i="19" s="1"/>
  <c r="DA72" i="19"/>
  <c r="DA100" i="19" s="1"/>
  <c r="BA73" i="19"/>
  <c r="BA101" i="19" s="1"/>
  <c r="BQ73" i="19"/>
  <c r="BQ101" i="19" s="1"/>
  <c r="CG73" i="19"/>
  <c r="CG101" i="19" s="1"/>
  <c r="Q74" i="19"/>
  <c r="Q102" i="19" s="1"/>
  <c r="AG74" i="19"/>
  <c r="AG102" i="19" s="1"/>
  <c r="AW74" i="19"/>
  <c r="AW102" i="19" s="1"/>
  <c r="BM74" i="19"/>
  <c r="BM102" i="19" s="1"/>
  <c r="CC74" i="19"/>
  <c r="CC102" i="19" s="1"/>
  <c r="CS74" i="19"/>
  <c r="CS102" i="19" s="1"/>
  <c r="U77" i="19"/>
  <c r="U104" i="19" s="1"/>
  <c r="AK77" i="19"/>
  <c r="AK104" i="19" s="1"/>
  <c r="BA77" i="19"/>
  <c r="BA104" i="19" s="1"/>
  <c r="BQ77" i="19"/>
  <c r="BQ104" i="19" s="1"/>
  <c r="CG77" i="19"/>
  <c r="CG104" i="19" s="1"/>
  <c r="CW77" i="19"/>
  <c r="CW104" i="19" s="1"/>
  <c r="Q78" i="19"/>
  <c r="Q105" i="19" s="1"/>
  <c r="AG78" i="19"/>
  <c r="AG105" i="19" s="1"/>
  <c r="AW78" i="19"/>
  <c r="AW105" i="19" s="1"/>
  <c r="BM78" i="19"/>
  <c r="BM105" i="19" s="1"/>
  <c r="CC78" i="19"/>
  <c r="CC105" i="19" s="1"/>
  <c r="CS78" i="19"/>
  <c r="CS105" i="19" s="1"/>
  <c r="AS79" i="19"/>
  <c r="AS106" i="19" s="1"/>
  <c r="BI79" i="19"/>
  <c r="BI106" i="19" s="1"/>
  <c r="BY79" i="19"/>
  <c r="BY106" i="19" s="1"/>
  <c r="CO79" i="19"/>
  <c r="CO106" i="19" s="1"/>
  <c r="DE79" i="19"/>
  <c r="DE106" i="19" s="1"/>
  <c r="Y80" i="19"/>
  <c r="Y107" i="19" s="1"/>
  <c r="AO80" i="19"/>
  <c r="AO107" i="19" s="1"/>
  <c r="BE80" i="19"/>
  <c r="BE107" i="19" s="1"/>
  <c r="BU80" i="19"/>
  <c r="BU107" i="19" s="1"/>
  <c r="CK80" i="19"/>
  <c r="CK107" i="19" s="1"/>
  <c r="DA80" i="19"/>
  <c r="DA107" i="19" s="1"/>
  <c r="U81" i="19"/>
  <c r="U108" i="19" s="1"/>
  <c r="AK81" i="19"/>
  <c r="AK108" i="19" s="1"/>
  <c r="BA81" i="19"/>
  <c r="BA108" i="19" s="1"/>
  <c r="AW83" i="19"/>
  <c r="AW110" i="19" s="1"/>
  <c r="CG82" i="19"/>
  <c r="CG109" i="19" s="1"/>
  <c r="BQ82" i="19"/>
  <c r="BQ109" i="19" s="1"/>
  <c r="BA82" i="19"/>
  <c r="BA109" i="19" s="1"/>
  <c r="AK82" i="19"/>
  <c r="AK109" i="19" s="1"/>
  <c r="U82" i="19"/>
  <c r="U109" i="19" s="1"/>
  <c r="DA81" i="19"/>
  <c r="DA108" i="19" s="1"/>
  <c r="CK81" i="19"/>
  <c r="CK108" i="19" s="1"/>
  <c r="BU81" i="19"/>
  <c r="BU108" i="19" s="1"/>
  <c r="BE81" i="19"/>
  <c r="BE108" i="19" s="1"/>
  <c r="BT83" i="19"/>
  <c r="BT110" i="19" s="1"/>
  <c r="DD82" i="19"/>
  <c r="DD109" i="19" s="1"/>
  <c r="CN82" i="19"/>
  <c r="CN109" i="19" s="1"/>
  <c r="CY83" i="19"/>
  <c r="CY110" i="19" s="1"/>
  <c r="CI83" i="19"/>
  <c r="CI110" i="19" s="1"/>
  <c r="BS83" i="19"/>
  <c r="BS110" i="19" s="1"/>
  <c r="BC83" i="19"/>
  <c r="BC110" i="19" s="1"/>
  <c r="AM83" i="19"/>
  <c r="AM110" i="19" s="1"/>
  <c r="W83" i="19"/>
  <c r="W110" i="19" s="1"/>
  <c r="DC82" i="19"/>
  <c r="DC109" i="19" s="1"/>
  <c r="AA82" i="19"/>
  <c r="AA109" i="19" s="1"/>
  <c r="CP83" i="19"/>
  <c r="CP110" i="19" s="1"/>
  <c r="BZ83" i="19"/>
  <c r="BZ110" i="19" s="1"/>
  <c r="BJ83" i="19"/>
  <c r="BJ110" i="19" s="1"/>
  <c r="AD83" i="19"/>
  <c r="AD110" i="19" s="1"/>
  <c r="N83" i="19"/>
  <c r="N110" i="19" s="1"/>
  <c r="CP82" i="19"/>
  <c r="CP109" i="19" s="1"/>
  <c r="BZ82" i="19"/>
  <c r="BZ109" i="19" s="1"/>
  <c r="BJ82" i="19"/>
  <c r="BJ109" i="19" s="1"/>
  <c r="Z83" i="19"/>
  <c r="Z110" i="19" s="1"/>
  <c r="CL82" i="19"/>
  <c r="CL109" i="19" s="1"/>
  <c r="CL81" i="19"/>
  <c r="CL108" i="19" s="1"/>
  <c r="AZ81" i="19"/>
  <c r="AZ108" i="19" s="1"/>
  <c r="CU58" i="18"/>
  <c r="AC59" i="18"/>
  <c r="AO59" i="18"/>
  <c r="AS59" i="18"/>
  <c r="BY59" i="18"/>
  <c r="CO59" i="18"/>
  <c r="DE59" i="18"/>
  <c r="AE60" i="18"/>
  <c r="BG60" i="18"/>
  <c r="CA60" i="18"/>
  <c r="AO58" i="18"/>
  <c r="AL59" i="18"/>
  <c r="CL59" i="18"/>
  <c r="L60" i="18"/>
  <c r="AB60" i="18"/>
  <c r="AJ60" i="18"/>
  <c r="AR60" i="18"/>
  <c r="BH60" i="18"/>
  <c r="BX60" i="18"/>
  <c r="CJ60" i="18"/>
  <c r="CN60" i="18"/>
  <c r="T59" i="18"/>
  <c r="AB59" i="18"/>
  <c r="AJ59" i="18"/>
  <c r="AZ59" i="18"/>
  <c r="BP59" i="18"/>
  <c r="CF59" i="18"/>
  <c r="CV59" i="18"/>
  <c r="AH60" i="18"/>
  <c r="AX60" i="18"/>
  <c r="BZ60" i="18"/>
  <c r="CD60" i="18"/>
  <c r="CL60" i="18"/>
  <c r="W59" i="18"/>
  <c r="AM59" i="18"/>
  <c r="BC59" i="18"/>
  <c r="BS59" i="18"/>
  <c r="CI59" i="18"/>
  <c r="CY59" i="18"/>
  <c r="DC60" i="18"/>
  <c r="AJ61" i="18"/>
  <c r="CV61" i="18"/>
  <c r="CW60" i="18"/>
  <c r="S62" i="18"/>
  <c r="BS62" i="18"/>
  <c r="CO58" i="18"/>
  <c r="I60" i="18"/>
  <c r="Y60" i="18"/>
  <c r="AO60" i="18"/>
  <c r="BE60" i="18"/>
  <c r="BU60" i="18"/>
  <c r="CK60" i="18"/>
  <c r="AQ61" i="18"/>
  <c r="BS61" i="18"/>
  <c r="AO62" i="18"/>
  <c r="CG62" i="18"/>
  <c r="CK62" i="18"/>
  <c r="CT61" i="18"/>
  <c r="AT63" i="18"/>
  <c r="CJ63" i="18"/>
  <c r="BR64" i="18"/>
  <c r="AN65" i="18"/>
  <c r="CZ65" i="18"/>
  <c r="AD66" i="18"/>
  <c r="AX66" i="18"/>
  <c r="AN67" i="18"/>
  <c r="BU58" i="18"/>
  <c r="BX62" i="18"/>
  <c r="BV63" i="18"/>
  <c r="S64" i="18"/>
  <c r="AE64" i="18"/>
  <c r="BK64" i="18"/>
  <c r="CQ64" i="18"/>
  <c r="CU64" i="18"/>
  <c r="DA65" i="18"/>
  <c r="W66" i="18"/>
  <c r="BS66" i="18"/>
  <c r="DA67" i="18"/>
  <c r="CG60" i="18"/>
  <c r="CP61" i="18"/>
  <c r="CQ63" i="18"/>
  <c r="AC64" i="18"/>
  <c r="CS64" i="18"/>
  <c r="BW65" i="18"/>
  <c r="Y66" i="18"/>
  <c r="BE66" i="18"/>
  <c r="BI66" i="18"/>
  <c r="CK66" i="18"/>
  <c r="S67" i="18"/>
  <c r="AU67" i="18"/>
  <c r="CA67" i="18"/>
  <c r="BY68" i="18"/>
  <c r="H60" i="18"/>
  <c r="I37" i="19" l="1"/>
  <c r="I47" i="19"/>
  <c r="I51" i="19"/>
  <c r="I40" i="19"/>
  <c r="I43" i="19"/>
  <c r="I42" i="19"/>
  <c r="I41" i="19"/>
  <c r="I46" i="19"/>
  <c r="I54" i="19"/>
  <c r="I53" i="19"/>
  <c r="I57" i="19"/>
  <c r="I39" i="19"/>
  <c r="I38" i="19"/>
  <c r="I45" i="19"/>
  <c r="I50" i="19"/>
  <c r="I49" i="19"/>
  <c r="I44" i="19"/>
  <c r="I48" i="19"/>
  <c r="I52" i="19"/>
  <c r="I55" i="19"/>
  <c r="H68" i="18"/>
  <c r="G41" i="18"/>
  <c r="G37" i="18"/>
  <c r="G38" i="18"/>
  <c r="H59" i="18"/>
  <c r="G32" i="18"/>
  <c r="H58" i="18"/>
  <c r="G31" i="18"/>
  <c r="G43" i="18"/>
  <c r="H63" i="18"/>
  <c r="G36" i="18"/>
  <c r="H71" i="18"/>
  <c r="G44" i="18"/>
  <c r="G35" i="18"/>
  <c r="H67" i="18"/>
  <c r="G40" i="18"/>
  <c r="G45" i="18"/>
  <c r="G42" i="18"/>
  <c r="H66" i="18"/>
  <c r="G39" i="18"/>
  <c r="G34" i="18"/>
  <c r="G33" i="18"/>
  <c r="I97" i="19"/>
  <c r="I94" i="19"/>
  <c r="I93" i="19"/>
  <c r="I109" i="19"/>
  <c r="I110" i="19"/>
  <c r="I108" i="19"/>
  <c r="I107" i="19"/>
  <c r="I106" i="19"/>
  <c r="I96" i="19"/>
  <c r="I98" i="19"/>
  <c r="I105" i="19"/>
  <c r="I104" i="19"/>
  <c r="I103" i="19"/>
  <c r="I102" i="19"/>
  <c r="I101" i="19"/>
  <c r="I100" i="19"/>
  <c r="I99" i="19"/>
  <c r="I95" i="19"/>
  <c r="DD58" i="19"/>
  <c r="DB48" i="18" s="1"/>
  <c r="CN58" i="19"/>
  <c r="CL48" i="18" s="1"/>
  <c r="K85" i="19"/>
  <c r="I85" i="19" s="1"/>
  <c r="CR58" i="19"/>
  <c r="CP48" i="18" s="1"/>
  <c r="CB58" i="19"/>
  <c r="BZ48" i="18" s="1"/>
  <c r="BL58" i="19"/>
  <c r="BJ48" i="18" s="1"/>
  <c r="AV58" i="19"/>
  <c r="AT48" i="18" s="1"/>
  <c r="AF58" i="19"/>
  <c r="AD48" i="18" s="1"/>
  <c r="P58" i="19"/>
  <c r="N48" i="18" s="1"/>
  <c r="I70" i="18"/>
  <c r="I71" i="18"/>
  <c r="H46" i="18"/>
  <c r="G25" i="18"/>
  <c r="H69" i="18"/>
  <c r="CV58" i="19"/>
  <c r="CT48" i="18" s="1"/>
  <c r="CF58" i="19"/>
  <c r="CD48" i="18" s="1"/>
  <c r="CZ58" i="19"/>
  <c r="CX48" i="18" s="1"/>
  <c r="CJ58" i="19"/>
  <c r="CH48" i="18" s="1"/>
  <c r="BT58" i="19"/>
  <c r="BR48" i="18" s="1"/>
  <c r="BD58" i="19"/>
  <c r="BB48" i="18" s="1"/>
  <c r="AN58" i="19"/>
  <c r="AL48" i="18" s="1"/>
  <c r="X58" i="19"/>
  <c r="V48" i="18" s="1"/>
  <c r="BX58" i="19"/>
  <c r="BV48" i="18" s="1"/>
  <c r="BH58" i="19"/>
  <c r="BF48" i="18" s="1"/>
  <c r="AR58" i="19"/>
  <c r="AP48" i="18" s="1"/>
  <c r="AB58" i="19"/>
  <c r="Z48" i="18" s="1"/>
  <c r="L58" i="19"/>
  <c r="J48" i="18" s="1"/>
  <c r="CS58" i="19"/>
  <c r="CQ48" i="18" s="1"/>
  <c r="CQ58" i="19"/>
  <c r="CO48" i="18" s="1"/>
  <c r="CA58" i="19"/>
  <c r="BY48" i="18" s="1"/>
  <c r="BK58" i="19"/>
  <c r="BI48" i="18" s="1"/>
  <c r="AU58" i="19"/>
  <c r="AS48" i="18" s="1"/>
  <c r="AE58" i="19"/>
  <c r="AC48" i="18" s="1"/>
  <c r="O58" i="19"/>
  <c r="M48" i="18" s="1"/>
  <c r="CX58" i="19"/>
  <c r="CV48" i="18" s="1"/>
  <c r="CH58" i="19"/>
  <c r="CF48" i="18" s="1"/>
  <c r="BR58" i="19"/>
  <c r="BP48" i="18" s="1"/>
  <c r="BB58" i="19"/>
  <c r="AZ48" i="18" s="1"/>
  <c r="AL58" i="19"/>
  <c r="AJ48" i="18" s="1"/>
  <c r="V58" i="19"/>
  <c r="T48" i="18" s="1"/>
  <c r="DE58" i="19"/>
  <c r="DC48" i="18" s="1"/>
  <c r="CO58" i="19"/>
  <c r="CM48" i="18" s="1"/>
  <c r="BY58" i="19"/>
  <c r="BW48" i="18" s="1"/>
  <c r="BI58" i="19"/>
  <c r="BG48" i="18" s="1"/>
  <c r="AS58" i="19"/>
  <c r="AQ48" i="18" s="1"/>
  <c r="AC58" i="19"/>
  <c r="AA48" i="18" s="1"/>
  <c r="M58" i="19"/>
  <c r="K48" i="18" s="1"/>
  <c r="BP58" i="19"/>
  <c r="BN48" i="18" s="1"/>
  <c r="AZ58" i="19"/>
  <c r="AX48" i="18" s="1"/>
  <c r="AJ58" i="19"/>
  <c r="AH48" i="18" s="1"/>
  <c r="T58" i="19"/>
  <c r="R48" i="18" s="1"/>
  <c r="DC58" i="19"/>
  <c r="DA48" i="18" s="1"/>
  <c r="CM58" i="19"/>
  <c r="CK48" i="18" s="1"/>
  <c r="BW58" i="19"/>
  <c r="BU48" i="18" s="1"/>
  <c r="BG58" i="19"/>
  <c r="BE48" i="18" s="1"/>
  <c r="AQ58" i="19"/>
  <c r="AO48" i="18" s="1"/>
  <c r="AA58" i="19"/>
  <c r="Y48" i="18" s="1"/>
  <c r="CT58" i="19"/>
  <c r="CR48" i="18" s="1"/>
  <c r="CD58" i="19"/>
  <c r="CB48" i="18" s="1"/>
  <c r="BN58" i="19"/>
  <c r="BL48" i="18" s="1"/>
  <c r="AX58" i="19"/>
  <c r="AV48" i="18" s="1"/>
  <c r="AH58" i="19"/>
  <c r="AF48" i="18" s="1"/>
  <c r="R58" i="19"/>
  <c r="P48" i="18" s="1"/>
  <c r="DA58" i="19"/>
  <c r="CY48" i="18" s="1"/>
  <c r="CK58" i="19"/>
  <c r="CI48" i="18" s="1"/>
  <c r="BU58" i="19"/>
  <c r="BS48" i="18" s="1"/>
  <c r="BE58" i="19"/>
  <c r="BC48" i="18" s="1"/>
  <c r="AO58" i="19"/>
  <c r="AM48" i="18" s="1"/>
  <c r="Y58" i="19"/>
  <c r="W48" i="18" s="1"/>
  <c r="CY58" i="19"/>
  <c r="CW48" i="18" s="1"/>
  <c r="CI58" i="19"/>
  <c r="CG48" i="18" s="1"/>
  <c r="BS58" i="19"/>
  <c r="BQ48" i="18" s="1"/>
  <c r="BC58" i="19"/>
  <c r="BA48" i="18" s="1"/>
  <c r="AM58" i="19"/>
  <c r="AK48" i="18" s="1"/>
  <c r="W58" i="19"/>
  <c r="U48" i="18" s="1"/>
  <c r="K58" i="19"/>
  <c r="I48" i="18" s="1"/>
  <c r="CP58" i="19"/>
  <c r="CN48" i="18" s="1"/>
  <c r="BZ58" i="19"/>
  <c r="BX48" i="18" s="1"/>
  <c r="BJ58" i="19"/>
  <c r="BH48" i="18" s="1"/>
  <c r="AT58" i="19"/>
  <c r="AR48" i="18" s="1"/>
  <c r="AD58" i="19"/>
  <c r="AB48" i="18" s="1"/>
  <c r="N58" i="19"/>
  <c r="L48" i="18" s="1"/>
  <c r="CW58" i="19"/>
  <c r="CU48" i="18" s="1"/>
  <c r="CG58" i="19"/>
  <c r="CE48" i="18" s="1"/>
  <c r="BQ58" i="19"/>
  <c r="BO48" i="18" s="1"/>
  <c r="BA58" i="19"/>
  <c r="AY48" i="18" s="1"/>
  <c r="AK58" i="19"/>
  <c r="AI48" i="18" s="1"/>
  <c r="U58" i="19"/>
  <c r="S48" i="18" s="1"/>
  <c r="CU58" i="19"/>
  <c r="CS48" i="18" s="1"/>
  <c r="CE58" i="19"/>
  <c r="CC48" i="18" s="1"/>
  <c r="BO58" i="19"/>
  <c r="BM48" i="18" s="1"/>
  <c r="AY58" i="19"/>
  <c r="AW48" i="18" s="1"/>
  <c r="AI58" i="19"/>
  <c r="AG48" i="18" s="1"/>
  <c r="S58" i="19"/>
  <c r="Q48" i="18" s="1"/>
  <c r="DB58" i="19"/>
  <c r="CZ48" i="18" s="1"/>
  <c r="CL58" i="19"/>
  <c r="CJ48" i="18" s="1"/>
  <c r="BV58" i="19"/>
  <c r="BT48" i="18" s="1"/>
  <c r="BF58" i="19"/>
  <c r="BD48" i="18" s="1"/>
  <c r="AP58" i="19"/>
  <c r="AN48" i="18" s="1"/>
  <c r="Z58" i="19"/>
  <c r="X48" i="18" s="1"/>
  <c r="CC58" i="19"/>
  <c r="CA48" i="18" s="1"/>
  <c r="BM58" i="19"/>
  <c r="BK48" i="18" s="1"/>
  <c r="AW58" i="19"/>
  <c r="AU48" i="18" s="1"/>
  <c r="AG58" i="19"/>
  <c r="AE48" i="18" s="1"/>
  <c r="Q58" i="19"/>
  <c r="O48" i="18" s="1"/>
  <c r="BZ73" i="18"/>
  <c r="AJ73" i="18"/>
  <c r="AB73" i="18"/>
  <c r="DB73" i="18"/>
  <c r="DH46" i="18"/>
  <c r="CO73" i="18"/>
  <c r="CI73" i="18"/>
  <c r="AL73" i="18"/>
  <c r="DF73" i="18"/>
  <c r="CN73" i="18"/>
  <c r="BP73" i="18"/>
  <c r="CJ46" i="18"/>
  <c r="BF46" i="18"/>
  <c r="AN46" i="18"/>
  <c r="DA46" i="18"/>
  <c r="DJ73" i="18"/>
  <c r="CQ73" i="18"/>
  <c r="W73" i="18"/>
  <c r="CL73" i="18"/>
  <c r="AZ73" i="18"/>
  <c r="T73" i="18"/>
  <c r="CR73" i="18"/>
  <c r="AF73" i="18"/>
  <c r="BV73" i="18"/>
  <c r="BF73" i="18"/>
  <c r="BU73" i="18"/>
  <c r="V73" i="18"/>
  <c r="BS46" i="18"/>
  <c r="CL46" i="18"/>
  <c r="AP46" i="18"/>
  <c r="CX46" i="18"/>
  <c r="BT46" i="18"/>
  <c r="AJ46" i="18"/>
  <c r="BZ46" i="18"/>
  <c r="Z46" i="18"/>
  <c r="BP46" i="18"/>
  <c r="X46" i="18"/>
  <c r="BV46" i="18"/>
  <c r="DF46" i="18"/>
  <c r="DB46" i="18"/>
  <c r="BD46" i="18"/>
  <c r="T46" i="18"/>
  <c r="BW73" i="18"/>
  <c r="I78" i="19"/>
  <c r="I77" i="19"/>
  <c r="I76" i="19"/>
  <c r="I75" i="19"/>
  <c r="I67" i="19"/>
  <c r="BC46" i="18"/>
  <c r="DE73" i="18"/>
  <c r="J46" i="18"/>
  <c r="AK46" i="18"/>
  <c r="CY73" i="18"/>
  <c r="AY73" i="18"/>
  <c r="AC73" i="18"/>
  <c r="BM73" i="18"/>
  <c r="BT73" i="18"/>
  <c r="I82" i="19"/>
  <c r="I74" i="19"/>
  <c r="I73" i="19"/>
  <c r="I72" i="19"/>
  <c r="I71" i="19"/>
  <c r="I64" i="19"/>
  <c r="AM46" i="18"/>
  <c r="I83" i="19"/>
  <c r="I69" i="19"/>
  <c r="CI46" i="18"/>
  <c r="W46" i="18"/>
  <c r="I81" i="19"/>
  <c r="I80" i="19"/>
  <c r="I79" i="19"/>
  <c r="I68" i="19"/>
  <c r="I70" i="19"/>
  <c r="I66" i="19"/>
  <c r="I65" i="19"/>
  <c r="K73" i="18"/>
  <c r="BA73" i="18"/>
  <c r="AE73" i="18"/>
  <c r="CP73" i="18"/>
  <c r="CG46" i="18"/>
  <c r="U46" i="18"/>
  <c r="DG73" i="18"/>
  <c r="BQ46" i="18"/>
  <c r="BA46" i="18"/>
  <c r="J73" i="18"/>
  <c r="CW73" i="18"/>
  <c r="BQ73" i="18"/>
  <c r="BK73" i="18"/>
  <c r="AP73" i="18"/>
  <c r="Z73" i="18"/>
  <c r="CV73" i="18"/>
  <c r="CF73" i="18"/>
  <c r="CA73" i="18"/>
  <c r="CE73" i="18"/>
  <c r="BO73" i="18"/>
  <c r="S73" i="18"/>
  <c r="BI73" i="18"/>
  <c r="AS73" i="18"/>
  <c r="DA73" i="18"/>
  <c r="BE73" i="18"/>
  <c r="AI73" i="18"/>
  <c r="BY73" i="18"/>
  <c r="U73" i="18"/>
  <c r="AU73" i="18"/>
  <c r="O73" i="18"/>
  <c r="CK73" i="18"/>
  <c r="Y73" i="18"/>
  <c r="CG73" i="18"/>
  <c r="BB73" i="18"/>
  <c r="DH73" i="18"/>
  <c r="CB73" i="18"/>
  <c r="M73" i="18"/>
  <c r="BS73" i="18"/>
  <c r="DI73" i="18"/>
  <c r="BH73" i="18"/>
  <c r="AR73" i="18"/>
  <c r="L73" i="18"/>
  <c r="CX73" i="18"/>
  <c r="CH73" i="18"/>
  <c r="BR73" i="18"/>
  <c r="Q73" i="18"/>
  <c r="CZ73" i="18"/>
  <c r="CJ73" i="18"/>
  <c r="BD73" i="18"/>
  <c r="AN73" i="18"/>
  <c r="X73" i="18"/>
  <c r="CT73" i="18"/>
  <c r="CD73" i="18"/>
  <c r="BN73" i="18"/>
  <c r="AX73" i="18"/>
  <c r="AH73" i="18"/>
  <c r="R73" i="18"/>
  <c r="DD73" i="18"/>
  <c r="BX73" i="18"/>
  <c r="AO73" i="18"/>
  <c r="BC73" i="18"/>
  <c r="AM73" i="18"/>
  <c r="CS73" i="18"/>
  <c r="CC73" i="18"/>
  <c r="AW73" i="18"/>
  <c r="AG73" i="18"/>
  <c r="DC73" i="18"/>
  <c r="CM73" i="18"/>
  <c r="AK73" i="18"/>
  <c r="BJ73" i="18"/>
  <c r="AT73" i="18"/>
  <c r="AD73" i="18"/>
  <c r="N73" i="18"/>
  <c r="BL73" i="18"/>
  <c r="AV73" i="18"/>
  <c r="P73" i="18"/>
  <c r="BG73" i="18"/>
  <c r="AQ73" i="18"/>
  <c r="AA73" i="18"/>
  <c r="BO46" i="18"/>
  <c r="S46" i="18"/>
  <c r="DI46" i="18"/>
  <c r="CH46" i="18"/>
  <c r="AL46" i="18"/>
  <c r="CS46" i="18"/>
  <c r="AW46" i="18"/>
  <c r="Q46" i="18"/>
  <c r="DC46" i="18"/>
  <c r="CW46" i="18"/>
  <c r="CA46" i="18"/>
  <c r="BK46" i="18"/>
  <c r="AE46" i="18"/>
  <c r="CT46" i="18"/>
  <c r="BN46" i="18"/>
  <c r="AX46" i="18"/>
  <c r="R46" i="18"/>
  <c r="CO46" i="18"/>
  <c r="BI46" i="18"/>
  <c r="AS46" i="18"/>
  <c r="M46" i="18"/>
  <c r="CU73" i="18"/>
  <c r="CB46" i="18"/>
  <c r="BL46" i="18"/>
  <c r="AF46" i="18"/>
  <c r="P46" i="18"/>
  <c r="CM46" i="18"/>
  <c r="BW46" i="18"/>
  <c r="BG46" i="18"/>
  <c r="AQ46" i="18"/>
  <c r="AA46" i="18"/>
  <c r="K46" i="18"/>
  <c r="DE46" i="18"/>
  <c r="CP46" i="18"/>
  <c r="BJ46" i="18"/>
  <c r="AT46" i="18"/>
  <c r="AD46" i="18"/>
  <c r="N46" i="18"/>
  <c r="DJ46" i="18"/>
  <c r="DD46" i="18"/>
  <c r="CK46" i="18"/>
  <c r="BU46" i="18"/>
  <c r="BE46" i="18"/>
  <c r="AO46" i="18"/>
  <c r="Y46" i="18"/>
  <c r="I46" i="18"/>
  <c r="CY46" i="18"/>
  <c r="DG46" i="18"/>
  <c r="CN46" i="18"/>
  <c r="BX46" i="18"/>
  <c r="BH46" i="18"/>
  <c r="AR46" i="18"/>
  <c r="AB46" i="18"/>
  <c r="L46" i="18"/>
  <c r="CV46" i="18"/>
  <c r="AY46" i="18"/>
  <c r="BR46" i="18"/>
  <c r="BM46" i="18"/>
  <c r="CU46" i="18"/>
  <c r="CF46" i="18"/>
  <c r="CE46" i="18"/>
  <c r="AI46" i="18"/>
  <c r="CZ46" i="18"/>
  <c r="BB46" i="18"/>
  <c r="V46" i="18"/>
  <c r="CC46" i="18"/>
  <c r="AG46" i="18"/>
  <c r="AZ46" i="18"/>
  <c r="CQ46" i="18"/>
  <c r="AU46" i="18"/>
  <c r="O46" i="18"/>
  <c r="CD46" i="18"/>
  <c r="AH46" i="18"/>
  <c r="BY46" i="18"/>
  <c r="AC46" i="18"/>
  <c r="CR46" i="18"/>
  <c r="AV46" i="18"/>
  <c r="I36" i="19"/>
  <c r="L5" i="16"/>
  <c r="L6" i="16"/>
  <c r="L7" i="16"/>
  <c r="L8" i="16"/>
  <c r="L9" i="16"/>
  <c r="H73" i="18" l="1"/>
  <c r="H76" i="18" s="1"/>
  <c r="CL86" i="19"/>
  <c r="CJ75" i="18" s="1"/>
  <c r="CJ76" i="18" s="1"/>
  <c r="CL111" i="19"/>
  <c r="P86" i="19"/>
  <c r="N75" i="18" s="1"/>
  <c r="N76" i="18" s="1"/>
  <c r="P111" i="19"/>
  <c r="DD86" i="19"/>
  <c r="DB75" i="18" s="1"/>
  <c r="DB76" i="18" s="1"/>
  <c r="DD111" i="19"/>
  <c r="BU86" i="19"/>
  <c r="BS75" i="18" s="1"/>
  <c r="BU111" i="19"/>
  <c r="BQ86" i="19"/>
  <c r="BO75" i="18" s="1"/>
  <c r="BO76" i="18" s="1"/>
  <c r="BQ111" i="19"/>
  <c r="CO86" i="19"/>
  <c r="CM75" i="18" s="1"/>
  <c r="CM76" i="18" s="1"/>
  <c r="CO111" i="19"/>
  <c r="AG86" i="19"/>
  <c r="AE75" i="18" s="1"/>
  <c r="AE76" i="18" s="1"/>
  <c r="AG111" i="19"/>
  <c r="CX86" i="19"/>
  <c r="CV75" i="18" s="1"/>
  <c r="CV76" i="18" s="1"/>
  <c r="CX111" i="19"/>
  <c r="AB86" i="19"/>
  <c r="Z75" i="18" s="1"/>
  <c r="Z76" i="18" s="1"/>
  <c r="AB111" i="19"/>
  <c r="CZ86" i="19"/>
  <c r="CX75" i="18" s="1"/>
  <c r="CX76" i="18" s="1"/>
  <c r="CZ111" i="19"/>
  <c r="AT86" i="19"/>
  <c r="AR75" i="18" s="1"/>
  <c r="AT111" i="19"/>
  <c r="AQ86" i="19"/>
  <c r="AO75" i="18" s="1"/>
  <c r="AO76" i="18" s="1"/>
  <c r="AQ111" i="19"/>
  <c r="CY86" i="19"/>
  <c r="CW75" i="18" s="1"/>
  <c r="CW76" i="18" s="1"/>
  <c r="CY111" i="19"/>
  <c r="AV86" i="19"/>
  <c r="AT75" i="18" s="1"/>
  <c r="AT76" i="18" s="1"/>
  <c r="AV111" i="19"/>
  <c r="AC86" i="19"/>
  <c r="AA75" i="18" s="1"/>
  <c r="AA76" i="18" s="1"/>
  <c r="AC111" i="19"/>
  <c r="CT86" i="19"/>
  <c r="CR75" i="18" s="1"/>
  <c r="CR76" i="18" s="1"/>
  <c r="CT111" i="19"/>
  <c r="X86" i="19"/>
  <c r="V75" i="18" s="1"/>
  <c r="V76" i="18" s="1"/>
  <c r="X111" i="19"/>
  <c r="AK86" i="19"/>
  <c r="AI75" i="18" s="1"/>
  <c r="AI76" i="18" s="1"/>
  <c r="AK111" i="19"/>
  <c r="AA86" i="19"/>
  <c r="Y75" i="18" s="1"/>
  <c r="Y76" i="18" s="1"/>
  <c r="AA111" i="19"/>
  <c r="CU86" i="19"/>
  <c r="CS75" i="18" s="1"/>
  <c r="CS76" i="18" s="1"/>
  <c r="CU111" i="19"/>
  <c r="AP86" i="19"/>
  <c r="AN75" i="18" s="1"/>
  <c r="AN76" i="18" s="1"/>
  <c r="AP111" i="19"/>
  <c r="BC86" i="19"/>
  <c r="BA75" i="18" s="1"/>
  <c r="BA76" i="18" s="1"/>
  <c r="BC111" i="19"/>
  <c r="BH86" i="19"/>
  <c r="BF75" i="18" s="1"/>
  <c r="BF76" i="18" s="1"/>
  <c r="BH111" i="19"/>
  <c r="R86" i="19"/>
  <c r="P75" i="18" s="1"/>
  <c r="P76" i="18" s="1"/>
  <c r="R111" i="19"/>
  <c r="O86" i="19"/>
  <c r="M75" i="18" s="1"/>
  <c r="M76" i="18" s="1"/>
  <c r="O111" i="19"/>
  <c r="AZ86" i="19"/>
  <c r="AX75" i="18" s="1"/>
  <c r="AX76" i="18" s="1"/>
  <c r="AZ111" i="19"/>
  <c r="Z86" i="19"/>
  <c r="X75" i="18" s="1"/>
  <c r="X76" i="18" s="1"/>
  <c r="Z111" i="19"/>
  <c r="AM86" i="19"/>
  <c r="AK75" i="18" s="1"/>
  <c r="AK76" i="18" s="1"/>
  <c r="AM111" i="19"/>
  <c r="AR86" i="19"/>
  <c r="AP75" i="18" s="1"/>
  <c r="AP76" i="18" s="1"/>
  <c r="AR111" i="19"/>
  <c r="BD86" i="19"/>
  <c r="BB75" i="18" s="1"/>
  <c r="BB76" i="18" s="1"/>
  <c r="BD111" i="19"/>
  <c r="CV86" i="19"/>
  <c r="CT75" i="18" s="1"/>
  <c r="CT76" i="18" s="1"/>
  <c r="CV111" i="19"/>
  <c r="CG86" i="19"/>
  <c r="CE75" i="18" s="1"/>
  <c r="CE76" i="18" s="1"/>
  <c r="CG111" i="19"/>
  <c r="BL86" i="19"/>
  <c r="BJ75" i="18" s="1"/>
  <c r="BJ76" i="18" s="1"/>
  <c r="BL111" i="19"/>
  <c r="AL86" i="19"/>
  <c r="AJ75" i="18" s="1"/>
  <c r="AJ76" i="18" s="1"/>
  <c r="AL111" i="19"/>
  <c r="AY86" i="19"/>
  <c r="AW75" i="18" s="1"/>
  <c r="AW76" i="18" s="1"/>
  <c r="AY111" i="19"/>
  <c r="AN86" i="19"/>
  <c r="AL75" i="18" s="1"/>
  <c r="AL76" i="18" s="1"/>
  <c r="AN111" i="19"/>
  <c r="BA86" i="19"/>
  <c r="AY75" i="18" s="1"/>
  <c r="AY76" i="18" s="1"/>
  <c r="BA111" i="19"/>
  <c r="BF86" i="19"/>
  <c r="BD75" i="18" s="1"/>
  <c r="BD76" i="18" s="1"/>
  <c r="BF111" i="19"/>
  <c r="BS86" i="19"/>
  <c r="BQ75" i="18" s="1"/>
  <c r="BQ76" i="18" s="1"/>
  <c r="BS111" i="19"/>
  <c r="BX86" i="19"/>
  <c r="BV75" i="18" s="1"/>
  <c r="BV76" i="18" s="1"/>
  <c r="BX111" i="19"/>
  <c r="AH86" i="19"/>
  <c r="AF75" i="18" s="1"/>
  <c r="AF76" i="18" s="1"/>
  <c r="AH111" i="19"/>
  <c r="AE86" i="19"/>
  <c r="AC75" i="18" s="1"/>
  <c r="AC76" i="18" s="1"/>
  <c r="AE111" i="19"/>
  <c r="BP86" i="19"/>
  <c r="BN75" i="18" s="1"/>
  <c r="BN76" i="18" s="1"/>
  <c r="BP111" i="19"/>
  <c r="DC86" i="19"/>
  <c r="DA75" i="18" s="1"/>
  <c r="DA76" i="18" s="1"/>
  <c r="DC111" i="19"/>
  <c r="BM86" i="19"/>
  <c r="BK75" i="18" s="1"/>
  <c r="BK76" i="18" s="1"/>
  <c r="BM111" i="19"/>
  <c r="BR86" i="19"/>
  <c r="BP75" i="18" s="1"/>
  <c r="BP76" i="18" s="1"/>
  <c r="BR111" i="19"/>
  <c r="CE86" i="19"/>
  <c r="CC75" i="18" s="1"/>
  <c r="CC76" i="18" s="1"/>
  <c r="CE111" i="19"/>
  <c r="Y86" i="19"/>
  <c r="W75" i="18" s="1"/>
  <c r="W76" i="18" s="1"/>
  <c r="Y111" i="19"/>
  <c r="BZ86" i="19"/>
  <c r="BX75" i="18" s="1"/>
  <c r="BX76" i="18" s="1"/>
  <c r="BZ111" i="19"/>
  <c r="BW86" i="19"/>
  <c r="BU75" i="18" s="1"/>
  <c r="BU76" i="18" s="1"/>
  <c r="BW111" i="19"/>
  <c r="DA86" i="19"/>
  <c r="CY75" i="18" s="1"/>
  <c r="CY76" i="18" s="1"/>
  <c r="DA111" i="19"/>
  <c r="CQ86" i="19"/>
  <c r="CO75" i="18" s="1"/>
  <c r="CO76" i="18" s="1"/>
  <c r="CQ111" i="19"/>
  <c r="AW86" i="19"/>
  <c r="AU75" i="18" s="1"/>
  <c r="AU76" i="18" s="1"/>
  <c r="AW111" i="19"/>
  <c r="BB86" i="19"/>
  <c r="AZ75" i="18" s="1"/>
  <c r="AZ76" i="18" s="1"/>
  <c r="BB111" i="19"/>
  <c r="BO86" i="19"/>
  <c r="BM75" i="18" s="1"/>
  <c r="BM76" i="18" s="1"/>
  <c r="BO111" i="19"/>
  <c r="BK86" i="19"/>
  <c r="BI75" i="18" s="1"/>
  <c r="BI76" i="18" s="1"/>
  <c r="BK111" i="19"/>
  <c r="AJ86" i="19"/>
  <c r="AH75" i="18" s="1"/>
  <c r="AH76" i="18" s="1"/>
  <c r="AJ111" i="19"/>
  <c r="CI86" i="19"/>
  <c r="CG75" i="18" s="1"/>
  <c r="CG76" i="18" s="1"/>
  <c r="CI111" i="19"/>
  <c r="AS86" i="19"/>
  <c r="AQ75" i="18" s="1"/>
  <c r="AQ76" i="18" s="1"/>
  <c r="AS111" i="19"/>
  <c r="AX86" i="19"/>
  <c r="AV75" i="18" s="1"/>
  <c r="AV76" i="18" s="1"/>
  <c r="AX111" i="19"/>
  <c r="CF86" i="19"/>
  <c r="CD75" i="18" s="1"/>
  <c r="CD76" i="18" s="1"/>
  <c r="CF111" i="19"/>
  <c r="DE86" i="19"/>
  <c r="DC75" i="18" s="1"/>
  <c r="DC76" i="18" s="1"/>
  <c r="DE111" i="19"/>
  <c r="CC86" i="19"/>
  <c r="CA75" i="18" s="1"/>
  <c r="CA76" i="18" s="1"/>
  <c r="CC111" i="19"/>
  <c r="CH86" i="19"/>
  <c r="CF75" i="18" s="1"/>
  <c r="CF76" i="18" s="1"/>
  <c r="CH111" i="19"/>
  <c r="L86" i="19"/>
  <c r="J75" i="18" s="1"/>
  <c r="J76" i="18" s="1"/>
  <c r="L111" i="19"/>
  <c r="AO86" i="19"/>
  <c r="AM75" i="18" s="1"/>
  <c r="AM76" i="18" s="1"/>
  <c r="AO111" i="19"/>
  <c r="CP86" i="19"/>
  <c r="CN75" i="18" s="1"/>
  <c r="CN76" i="18" s="1"/>
  <c r="CP111" i="19"/>
  <c r="CK86" i="19"/>
  <c r="CI75" i="18" s="1"/>
  <c r="CI76" i="18" s="1"/>
  <c r="CK111" i="19"/>
  <c r="CR86" i="19"/>
  <c r="CP75" i="18" s="1"/>
  <c r="CP76" i="18" s="1"/>
  <c r="CR111" i="19"/>
  <c r="BY86" i="19"/>
  <c r="BW75" i="18" s="1"/>
  <c r="BW76" i="18" s="1"/>
  <c r="BY111" i="19"/>
  <c r="S86" i="19"/>
  <c r="Q75" i="18" s="1"/>
  <c r="Q76" i="18" s="1"/>
  <c r="S111" i="19"/>
  <c r="BT86" i="19"/>
  <c r="BR75" i="18" s="1"/>
  <c r="BR76" i="18" s="1"/>
  <c r="BT111" i="19"/>
  <c r="N86" i="19"/>
  <c r="L75" i="18" s="1"/>
  <c r="L76" i="18" s="1"/>
  <c r="N111" i="19"/>
  <c r="K111" i="19"/>
  <c r="CS86" i="19"/>
  <c r="CQ75" i="18" s="1"/>
  <c r="CQ76" i="18" s="1"/>
  <c r="CS111" i="19"/>
  <c r="CB86" i="19"/>
  <c r="BZ75" i="18" s="1"/>
  <c r="BZ76" i="18" s="1"/>
  <c r="CB111" i="19"/>
  <c r="BI86" i="19"/>
  <c r="BG75" i="18" s="1"/>
  <c r="BG76" i="18" s="1"/>
  <c r="BI111" i="19"/>
  <c r="BN86" i="19"/>
  <c r="BL75" i="18" s="1"/>
  <c r="BL76" i="18" s="1"/>
  <c r="BN111" i="19"/>
  <c r="BJ86" i="19"/>
  <c r="BH75" i="18" s="1"/>
  <c r="BH76" i="18" s="1"/>
  <c r="BJ111" i="19"/>
  <c r="BG86" i="19"/>
  <c r="BE75" i="18" s="1"/>
  <c r="BG111" i="19"/>
  <c r="CW86" i="19"/>
  <c r="CU75" i="18" s="1"/>
  <c r="CU76" i="18" s="1"/>
  <c r="CW111" i="19"/>
  <c r="BV86" i="19"/>
  <c r="BT75" i="18" s="1"/>
  <c r="BT76" i="18" s="1"/>
  <c r="BV111" i="19"/>
  <c r="W86" i="19"/>
  <c r="U75" i="18" s="1"/>
  <c r="U76" i="18" s="1"/>
  <c r="W111" i="19"/>
  <c r="CN86" i="19"/>
  <c r="CL75" i="18" s="1"/>
  <c r="CL76" i="18" s="1"/>
  <c r="CN111" i="19"/>
  <c r="BE86" i="19"/>
  <c r="BC75" i="18" s="1"/>
  <c r="BC76" i="18" s="1"/>
  <c r="BE111" i="19"/>
  <c r="AU86" i="19"/>
  <c r="AS75" i="18" s="1"/>
  <c r="AS76" i="18" s="1"/>
  <c r="AU111" i="19"/>
  <c r="T86" i="19"/>
  <c r="R75" i="18" s="1"/>
  <c r="R76" i="18" s="1"/>
  <c r="T111" i="19"/>
  <c r="Q86" i="19"/>
  <c r="O75" i="18" s="1"/>
  <c r="O76" i="18" s="1"/>
  <c r="Q111" i="19"/>
  <c r="V86" i="19"/>
  <c r="T75" i="18" s="1"/>
  <c r="T76" i="18" s="1"/>
  <c r="V111" i="19"/>
  <c r="AI86" i="19"/>
  <c r="AG75" i="18" s="1"/>
  <c r="AG76" i="18" s="1"/>
  <c r="AI111" i="19"/>
  <c r="CJ86" i="19"/>
  <c r="CH75" i="18" s="1"/>
  <c r="CH76" i="18" s="1"/>
  <c r="CJ111" i="19"/>
  <c r="AD86" i="19"/>
  <c r="AB75" i="18" s="1"/>
  <c r="AB76" i="18" s="1"/>
  <c r="AD111" i="19"/>
  <c r="CM86" i="19"/>
  <c r="CK75" i="18" s="1"/>
  <c r="CK76" i="18" s="1"/>
  <c r="CM111" i="19"/>
  <c r="DB86" i="19"/>
  <c r="CZ75" i="18" s="1"/>
  <c r="CZ76" i="18" s="1"/>
  <c r="DB111" i="19"/>
  <c r="AF86" i="19"/>
  <c r="AD75" i="18" s="1"/>
  <c r="AD76" i="18" s="1"/>
  <c r="AF111" i="19"/>
  <c r="M86" i="19"/>
  <c r="K75" i="18" s="1"/>
  <c r="K76" i="18" s="1"/>
  <c r="M111" i="19"/>
  <c r="CD86" i="19"/>
  <c r="CB75" i="18" s="1"/>
  <c r="CB76" i="18" s="1"/>
  <c r="CD111" i="19"/>
  <c r="CA86" i="19"/>
  <c r="BY75" i="18" s="1"/>
  <c r="BY76" i="18" s="1"/>
  <c r="CA111" i="19"/>
  <c r="U86" i="19"/>
  <c r="S75" i="18" s="1"/>
  <c r="S76" i="18" s="1"/>
  <c r="U111" i="19"/>
  <c r="K86" i="19"/>
  <c r="I75" i="18" s="1"/>
  <c r="I73" i="18"/>
  <c r="I58" i="19"/>
  <c r="G48" i="18" s="1"/>
  <c r="AV49" i="18"/>
  <c r="CD49" i="18"/>
  <c r="AC49" i="18"/>
  <c r="O49" i="18"/>
  <c r="AG49" i="18"/>
  <c r="CZ49" i="18"/>
  <c r="CU49" i="18"/>
  <c r="CV49" i="18"/>
  <c r="BH49" i="18"/>
  <c r="CY49" i="18"/>
  <c r="BE49" i="18"/>
  <c r="DJ49" i="18"/>
  <c r="BJ49" i="18"/>
  <c r="AA49" i="18"/>
  <c r="CM49" i="18"/>
  <c r="CB49" i="18"/>
  <c r="BI49" i="18"/>
  <c r="BN49" i="18"/>
  <c r="CA49" i="18"/>
  <c r="AW49" i="18"/>
  <c r="DI49" i="18"/>
  <c r="DD76" i="18"/>
  <c r="BS76" i="18"/>
  <c r="U49" i="18"/>
  <c r="J49" i="18"/>
  <c r="DF49" i="18"/>
  <c r="Z49" i="18"/>
  <c r="BT49" i="18"/>
  <c r="BS49" i="18"/>
  <c r="DJ76" i="18"/>
  <c r="CJ49" i="18"/>
  <c r="DF76" i="18"/>
  <c r="B25" i="18"/>
  <c r="C25" i="18"/>
  <c r="BY49" i="18"/>
  <c r="AU49" i="18"/>
  <c r="CC49" i="18"/>
  <c r="AI49" i="18"/>
  <c r="BM49" i="18"/>
  <c r="L49" i="18"/>
  <c r="BX49" i="18"/>
  <c r="I49" i="18"/>
  <c r="BU49" i="18"/>
  <c r="N49" i="18"/>
  <c r="CP49" i="18"/>
  <c r="AQ49" i="18"/>
  <c r="P49" i="18"/>
  <c r="CO49" i="18"/>
  <c r="CT49" i="18"/>
  <c r="CW49" i="18"/>
  <c r="CS49" i="18"/>
  <c r="S49" i="18"/>
  <c r="AR76" i="18"/>
  <c r="BE76" i="18"/>
  <c r="BA49" i="18"/>
  <c r="CG49" i="18"/>
  <c r="DE76" i="18"/>
  <c r="T49" i="18"/>
  <c r="BV49" i="18"/>
  <c r="BZ49" i="18"/>
  <c r="CX49" i="18"/>
  <c r="DA49" i="18"/>
  <c r="DH49" i="18"/>
  <c r="AH49" i="18"/>
  <c r="CE49" i="18"/>
  <c r="BR49" i="18"/>
  <c r="AB49" i="18"/>
  <c r="CN49" i="18"/>
  <c r="Y49" i="18"/>
  <c r="CK49" i="18"/>
  <c r="AD49" i="18"/>
  <c r="DE49" i="18"/>
  <c r="BG49" i="18"/>
  <c r="AF49" i="18"/>
  <c r="M49" i="18"/>
  <c r="R49" i="18"/>
  <c r="AE49" i="18"/>
  <c r="DC49" i="18"/>
  <c r="AL49" i="18"/>
  <c r="BO49" i="18"/>
  <c r="BQ49" i="18"/>
  <c r="W49" i="18"/>
  <c r="AM49" i="18"/>
  <c r="BC49" i="18"/>
  <c r="BD49" i="18"/>
  <c r="X49" i="18"/>
  <c r="AP49" i="18"/>
  <c r="AN49" i="18"/>
  <c r="G46" i="18"/>
  <c r="CQ49" i="18"/>
  <c r="V49" i="18"/>
  <c r="CR49" i="18"/>
  <c r="AZ49" i="18"/>
  <c r="BB49" i="18"/>
  <c r="CF49" i="18"/>
  <c r="AY49" i="18"/>
  <c r="AR49" i="18"/>
  <c r="DG49" i="18"/>
  <c r="AO49" i="18"/>
  <c r="DD49" i="18"/>
  <c r="AT49" i="18"/>
  <c r="K49" i="18"/>
  <c r="BW49" i="18"/>
  <c r="BL49" i="18"/>
  <c r="AS49" i="18"/>
  <c r="AX49" i="18"/>
  <c r="BK49" i="18"/>
  <c r="Q49" i="18"/>
  <c r="CH49" i="18"/>
  <c r="DI76" i="18"/>
  <c r="DH76" i="18"/>
  <c r="DG76" i="18"/>
  <c r="CI49" i="18"/>
  <c r="AK49" i="18"/>
  <c r="DB49" i="18"/>
  <c r="BP49" i="18"/>
  <c r="AJ49" i="18"/>
  <c r="CL49" i="18"/>
  <c r="BF49" i="18"/>
  <c r="H49" i="18"/>
  <c r="I86" i="19"/>
  <c r="I76" i="18" l="1"/>
  <c r="G73" i="18"/>
  <c r="G75" i="18"/>
  <c r="I111" i="19"/>
  <c r="I113" i="19" s="1"/>
  <c r="G49" i="18"/>
  <c r="G76" i="18" l="1"/>
  <c r="C76" i="18" s="1"/>
  <c r="C49" i="18"/>
  <c r="B49" i="18"/>
  <c r="B76" i="18" l="1"/>
</calcChain>
</file>

<file path=xl/sharedStrings.xml><?xml version="1.0" encoding="utf-8"?>
<sst xmlns="http://schemas.openxmlformats.org/spreadsheetml/2006/main" count="760" uniqueCount="257">
  <si>
    <t>Description</t>
  </si>
  <si>
    <t>Other Exclusion</t>
  </si>
  <si>
    <t>Other</t>
  </si>
  <si>
    <t>Voltage</t>
  </si>
  <si>
    <t>Grillage</t>
  </si>
  <si>
    <t>Total</t>
  </si>
  <si>
    <t>CorrosionZone</t>
  </si>
  <si>
    <t>B</t>
  </si>
  <si>
    <t>C</t>
  </si>
  <si>
    <t>D</t>
  </si>
  <si>
    <t>Zone</t>
  </si>
  <si>
    <t>ID</t>
  </si>
  <si>
    <t>MultipleCircuit</t>
  </si>
  <si>
    <t>GrillageFoundation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</si>
  <si>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</si>
  <si>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</si>
  <si>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</si>
  <si>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</si>
  <si>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</si>
  <si>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</si>
  <si>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</si>
  <si>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</si>
  <si>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</si>
  <si>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</si>
  <si>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</si>
  <si>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</si>
  <si>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</si>
  <si>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</si>
  <si>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</si>
  <si>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</si>
  <si>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</si>
  <si>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</si>
  <si>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</si>
  <si>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</si>
  <si>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</si>
  <si>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</si>
  <si>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</si>
  <si>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</si>
  <si>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</si>
  <si>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</si>
  <si>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</si>
  <si>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</si>
  <si>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</si>
  <si>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</si>
  <si>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</si>
  <si>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</si>
  <si>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</si>
  <si>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</si>
  <si>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</si>
  <si>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</si>
  <si>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</si>
  <si>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</si>
  <si>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</si>
  <si>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</si>
  <si>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</si>
  <si>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</si>
  <si>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</si>
  <si>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</si>
  <si>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</si>
  <si>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</si>
  <si>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</si>
  <si>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</si>
  <si>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</si>
  <si>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</si>
  <si>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</si>
  <si>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</si>
  <si>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</si>
  <si>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</si>
  <si>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</si>
  <si>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</si>
  <si>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</si>
  <si>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</si>
  <si>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</si>
  <si>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</si>
  <si>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</si>
  <si>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</si>
  <si>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</si>
  <si>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</si>
  <si>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</si>
  <si>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</si>
  <si>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</si>
  <si>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</si>
  <si>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</si>
  <si>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</si>
  <si>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</si>
  <si>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</si>
  <si>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</si>
  <si>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</si>
  <si>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</si>
  <si>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</si>
  <si>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</si>
  <si>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</si>
  <si>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</si>
  <si>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</si>
  <si>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</si>
  <si>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</si>
  <si>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</si>
  <si>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</si>
  <si>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</si>
  <si>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</si>
  <si>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</si>
  <si>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</si>
  <si>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</si>
  <si>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</si>
  <si>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</si>
  <si>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</si>
  <si>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</si>
  <si>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</si>
  <si>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</si>
  <si>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</si>
  <si>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</si>
  <si>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</si>
  <si>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</si>
  <si>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</si>
  <si>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</si>
  <si>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</si>
  <si>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</si>
  <si>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</si>
  <si>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</si>
  <si>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</si>
  <si>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</si>
  <si>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No enduring need for selected towers between Gin Gin and Wurdong tee, as part of reconfiguration of CQ-SQ Eastern corridor</t>
  </si>
  <si>
    <t>No enduring need for older towers in the older component of feeder 879 between Strathmore and Ross</t>
  </si>
  <si>
    <t>No enduring need for selected towers in Blackstone area due to reconfiguration of Swanbank / Blackstone area.</t>
  </si>
  <si>
    <t>Sum</t>
  </si>
  <si>
    <t>&lt; = 33 kV; Single Circuit</t>
  </si>
  <si>
    <t>&gt; 33 kV &amp; &lt; = 66 kV ; Single Circuit</t>
  </si>
  <si>
    <t>&gt; 66 kV &amp; &lt; = 132 kV ; Single Circuit</t>
  </si>
  <si>
    <t>&gt; 132 kV &amp; &lt; = 275 kV ; Single Circuit</t>
  </si>
  <si>
    <t>&gt; 275 kV &amp; &lt; = 330 kV ; Single Circuit</t>
  </si>
  <si>
    <t>&gt; 330 kV &amp; &lt; = 500 kV  ; Single Circuit</t>
  </si>
  <si>
    <t>&gt; 500 kV  ; Single Circuit</t>
  </si>
  <si>
    <t>&lt; = 33 kV; Multiple Circuit</t>
  </si>
  <si>
    <t>&gt; 33 kV &amp; &lt; = 66 kV ; Multiple Circuit</t>
  </si>
  <si>
    <t>&gt; 66 kV &amp; &lt; = 132 kV ; Multiple Circuit</t>
  </si>
  <si>
    <t>&gt; 132 kV &amp; &lt; = 275 kV ; Multiple Circuit</t>
  </si>
  <si>
    <t>&gt; 275 kV &amp; &lt; = 330 kV ; Multiple Circuit</t>
  </si>
  <si>
    <t>&gt; 330 kV &amp; &lt; = 500 kV  ; Multiple Circuit</t>
  </si>
  <si>
    <t>&gt; 500 kV  ; Multiple Circuit</t>
  </si>
  <si>
    <t>Multiple Circuit</t>
  </si>
  <si>
    <t>V Min</t>
  </si>
  <si>
    <t>V Max</t>
  </si>
  <si>
    <t>Refurbed</t>
  </si>
  <si>
    <t>Updated Age Profile</t>
  </si>
  <si>
    <t>No enduring need for Townsville South - Clare South Fdr 7131 (Inland circuit)</t>
  </si>
  <si>
    <t>No enduring need for selected sections of 275 kV network in Bergins Hill / Karana Downs area.</t>
  </si>
  <si>
    <t>Future No Enduring Need</t>
  </si>
  <si>
    <t>No enduring need for Dan Gleeson-Alan Sherriff line</t>
  </si>
  <si>
    <t>No enduring need for Dan Gleeson-Alan Sherriff line [BS 1611 comes out with BS 1223]</t>
  </si>
  <si>
    <t>Double Circuit</t>
  </si>
  <si>
    <t>Volt Min</t>
  </si>
  <si>
    <t>Volt Max</t>
  </si>
  <si>
    <t>1146a</t>
  </si>
  <si>
    <t>1146b</t>
  </si>
  <si>
    <t>1156a</t>
  </si>
  <si>
    <t>1156b</t>
  </si>
  <si>
    <t>1102a</t>
  </si>
  <si>
    <t>1102b</t>
  </si>
  <si>
    <t>1219a</t>
  </si>
  <si>
    <t>1219b</t>
  </si>
  <si>
    <t>1219c</t>
  </si>
  <si>
    <t>1223a</t>
  </si>
  <si>
    <t>1223b</t>
  </si>
  <si>
    <t>1110a</t>
  </si>
  <si>
    <t>1110b</t>
  </si>
  <si>
    <t>22kV</t>
  </si>
  <si>
    <t>Exclude 22 kV feeders from ongoing capex need</t>
  </si>
  <si>
    <t>Type</t>
  </si>
  <si>
    <t>No Future Enduring Need</t>
  </si>
  <si>
    <t>Rebuild into Moura as double circuit</t>
  </si>
  <si>
    <t>22 kV Exclusion</t>
  </si>
  <si>
    <t>1201_aa</t>
  </si>
  <si>
    <t>1201_bb</t>
  </si>
  <si>
    <t>1201_cc</t>
  </si>
  <si>
    <t>Have Refurbed</t>
  </si>
  <si>
    <t>Max</t>
  </si>
  <si>
    <t>Min</t>
  </si>
  <si>
    <t>Age Profile (Voltage, Type)</t>
  </si>
  <si>
    <t>Age Profile (Corrosion Zone)</t>
  </si>
  <si>
    <t>Check0</t>
  </si>
  <si>
    <t>No enduring need for selected section of 132 kV network between Swanbank A and Blackstone.</t>
  </si>
  <si>
    <t>No Future Enduring Need (Current)</t>
  </si>
  <si>
    <t>Adjust previously refurbed towers</t>
  </si>
  <si>
    <t>Belmont Murarrie (ex 701)</t>
  </si>
  <si>
    <t>Kareeya - Tully</t>
  </si>
  <si>
    <t>Swanbank - Ebenezer, ex Swanbank - Middle Ridge</t>
  </si>
  <si>
    <t>Turkinje towards Woree. TBC. Based on land strategy PQ maps.</t>
  </si>
  <si>
    <t>Out of Belmont - ex 701 / 750.</t>
  </si>
  <si>
    <t>Outside of Callide - ex 7106</t>
  </si>
  <si>
    <t>EnableExclusion</t>
  </si>
  <si>
    <t>Purpose</t>
  </si>
  <si>
    <t>Context</t>
  </si>
  <si>
    <t>Age Profile - Towers</t>
  </si>
  <si>
    <t>66 kV</t>
  </si>
  <si>
    <t>Exclude 66 kV feeders from ongoing capex need</t>
  </si>
  <si>
    <t>66 kV Exclusion</t>
  </si>
  <si>
    <t>Age Profile, RIN Data, 2015</t>
  </si>
  <si>
    <t>Age Profile (2015)</t>
  </si>
  <si>
    <t>Check - 2015 Categories</t>
  </si>
  <si>
    <t>Difference - 2015 Categories</t>
  </si>
  <si>
    <t>66kV</t>
  </si>
  <si>
    <t>500 kV</t>
  </si>
  <si>
    <t>Exclude 500 kV tower from ongoing capex need</t>
  </si>
  <si>
    <t>500 kV Exclusion</t>
  </si>
  <si>
    <t xml:space="preserve">Check 0 </t>
  </si>
  <si>
    <t>Summation of Incremental Changes (2010 Profile)</t>
  </si>
  <si>
    <t>Reallocated as regulated asset since 2010</t>
  </si>
  <si>
    <t>All previously refit towers are excluded from next RR period capex forecast</t>
  </si>
  <si>
    <t>1204a</t>
  </si>
  <si>
    <t>1204b</t>
  </si>
  <si>
    <t>1233a</t>
  </si>
  <si>
    <t>1252a</t>
  </si>
  <si>
    <t>1202-STR-9588</t>
  </si>
  <si>
    <t>Adjustment to classification of one tower in RIN data</t>
  </si>
  <si>
    <t>1030-STR-9001 and -7200</t>
  </si>
  <si>
    <t>Adjustment to RIN data</t>
  </si>
  <si>
    <t>No enduring need for spare towers between Gladstone and Calliope River ex fdr 8836.</t>
  </si>
  <si>
    <t>Update RIN reported age profile information for towers. Adjusted so that the age profiles appropriate for repex models.</t>
  </si>
  <si>
    <t>Age profiles from this workbook are used in the calibration (2010) and forecast (2015) repex models.</t>
  </si>
  <si>
    <t>Metro BS 1043 - Requirement for no capex</t>
  </si>
  <si>
    <t>Metro BS 1042 - Requirement for no capex</t>
  </si>
  <si>
    <t>Metro BS 1036 - Requirement for no capex</t>
  </si>
  <si>
    <t>Metro BS 1043 (a) - Requirement for no capex</t>
  </si>
  <si>
    <t>Metro BS 1043 (b) - Requirement for no capex</t>
  </si>
  <si>
    <t>18 towers were refurbed, prior to 2010. Original construction, 1964. Refurbed added effectively 20 years. Place these towers at 1984 instead of 1964.</t>
  </si>
  <si>
    <t>Adjustments to 2010 Tower Age Profile</t>
  </si>
  <si>
    <t>Adjustments to 2015 Tower Age Profile</t>
  </si>
  <si>
    <t>2015 Age Profile - RIN Categorisation</t>
  </si>
  <si>
    <t>2015 Age Profile - Repex Model Categorisation</t>
  </si>
  <si>
    <t>2010 Age Profile</t>
  </si>
  <si>
    <t>Age Profile (Corrosion Zone) for 2010 Profile, Inclusive of Adjustments</t>
  </si>
  <si>
    <t>No capex requirement</t>
  </si>
  <si>
    <t>Age Profile</t>
  </si>
  <si>
    <t>Summation of Adjustments</t>
  </si>
  <si>
    <t>Age Profile (2015), Excluding Non-Utilised Categories</t>
  </si>
  <si>
    <t>Rows 45 - 47 on "Age Profile - 2010" is the modified tower age profile, by corrosion zone, appropriate for the 2010 repex model.</t>
  </si>
  <si>
    <t>Transfer of Tarong - Chinchila to Powerlink</t>
  </si>
  <si>
    <t>Transfer of Chinchilla - Columboola to Powerlink</t>
  </si>
  <si>
    <t>RIN data classified these two towers having 2 circuits. Data updated to have 0 circuits only</t>
  </si>
  <si>
    <t>No enduring need for Callide A - Gladstone South 132 kV feeders, as part of reconfiguration of Central West network.</t>
  </si>
  <si>
    <t>No enduring need for potion of Blackwater - Baralaba feeder, as part of reconfiguration of Central West network.</t>
  </si>
  <si>
    <t>No enduring need for Callide A - Baralaba feeder,  as part of reconfiguration of Central West network.</t>
  </si>
  <si>
    <t>No enduring need for potion of Blackwater - Baralaba feeder,  as part of reconfiguration of Central West network.</t>
  </si>
  <si>
    <t>No enduring need for Moura - Baralaba feeder,  as part of reconfiguration of Central West network.</t>
  </si>
  <si>
    <t>No enduring need for  Proserpine - Mackay</t>
  </si>
  <si>
    <t>Single circuit Biloela Moura line - forecast to be rebuilt as double circuit, in conjunction with decommisisong of circuits in/out of Baralaba, as part of reconfiguration of Central West network.</t>
  </si>
  <si>
    <t>Requirement for no capex.</t>
  </si>
  <si>
    <t>No enduring need for Callide A - Gladestone South 132 kV feeders, as part of reconfiguration of Central West network.</t>
  </si>
  <si>
    <t>No enduring need for Callide A - Baralaba feeder, as part of reconfiguration of Central West network.</t>
  </si>
  <si>
    <t>No enduring need for Moura - Baralaba feeder, as part of reconfiguration of Central West network.</t>
  </si>
  <si>
    <t>Removed since 2010. Not for calibration.</t>
  </si>
  <si>
    <t>Transfer of asset since 2010.</t>
  </si>
  <si>
    <t>Reallocation of Bramear - Kogan as regulated asset</t>
  </si>
  <si>
    <t>Rows 93 - 110 on "Age Profile - 2015 - Repex" is the modified tower age profile, appropriate for the forecast (2015) repex model.</t>
  </si>
  <si>
    <t>Adjustments to the base age profiles are listed in the "Adjustments" 2010 and 2015 sheets.</t>
  </si>
  <si>
    <t>No enduring need for BS 1237 - 7156 - Between Stuart and Ross substations.</t>
  </si>
  <si>
    <t>The two "Age Profile - 2015" sheets report the tower age profiles, in different categorisations. The 2015 - RIN age profile is the age profile as per the original RIN data. The 2015 - Repex age profile is the data classified by corrosion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</si>
</sst>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3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/>
    <xf numFmtId="0" fontId="8" fillId="0" borderId="0" applyFill="0"/>
    <xf numFmtId="0" fontId="8" fillId="0" borderId="0"/>
    <xf numFmtId="0" fontId="5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1"/>
    <xf numFmtId="164" fontId="0" fillId="0" borderId="0" xfId="0" applyNumberFormat="1"/>
    <xf numFmtId="164" fontId="0" fillId="0" borderId="0" xfId="0" applyNumberFormat="1" applyAlignment="1">
      <alignment wrapText="1"/>
    </xf>
    <xf numFmtId="0" fontId="4" fillId="0" borderId="0" xfId="0" applyFont="1"/>
    <xf numFmtId="0" fontId="1" fillId="0" borderId="0" xfId="0" quotePrefix="1" applyFont="1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0" fontId="7" fillId="0" borderId="0" xfId="3"/>
    <xf numFmtId="0" fontId="6" fillId="0" borderId="2" xfId="2"/>
    <xf numFmtId="0" fontId="8" fillId="0" borderId="0" xfId="3" applyFont="1"/>
    <xf numFmtId="0" fontId="3" fillId="0" borderId="1" xfId="1" applyAlignment="1">
      <alignment wrapText="1"/>
    </xf>
    <xf numFmtId="0" fontId="0" fillId="0" borderId="0" xfId="0" applyAlignment="1">
      <alignment horizontal="right"/>
    </xf>
    <xf numFmtId="0" fontId="9" fillId="0" borderId="0" xfId="7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189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2" name="IncrementalChanges2015" displayName="IncrementalChanges2015" ref="A4:DO52" totalsRowShown="0">
  <autoFilter ref="A4:DO52"/>
  <tableColumns count="119">
    <tableColumn id="1" name="ID"/>
    <tableColumn id="2" name="Description" dataDxfId="188"/>
    <tableColumn id="5" name="GrillageFoundation" dataDxfId="187"/>
    <tableColumn id="4" name="Voltage"/>
    <tableColumn id="3" name="MultipleCircuit"/>
    <tableColumn id="6" name="CorrosionZone"/>
    <tableColumn id="8" name="Have Refurbed"/>
    <tableColumn id="120" name="Type"/>
    <tableColumn id="7" name="EnableExclusion" dataDxfId="186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116" name="Sum" dataDxfId="185">
      <calculatedColumnFormula>SUM(IncrementalChanges2015[[#This Row],[2015]:[1909]])</calculatedColumnFormula>
    </tableColumn>
    <tableColumn id="9" name="2015" dataDxfId="184"/>
    <tableColumn id="10" name="2014" dataDxfId="183"/>
    <tableColumn id="11" name="2013" dataDxfId="182"/>
    <tableColumn id="12" name="2012" dataDxfId="181"/>
    <tableColumn id="13" name="2011" dataDxfId="180"/>
    <tableColumn id="14" name="2010" dataDxfId="179"/>
    <tableColumn id="15" name="2009" dataDxfId="178"/>
    <tableColumn id="16" name="2008" dataDxfId="177"/>
    <tableColumn id="17" name="2007" dataDxfId="176"/>
    <tableColumn id="18" name="2006" dataDxfId="175"/>
    <tableColumn id="19" name="2005" dataDxfId="174"/>
    <tableColumn id="20" name="2004" dataDxfId="173"/>
    <tableColumn id="21" name="2003" dataDxfId="172"/>
    <tableColumn id="22" name="2002" dataDxfId="171"/>
    <tableColumn id="23" name="2001" dataDxfId="170"/>
    <tableColumn id="24" name="2000" dataDxfId="169"/>
    <tableColumn id="25" name="1999" dataDxfId="168"/>
    <tableColumn id="26" name="1998" dataDxfId="167"/>
    <tableColumn id="27" name="1997" dataDxfId="166"/>
    <tableColumn id="28" name="1996" dataDxfId="165"/>
    <tableColumn id="29" name="1995" dataDxfId="164"/>
    <tableColumn id="30" name="1994" dataDxfId="163"/>
    <tableColumn id="31" name="1993" dataDxfId="162"/>
    <tableColumn id="32" name="1992" dataDxfId="161"/>
    <tableColumn id="33" name="1991" dataDxfId="160"/>
    <tableColumn id="34" name="1990" dataDxfId="159"/>
    <tableColumn id="35" name="1989" dataDxfId="158"/>
    <tableColumn id="36" name="1988" dataDxfId="157"/>
    <tableColumn id="37" name="1987" dataDxfId="156"/>
    <tableColumn id="38" name="1986" dataDxfId="155"/>
    <tableColumn id="39" name="1985" dataDxfId="154"/>
    <tableColumn id="40" name="1984" dataDxfId="153"/>
    <tableColumn id="41" name="1983" dataDxfId="152"/>
    <tableColumn id="42" name="1982" dataDxfId="151"/>
    <tableColumn id="43" name="1981" dataDxfId="150"/>
    <tableColumn id="44" name="1980" dataDxfId="149"/>
    <tableColumn id="45" name="1979" dataDxfId="148"/>
    <tableColumn id="46" name="1978" dataDxfId="147"/>
    <tableColumn id="47" name="1977" dataDxfId="146"/>
    <tableColumn id="48" name="1976" dataDxfId="145"/>
    <tableColumn id="49" name="1975" dataDxfId="144"/>
    <tableColumn id="50" name="1974" dataDxfId="143"/>
    <tableColumn id="51" name="1973" dataDxfId="142"/>
    <tableColumn id="52" name="1972" dataDxfId="141"/>
    <tableColumn id="53" name="1971" dataDxfId="140"/>
    <tableColumn id="54" name="1970" dataDxfId="139"/>
    <tableColumn id="55" name="1969" dataDxfId="138"/>
    <tableColumn id="56" name="1968" dataDxfId="137"/>
    <tableColumn id="57" name="1967" dataDxfId="136"/>
    <tableColumn id="58" name="1966" dataDxfId="135"/>
    <tableColumn id="59" name="1965" dataDxfId="134"/>
    <tableColumn id="60" name="1964" dataDxfId="133"/>
    <tableColumn id="61" name="1963" dataDxfId="132"/>
    <tableColumn id="62" name="1962" dataDxfId="131"/>
    <tableColumn id="63" name="1961" dataDxfId="130"/>
    <tableColumn id="64" name="1960" dataDxfId="129"/>
    <tableColumn id="65" name="1959" dataDxfId="128"/>
    <tableColumn id="66" name="1958" dataDxfId="127"/>
    <tableColumn id="67" name="1957" dataDxfId="126"/>
    <tableColumn id="68" name="1956" dataDxfId="125"/>
    <tableColumn id="69" name="1955" dataDxfId="124"/>
    <tableColumn id="70" name="1954" dataDxfId="123"/>
    <tableColumn id="71" name="1953" dataDxfId="122"/>
    <tableColumn id="72" name="1952" dataDxfId="121"/>
    <tableColumn id="73" name="1951" dataDxfId="120"/>
    <tableColumn id="74" name="1950" dataDxfId="119"/>
    <tableColumn id="75" name="1949" dataDxfId="118"/>
    <tableColumn id="76" name="1948" dataDxfId="117"/>
    <tableColumn id="77" name="1947" dataDxfId="116"/>
    <tableColumn id="78" name="1946" dataDxfId="115"/>
    <tableColumn id="79" name="1945" dataDxfId="114"/>
    <tableColumn id="80" name="1944" dataDxfId="113"/>
    <tableColumn id="81" name="1943" dataDxfId="112"/>
    <tableColumn id="82" name="1942" dataDxfId="111"/>
    <tableColumn id="83" name="1941" dataDxfId="110"/>
    <tableColumn id="84" name="1940" dataDxfId="109"/>
    <tableColumn id="85" name="1939" dataDxfId="108"/>
    <tableColumn id="86" name="1938" dataDxfId="107"/>
    <tableColumn id="87" name="1937" dataDxfId="106"/>
    <tableColumn id="88" name="1936" dataDxfId="105"/>
    <tableColumn id="89" name="1935" dataDxfId="104"/>
    <tableColumn id="90" name="1934" dataDxfId="103"/>
    <tableColumn id="91" name="1933" dataDxfId="102"/>
    <tableColumn id="92" name="1932" dataDxfId="101"/>
    <tableColumn id="93" name="1931" dataDxfId="100"/>
    <tableColumn id="94" name="1930" dataDxfId="99"/>
    <tableColumn id="95" name="1929" dataDxfId="98"/>
    <tableColumn id="96" name="1928" dataDxfId="97"/>
    <tableColumn id="97" name="1927" dataDxfId="96"/>
    <tableColumn id="98" name="1926" dataDxfId="95"/>
    <tableColumn id="99" name="1925" dataDxfId="94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IncrementalChanges2010" displayName="IncrementalChanges2010" ref="A4:DK42" totalsRowShown="0">
  <autoFilter ref="A4:DK42"/>
  <tableColumns count="115">
    <tableColumn id="1" name="ID"/>
    <tableColumn id="2" name="Description" dataDxfId="93"/>
    <tableColumn id="6" name="CorrosionZone"/>
    <tableColumn id="120" name="Type"/>
    <tableColumn id="7" name="EnableExclusion" dataDxfId="92">
      <calculatedColumnFormula>IFERROR(OR(IncrementalChanges2010[[#This Row],[Future No Enduring Need]:[Other Exclusion]]),FALSE)</calculatedColumnFormula>
    </tableColumn>
    <tableColumn id="117" name="Future No Enduring Need"/>
    <tableColumn id="118" name="Other Exclusion"/>
    <tableColumn id="116" name="Sum" dataDxfId="91">
      <calculatedColumnFormula>SUM(IncrementalChanges2010[[#This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1"/>
  <sheetViews>
    <sheetView tabSelected="1" workbookViewId="0"/>
  </sheetViews>
  <sheetFormatPr defaultRowHeight="13.2" x14ac:dyDescent="0.25"/>
  <cols>
    <col min="1" max="16384" width="8.88671875" style="14"/>
  </cols>
  <sheetData>
    <row r="1" spans="1:1" s="5" customFormat="1" ht="20.399999999999999" thickBot="1" x14ac:dyDescent="0.45">
      <c r="A1" s="5" t="s">
        <v>192</v>
      </c>
    </row>
    <row r="2" spans="1:1" ht="13.8" thickTop="1" x14ac:dyDescent="0.25"/>
    <row r="3" spans="1:1" s="15" customFormat="1" ht="18" thickBot="1" x14ac:dyDescent="0.4">
      <c r="A3" s="15" t="s">
        <v>190</v>
      </c>
    </row>
    <row r="4" spans="1:1" ht="13.8" thickTop="1" x14ac:dyDescent="0.25">
      <c r="A4" s="16" t="s">
        <v>217</v>
      </c>
    </row>
    <row r="6" spans="1:1" s="15" customFormat="1" ht="18" thickBot="1" x14ac:dyDescent="0.4">
      <c r="A6" s="15" t="s">
        <v>191</v>
      </c>
    </row>
    <row r="7" spans="1:1" ht="13.8" thickTop="1" x14ac:dyDescent="0.25">
      <c r="A7" s="16" t="s">
        <v>218</v>
      </c>
    </row>
    <row r="8" spans="1:1" x14ac:dyDescent="0.25">
      <c r="A8" s="16" t="s">
        <v>256</v>
      </c>
    </row>
    <row r="9" spans="1:1" x14ac:dyDescent="0.25">
      <c r="A9" s="16" t="s">
        <v>253</v>
      </c>
    </row>
    <row r="10" spans="1:1" x14ac:dyDescent="0.25">
      <c r="A10" s="16" t="s">
        <v>235</v>
      </c>
    </row>
    <row r="11" spans="1:1" x14ac:dyDescent="0.25">
      <c r="A11" s="16" t="s">
        <v>254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O52"/>
  <sheetViews>
    <sheetView zoomScale="55" zoomScaleNormal="55" workbookViewId="0"/>
  </sheetViews>
  <sheetFormatPr defaultRowHeight="14.4" x14ac:dyDescent="0.3"/>
  <cols>
    <col min="2" max="2" width="59.77734375" style="1" customWidth="1"/>
    <col min="3" max="3" width="27.5546875" customWidth="1"/>
    <col min="4" max="4" width="9.6640625" bestFit="1" customWidth="1"/>
    <col min="5" max="5" width="14.77734375" customWidth="1"/>
    <col min="8" max="8" width="42.21875" customWidth="1"/>
    <col min="9" max="9" width="11.6640625" customWidth="1"/>
    <col min="10" max="10" width="34.21875" bestFit="1" customWidth="1"/>
    <col min="12" max="12" width="16.33203125" customWidth="1"/>
    <col min="13" max="13" width="11" style="1" bestFit="1" customWidth="1"/>
    <col min="14" max="16" width="11" bestFit="1" customWidth="1"/>
    <col min="17" max="17" width="10.6640625" bestFit="1" customWidth="1"/>
    <col min="18" max="18" width="11" bestFit="1" customWidth="1"/>
    <col min="19" max="26" width="11.44140625" bestFit="1" customWidth="1"/>
    <col min="27" max="27" width="11" bestFit="1" customWidth="1"/>
    <col min="28" max="28" width="11.44140625" bestFit="1" customWidth="1"/>
    <col min="29" max="36" width="11" bestFit="1" customWidth="1"/>
    <col min="37" max="37" width="10.6640625" bestFit="1" customWidth="1"/>
    <col min="38" max="46" width="11" bestFit="1" customWidth="1"/>
    <col min="47" max="47" width="10.6640625" bestFit="1" customWidth="1"/>
    <col min="48" max="56" width="11" bestFit="1" customWidth="1"/>
    <col min="57" max="57" width="10.6640625" bestFit="1" customWidth="1"/>
    <col min="58" max="66" width="11" bestFit="1" customWidth="1"/>
    <col min="67" max="67" width="10.6640625" bestFit="1" customWidth="1"/>
    <col min="68" max="76" width="11" bestFit="1" customWidth="1"/>
    <col min="77" max="77" width="10.6640625" bestFit="1" customWidth="1"/>
    <col min="78" max="86" width="11" bestFit="1" customWidth="1"/>
    <col min="87" max="87" width="10.6640625" bestFit="1" customWidth="1"/>
    <col min="88" max="96" width="11" bestFit="1" customWidth="1"/>
    <col min="97" max="97" width="10.6640625" bestFit="1" customWidth="1"/>
    <col min="98" max="106" width="11" bestFit="1" customWidth="1"/>
    <col min="107" max="107" width="10.6640625" bestFit="1" customWidth="1"/>
    <col min="108" max="108" width="11" bestFit="1" customWidth="1"/>
    <col min="109" max="116" width="10.6640625" bestFit="1" customWidth="1"/>
    <col min="117" max="117" width="10.21875" bestFit="1" customWidth="1"/>
    <col min="118" max="118" width="10.6640625" bestFit="1" customWidth="1"/>
    <col min="119" max="119" width="11" bestFit="1" customWidth="1"/>
    <col min="120" max="121" width="7.21875" bestFit="1" customWidth="1"/>
  </cols>
  <sheetData>
    <row r="1" spans="1:119" s="12" customFormat="1" x14ac:dyDescent="0.3">
      <c r="B1" s="1"/>
      <c r="I1" s="1"/>
    </row>
    <row r="2" spans="1:119" s="5" customFormat="1" ht="20.399999999999999" thickBot="1" x14ac:dyDescent="0.45">
      <c r="B2" s="17" t="s">
        <v>226</v>
      </c>
      <c r="I2" s="17"/>
    </row>
    <row r="3" spans="1:119" s="12" customFormat="1" ht="15" thickTop="1" x14ac:dyDescent="0.3">
      <c r="B3" s="1"/>
      <c r="I3" s="1"/>
    </row>
    <row r="4" spans="1:119" x14ac:dyDescent="0.3">
      <c r="A4" t="s">
        <v>11</v>
      </c>
      <c r="B4" s="1" t="s">
        <v>0</v>
      </c>
      <c r="C4" t="s">
        <v>13</v>
      </c>
      <c r="D4" t="s">
        <v>3</v>
      </c>
      <c r="E4" t="s">
        <v>12</v>
      </c>
      <c r="F4" t="s">
        <v>6</v>
      </c>
      <c r="G4" t="s">
        <v>174</v>
      </c>
      <c r="H4" t="s">
        <v>167</v>
      </c>
      <c r="I4" t="s">
        <v>189</v>
      </c>
      <c r="J4" t="s">
        <v>146</v>
      </c>
      <c r="K4" t="s">
        <v>1</v>
      </c>
      <c r="L4" t="s">
        <v>124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  <c r="AS4" t="s">
        <v>46</v>
      </c>
      <c r="AT4" t="s">
        <v>47</v>
      </c>
      <c r="AU4" t="s">
        <v>48</v>
      </c>
      <c r="AV4" t="s">
        <v>49</v>
      </c>
      <c r="AW4" t="s">
        <v>50</v>
      </c>
      <c r="AX4" t="s">
        <v>51</v>
      </c>
      <c r="AY4" t="s">
        <v>52</v>
      </c>
      <c r="AZ4" t="s">
        <v>53</v>
      </c>
      <c r="BA4" t="s">
        <v>54</v>
      </c>
      <c r="BB4" t="s">
        <v>55</v>
      </c>
      <c r="BC4" t="s">
        <v>56</v>
      </c>
      <c r="BD4" t="s">
        <v>57</v>
      </c>
      <c r="BE4" t="s">
        <v>58</v>
      </c>
      <c r="BF4" t="s">
        <v>59</v>
      </c>
      <c r="BG4" t="s">
        <v>60</v>
      </c>
      <c r="BH4" t="s">
        <v>61</v>
      </c>
      <c r="BI4" t="s">
        <v>62</v>
      </c>
      <c r="BJ4" t="s">
        <v>63</v>
      </c>
      <c r="BK4" t="s">
        <v>64</v>
      </c>
      <c r="BL4" t="s">
        <v>65</v>
      </c>
      <c r="BM4" t="s">
        <v>66</v>
      </c>
      <c r="BN4" t="s">
        <v>67</v>
      </c>
      <c r="BO4" t="s">
        <v>68</v>
      </c>
      <c r="BP4" t="s">
        <v>69</v>
      </c>
      <c r="BQ4" t="s">
        <v>70</v>
      </c>
      <c r="BR4" t="s">
        <v>71</v>
      </c>
      <c r="BS4" t="s">
        <v>72</v>
      </c>
      <c r="BT4" t="s">
        <v>73</v>
      </c>
      <c r="BU4" t="s">
        <v>74</v>
      </c>
      <c r="BV4" t="s">
        <v>75</v>
      </c>
      <c r="BW4" t="s">
        <v>76</v>
      </c>
      <c r="BX4" t="s">
        <v>77</v>
      </c>
      <c r="BY4" t="s">
        <v>78</v>
      </c>
      <c r="BZ4" t="s">
        <v>79</v>
      </c>
      <c r="CA4" t="s">
        <v>80</v>
      </c>
      <c r="CB4" t="s">
        <v>81</v>
      </c>
      <c r="CC4" t="s">
        <v>82</v>
      </c>
      <c r="CD4" t="s">
        <v>83</v>
      </c>
      <c r="CE4" t="s">
        <v>84</v>
      </c>
      <c r="CF4" t="s">
        <v>85</v>
      </c>
      <c r="CG4" t="s">
        <v>86</v>
      </c>
      <c r="CH4" t="s">
        <v>87</v>
      </c>
      <c r="CI4" t="s">
        <v>88</v>
      </c>
      <c r="CJ4" t="s">
        <v>89</v>
      </c>
      <c r="CK4" t="s">
        <v>90</v>
      </c>
      <c r="CL4" t="s">
        <v>91</v>
      </c>
      <c r="CM4" t="s">
        <v>92</v>
      </c>
      <c r="CN4" t="s">
        <v>93</v>
      </c>
      <c r="CO4" t="s">
        <v>94</v>
      </c>
      <c r="CP4" t="s">
        <v>95</v>
      </c>
      <c r="CQ4" t="s">
        <v>96</v>
      </c>
      <c r="CR4" t="s">
        <v>97</v>
      </c>
      <c r="CS4" t="s">
        <v>98</v>
      </c>
      <c r="CT4" t="s">
        <v>99</v>
      </c>
      <c r="CU4" t="s">
        <v>100</v>
      </c>
      <c r="CV4" t="s">
        <v>101</v>
      </c>
      <c r="CW4" t="s">
        <v>102</v>
      </c>
      <c r="CX4" t="s">
        <v>103</v>
      </c>
      <c r="CY4" t="s">
        <v>104</v>
      </c>
      <c r="CZ4" t="s">
        <v>105</v>
      </c>
      <c r="DA4" t="s">
        <v>106</v>
      </c>
      <c r="DB4" t="s">
        <v>107</v>
      </c>
      <c r="DC4" t="s">
        <v>108</v>
      </c>
      <c r="DD4" t="s">
        <v>109</v>
      </c>
      <c r="DE4" t="s">
        <v>110</v>
      </c>
      <c r="DF4" t="s">
        <v>111</v>
      </c>
      <c r="DG4" t="s">
        <v>112</v>
      </c>
      <c r="DH4" t="s">
        <v>113</v>
      </c>
      <c r="DI4" t="s">
        <v>114</v>
      </c>
      <c r="DJ4" t="s">
        <v>115</v>
      </c>
      <c r="DK4" t="s">
        <v>116</v>
      </c>
      <c r="DL4" t="s">
        <v>117</v>
      </c>
      <c r="DM4" t="s">
        <v>118</v>
      </c>
      <c r="DN4" t="s">
        <v>119</v>
      </c>
      <c r="DO4" t="s">
        <v>120</v>
      </c>
    </row>
    <row r="5" spans="1:119" ht="43.2" x14ac:dyDescent="0.3">
      <c r="A5">
        <v>1003</v>
      </c>
      <c r="B5" s="1" t="s">
        <v>123</v>
      </c>
      <c r="C5" t="b">
        <v>0</v>
      </c>
      <c r="D5">
        <v>132</v>
      </c>
      <c r="E5" t="b">
        <v>1</v>
      </c>
      <c r="F5" t="s">
        <v>7</v>
      </c>
      <c r="G5" t="b">
        <v>0</v>
      </c>
      <c r="H5" t="s">
        <v>168</v>
      </c>
      <c r="I5" t="b">
        <f>IFERROR(OR(IncrementalChanges2015[[#This Row],[Future No Enduring Need]:[Other Exclusion]]),FALSE)</f>
        <v>1</v>
      </c>
      <c r="J5" t="b">
        <v>1</v>
      </c>
      <c r="L5">
        <f>SUM(IncrementalChanges2015[[#This Row],[2015]:[1909]])</f>
        <v>-4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-4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</row>
    <row r="6" spans="1:119" ht="43.2" x14ac:dyDescent="0.3">
      <c r="A6">
        <v>1014</v>
      </c>
      <c r="B6" s="1" t="s">
        <v>123</v>
      </c>
      <c r="C6" t="b">
        <v>0</v>
      </c>
      <c r="D6">
        <v>275</v>
      </c>
      <c r="E6" t="b">
        <v>1</v>
      </c>
      <c r="F6" t="s">
        <v>8</v>
      </c>
      <c r="G6" t="b">
        <v>0</v>
      </c>
      <c r="H6" t="s">
        <v>168</v>
      </c>
      <c r="I6" t="b">
        <f>IFERROR(OR(IncrementalChanges2015[[#This Row],[Future No Enduring Need]:[Other Exclusion]]),FALSE)</f>
        <v>1</v>
      </c>
      <c r="J6" t="b">
        <v>1</v>
      </c>
      <c r="L6">
        <f>SUM(IncrementalChanges2015[[#This Row],[2015]:[1909]])</f>
        <v>-14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-14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</row>
    <row r="7" spans="1:119" ht="43.2" x14ac:dyDescent="0.3">
      <c r="A7">
        <v>1016</v>
      </c>
      <c r="B7" s="1" t="s">
        <v>123</v>
      </c>
      <c r="C7" t="b">
        <v>0</v>
      </c>
      <c r="D7">
        <v>275</v>
      </c>
      <c r="E7" t="b">
        <v>1</v>
      </c>
      <c r="F7" t="s">
        <v>8</v>
      </c>
      <c r="G7" t="b">
        <v>0</v>
      </c>
      <c r="H7" t="s">
        <v>168</v>
      </c>
      <c r="I7" t="b">
        <f>IFERROR(OR(IncrementalChanges2015[[#This Row],[Future No Enduring Need]:[Other Exclusion]]),FALSE)</f>
        <v>1</v>
      </c>
      <c r="J7" t="b">
        <v>1</v>
      </c>
      <c r="L7">
        <f>SUM(IncrementalChanges2015[[#This Row],[2015]:[1909]])</f>
        <v>-10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-10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</row>
    <row r="8" spans="1:119" ht="43.2" x14ac:dyDescent="0.3">
      <c r="A8">
        <v>1016</v>
      </c>
      <c r="B8" s="1" t="s">
        <v>123</v>
      </c>
      <c r="C8" t="b">
        <v>0</v>
      </c>
      <c r="D8">
        <v>275</v>
      </c>
      <c r="E8" t="b">
        <v>0</v>
      </c>
      <c r="F8" t="s">
        <v>8</v>
      </c>
      <c r="G8" t="b">
        <v>0</v>
      </c>
      <c r="H8" t="s">
        <v>168</v>
      </c>
      <c r="I8" t="b">
        <f>IFERROR(OR(IncrementalChanges2015[[#This Row],[Future No Enduring Need]:[Other Exclusion]]),FALSE)</f>
        <v>1</v>
      </c>
      <c r="J8" t="b">
        <v>1</v>
      </c>
      <c r="L8">
        <f>SUM(IncrementalChanges2015[[#This Row],[2015]:[1909]])</f>
        <v>-2</v>
      </c>
      <c r="M8" s="6">
        <v>0</v>
      </c>
      <c r="N8" s="6">
        <v>0</v>
      </c>
      <c r="O8" s="6">
        <v>0</v>
      </c>
      <c r="P8" s="6">
        <v>0</v>
      </c>
      <c r="Q8" s="6">
        <v>-2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</row>
    <row r="9" spans="1:119" ht="43.2" x14ac:dyDescent="0.3">
      <c r="A9">
        <v>1024</v>
      </c>
      <c r="B9" s="1" t="s">
        <v>121</v>
      </c>
      <c r="C9" t="b">
        <v>0</v>
      </c>
      <c r="D9">
        <v>275</v>
      </c>
      <c r="E9" t="b">
        <v>0</v>
      </c>
      <c r="F9" t="s">
        <v>8</v>
      </c>
      <c r="G9" t="b">
        <v>0</v>
      </c>
      <c r="H9" t="s">
        <v>168</v>
      </c>
      <c r="I9" t="b">
        <f>IFERROR(OR(IncrementalChanges2015[[#This Row],[Future No Enduring Need]:[Other Exclusion]]),FALSE)</f>
        <v>1</v>
      </c>
      <c r="J9" t="b">
        <v>1</v>
      </c>
      <c r="L9">
        <f>SUM(IncrementalChanges2015[[#This Row],[2015]:[1909]])</f>
        <v>-323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-323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</row>
    <row r="10" spans="1:119" ht="28.8" x14ac:dyDescent="0.3">
      <c r="A10">
        <v>1046</v>
      </c>
      <c r="B10" s="1" t="s">
        <v>145</v>
      </c>
      <c r="C10" t="b">
        <v>0</v>
      </c>
      <c r="D10">
        <v>275</v>
      </c>
      <c r="E10" t="b">
        <v>1</v>
      </c>
      <c r="F10" t="s">
        <v>8</v>
      </c>
      <c r="G10" t="b">
        <v>0</v>
      </c>
      <c r="H10" t="s">
        <v>168</v>
      </c>
      <c r="I10" t="b">
        <f>IFERROR(OR(IncrementalChanges2015[[#This Row],[Future No Enduring Need]:[Other Exclusion]]),FALSE)</f>
        <v>1</v>
      </c>
      <c r="J10" t="b">
        <v>1</v>
      </c>
      <c r="L10" s="2">
        <f>SUM(IncrementalChanges2015[[#This Row],[2015]:[1909]])</f>
        <v>-14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-14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</row>
    <row r="11" spans="1:119" ht="43.2" x14ac:dyDescent="0.3">
      <c r="A11">
        <v>1064</v>
      </c>
      <c r="B11" s="1" t="s">
        <v>123</v>
      </c>
      <c r="C11" t="b">
        <v>0</v>
      </c>
      <c r="D11">
        <v>275</v>
      </c>
      <c r="E11" t="b">
        <v>1</v>
      </c>
      <c r="F11" t="s">
        <v>8</v>
      </c>
      <c r="G11" t="b">
        <v>0</v>
      </c>
      <c r="H11" t="s">
        <v>168</v>
      </c>
      <c r="I11" t="b">
        <f>IFERROR(OR(IncrementalChanges2015[[#This Row],[Future No Enduring Need]:[Other Exclusion]]),FALSE)</f>
        <v>1</v>
      </c>
      <c r="J11" t="b">
        <v>1</v>
      </c>
      <c r="L11" s="2">
        <f>SUM(IncrementalChanges2015[[#This Row],[2015]:[1909]])</f>
        <v>-4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-4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</row>
    <row r="12" spans="1:119" ht="28.8" x14ac:dyDescent="0.3">
      <c r="A12">
        <v>1066</v>
      </c>
      <c r="B12" s="1" t="s">
        <v>145</v>
      </c>
      <c r="C12" t="b">
        <v>0</v>
      </c>
      <c r="D12">
        <v>275</v>
      </c>
      <c r="E12" t="b">
        <v>1</v>
      </c>
      <c r="F12" t="s">
        <v>8</v>
      </c>
      <c r="G12" t="b">
        <v>0</v>
      </c>
      <c r="H12" t="s">
        <v>168</v>
      </c>
      <c r="I12" t="b">
        <f>IFERROR(OR(IncrementalChanges2015[[#This Row],[Future No Enduring Need]:[Other Exclusion]]),FALSE)</f>
        <v>1</v>
      </c>
      <c r="J12" t="b">
        <v>1</v>
      </c>
      <c r="L12" s="2">
        <f>SUM(IncrementalChanges2015[[#This Row],[2015]:[1909]])</f>
        <v>-3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-3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</row>
    <row r="13" spans="1:119" ht="28.8" x14ac:dyDescent="0.3">
      <c r="A13" t="s">
        <v>156</v>
      </c>
      <c r="B13" s="1" t="s">
        <v>239</v>
      </c>
      <c r="C13" t="b">
        <v>0</v>
      </c>
      <c r="D13">
        <v>132</v>
      </c>
      <c r="E13" t="b">
        <v>0</v>
      </c>
      <c r="F13" t="s">
        <v>8</v>
      </c>
      <c r="G13" t="b">
        <v>0</v>
      </c>
      <c r="H13" t="s">
        <v>168</v>
      </c>
      <c r="I13" t="b">
        <f>IFERROR(OR(IncrementalChanges2015[[#This Row],[Future No Enduring Need]:[Other Exclusion]]),FALSE)</f>
        <v>1</v>
      </c>
      <c r="J13" t="b">
        <v>1</v>
      </c>
      <c r="L13" s="2">
        <f>SUM(IncrementalChanges2015[[#This Row],[2015]:[1909]])</f>
        <v>-2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-2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</row>
    <row r="14" spans="1:119" ht="28.8" x14ac:dyDescent="0.3">
      <c r="A14" t="s">
        <v>157</v>
      </c>
      <c r="B14" s="1" t="s">
        <v>239</v>
      </c>
      <c r="C14" t="b">
        <v>0</v>
      </c>
      <c r="D14">
        <v>132</v>
      </c>
      <c r="E14" t="b">
        <v>1</v>
      </c>
      <c r="F14" t="s">
        <v>8</v>
      </c>
      <c r="G14" t="b">
        <v>0</v>
      </c>
      <c r="H14" t="s">
        <v>168</v>
      </c>
      <c r="I14" t="b">
        <f>IFERROR(OR(IncrementalChanges2015[[#This Row],[Future No Enduring Need]:[Other Exclusion]]),FALSE)</f>
        <v>1</v>
      </c>
      <c r="J14" t="b">
        <v>1</v>
      </c>
      <c r="L14" s="2">
        <f>SUM(IncrementalChanges2015[[#This Row],[2015]:[1909]])</f>
        <v>-224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-224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</row>
    <row r="15" spans="1:119" ht="28.8" x14ac:dyDescent="0.3">
      <c r="A15">
        <v>1109</v>
      </c>
      <c r="B15" s="4" t="s">
        <v>240</v>
      </c>
      <c r="C15" t="b">
        <v>0</v>
      </c>
      <c r="D15">
        <v>132</v>
      </c>
      <c r="E15" t="b">
        <v>0</v>
      </c>
      <c r="F15" t="s">
        <v>7</v>
      </c>
      <c r="G15" t="b">
        <v>0</v>
      </c>
      <c r="H15" t="s">
        <v>168</v>
      </c>
      <c r="I15" t="b">
        <f>IFERROR(OR(IncrementalChanges2015[[#This Row],[Future No Enduring Need]:[Other Exclusion]]),FALSE)</f>
        <v>1</v>
      </c>
      <c r="J15" t="b">
        <v>1</v>
      </c>
      <c r="L15" s="2">
        <f>SUM(IncrementalChanges2015[[#This Row],[2015]:[1909]])</f>
        <v>-155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-155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</row>
    <row r="16" spans="1:119" ht="43.2" x14ac:dyDescent="0.3">
      <c r="A16">
        <v>1123</v>
      </c>
      <c r="B16" s="1" t="s">
        <v>121</v>
      </c>
      <c r="C16" t="b">
        <v>0</v>
      </c>
      <c r="D16">
        <v>275</v>
      </c>
      <c r="E16" t="b">
        <v>0</v>
      </c>
      <c r="F16" t="s">
        <v>8</v>
      </c>
      <c r="G16" t="b">
        <v>0</v>
      </c>
      <c r="H16" t="s">
        <v>168</v>
      </c>
      <c r="I16" t="b">
        <f>IFERROR(OR(IncrementalChanges2015[[#This Row],[Future No Enduring Need]:[Other Exclusion]]),FALSE)</f>
        <v>1</v>
      </c>
      <c r="J16" t="b">
        <v>1</v>
      </c>
      <c r="L16" s="2">
        <f>SUM(IncrementalChanges2015[[#This Row],[2015]:[1909]])</f>
        <v>-313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-313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</row>
    <row r="17" spans="1:103" ht="28.8" x14ac:dyDescent="0.3">
      <c r="A17" t="s">
        <v>152</v>
      </c>
      <c r="B17" s="1" t="s">
        <v>241</v>
      </c>
      <c r="C17" t="b">
        <v>0</v>
      </c>
      <c r="D17">
        <v>132</v>
      </c>
      <c r="E17" t="b">
        <v>0</v>
      </c>
      <c r="F17" t="s">
        <v>7</v>
      </c>
      <c r="G17" t="b">
        <v>0</v>
      </c>
      <c r="H17" t="s">
        <v>168</v>
      </c>
      <c r="I17" t="b">
        <f>IFERROR(OR(IncrementalChanges2015[[#This Row],[Future No Enduring Need]:[Other Exclusion]]),FALSE)</f>
        <v>1</v>
      </c>
      <c r="J17" t="b">
        <v>1</v>
      </c>
      <c r="L17" s="2">
        <f>SUM(IncrementalChanges2015[[#This Row],[2015]:[1909]])</f>
        <v>-171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-171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</row>
    <row r="18" spans="1:103" ht="28.8" x14ac:dyDescent="0.3">
      <c r="A18" t="s">
        <v>153</v>
      </c>
      <c r="B18" s="1" t="s">
        <v>241</v>
      </c>
      <c r="C18" t="b">
        <v>0</v>
      </c>
      <c r="D18">
        <v>132</v>
      </c>
      <c r="E18" t="b">
        <v>1</v>
      </c>
      <c r="F18" t="s">
        <v>7</v>
      </c>
      <c r="G18" t="b">
        <v>0</v>
      </c>
      <c r="H18" t="s">
        <v>168</v>
      </c>
      <c r="I18" t="b">
        <f>IFERROR(OR(IncrementalChanges2015[[#This Row],[Future No Enduring Need]:[Other Exclusion]]),FALSE)</f>
        <v>1</v>
      </c>
      <c r="J18" t="b">
        <v>1</v>
      </c>
      <c r="L18" s="2">
        <f>SUM(IncrementalChanges2015[[#This Row],[2015]:[1909]])</f>
        <v>-3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-3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</row>
    <row r="19" spans="1:103" ht="28.8" x14ac:dyDescent="0.3">
      <c r="A19">
        <v>1148</v>
      </c>
      <c r="B19" s="1" t="s">
        <v>242</v>
      </c>
      <c r="C19" t="b">
        <v>0</v>
      </c>
      <c r="D19">
        <v>132</v>
      </c>
      <c r="E19" t="b">
        <v>0</v>
      </c>
      <c r="F19" t="s">
        <v>7</v>
      </c>
      <c r="G19" t="b">
        <v>0</v>
      </c>
      <c r="H19" t="s">
        <v>168</v>
      </c>
      <c r="I19" t="b">
        <f>IFERROR(OR(IncrementalChanges2015[[#This Row],[Future No Enduring Need]:[Other Exclusion]]),FALSE)</f>
        <v>1</v>
      </c>
      <c r="J19" t="b">
        <v>1</v>
      </c>
      <c r="L19" s="2">
        <f>SUM(IncrementalChanges2015[[#This Row],[2015]:[1909]])</f>
        <v>-166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-166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</row>
    <row r="20" spans="1:103" ht="28.8" x14ac:dyDescent="0.3">
      <c r="A20" t="s">
        <v>154</v>
      </c>
      <c r="B20" s="1" t="s">
        <v>243</v>
      </c>
      <c r="C20" t="b">
        <v>0</v>
      </c>
      <c r="D20">
        <v>132</v>
      </c>
      <c r="E20" t="b">
        <v>0</v>
      </c>
      <c r="F20" t="s">
        <v>7</v>
      </c>
      <c r="G20" t="b">
        <v>0</v>
      </c>
      <c r="H20" t="s">
        <v>168</v>
      </c>
      <c r="I20" t="b">
        <f>IFERROR(OR(IncrementalChanges2015[[#This Row],[Future No Enduring Need]:[Other Exclusion]]),FALSE)</f>
        <v>1</v>
      </c>
      <c r="J20" t="b">
        <v>1</v>
      </c>
      <c r="L20" s="2">
        <f>SUM(IncrementalChanges2015[[#This Row],[2015]:[1909]])</f>
        <v>-110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-110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</row>
    <row r="21" spans="1:103" ht="28.8" x14ac:dyDescent="0.3">
      <c r="A21" t="s">
        <v>155</v>
      </c>
      <c r="B21" s="1" t="s">
        <v>243</v>
      </c>
      <c r="C21" t="b">
        <v>0</v>
      </c>
      <c r="D21">
        <v>132</v>
      </c>
      <c r="E21" t="b">
        <v>1</v>
      </c>
      <c r="F21" t="s">
        <v>7</v>
      </c>
      <c r="G21" t="b">
        <v>0</v>
      </c>
      <c r="H21" t="s">
        <v>168</v>
      </c>
      <c r="I21" t="b">
        <f>IFERROR(OR(IncrementalChanges2015[[#This Row],[Future No Enduring Need]:[Other Exclusion]]),FALSE)</f>
        <v>1</v>
      </c>
      <c r="J21" t="b">
        <v>1</v>
      </c>
      <c r="L21" s="2">
        <f>SUM(IncrementalChanges2015[[#This Row],[2015]:[1909]])</f>
        <v>-3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-3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</row>
    <row r="22" spans="1:103" ht="28.8" x14ac:dyDescent="0.3">
      <c r="A22">
        <v>1213</v>
      </c>
      <c r="B22" s="1" t="s">
        <v>122</v>
      </c>
      <c r="C22" t="b">
        <v>0</v>
      </c>
      <c r="D22">
        <v>275</v>
      </c>
      <c r="E22" t="b">
        <v>0</v>
      </c>
      <c r="F22" t="s">
        <v>8</v>
      </c>
      <c r="G22" t="b">
        <v>0</v>
      </c>
      <c r="H22" t="s">
        <v>168</v>
      </c>
      <c r="I22" t="b">
        <f>IFERROR(OR(IncrementalChanges2015[[#This Row],[Future No Enduring Need]:[Other Exclusion]]),FALSE)</f>
        <v>1</v>
      </c>
      <c r="J22" t="b">
        <v>1</v>
      </c>
      <c r="L22" s="2">
        <f>SUM(IncrementalChanges2015[[#This Row],[2015]:[1909]])</f>
        <v>-414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-414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</row>
    <row r="23" spans="1:103" ht="28.8" x14ac:dyDescent="0.3">
      <c r="A23" t="s">
        <v>158</v>
      </c>
      <c r="B23" s="1" t="s">
        <v>144</v>
      </c>
      <c r="C23" t="b">
        <v>0</v>
      </c>
      <c r="D23">
        <v>132</v>
      </c>
      <c r="E23" t="b">
        <v>0</v>
      </c>
      <c r="F23" t="s">
        <v>8</v>
      </c>
      <c r="G23" t="b">
        <v>0</v>
      </c>
      <c r="H23" t="s">
        <v>168</v>
      </c>
      <c r="I23" t="b">
        <f>IFERROR(OR(IncrementalChanges2015[[#This Row],[Future No Enduring Need]:[Other Exclusion]]),FALSE)</f>
        <v>1</v>
      </c>
      <c r="J23" t="b">
        <v>1</v>
      </c>
      <c r="L23" s="2">
        <f>SUM(IncrementalChanges2015[[#This Row],[2015]:[1909]])</f>
        <v>-71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-71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</row>
    <row r="24" spans="1:103" ht="28.8" x14ac:dyDescent="0.3">
      <c r="A24" t="s">
        <v>159</v>
      </c>
      <c r="B24" s="1" t="s">
        <v>144</v>
      </c>
      <c r="C24" t="b">
        <v>1</v>
      </c>
      <c r="D24">
        <v>132</v>
      </c>
      <c r="E24" t="b">
        <v>0</v>
      </c>
      <c r="F24" t="s">
        <v>8</v>
      </c>
      <c r="G24" t="b">
        <v>0</v>
      </c>
      <c r="H24" t="s">
        <v>168</v>
      </c>
      <c r="I24" s="2" t="b">
        <f>IFERROR(OR(IncrementalChanges2015[[#This Row],[Future No Enduring Need]:[Other Exclusion]]),FALSE)</f>
        <v>1</v>
      </c>
      <c r="J24" t="b">
        <v>1</v>
      </c>
      <c r="L24" s="2">
        <f>SUM(IncrementalChanges2015[[#This Row],[2015]:[1909]])</f>
        <v>-154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-154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</row>
    <row r="25" spans="1:103" ht="28.8" x14ac:dyDescent="0.3">
      <c r="A25" t="s">
        <v>160</v>
      </c>
      <c r="B25" s="1" t="s">
        <v>144</v>
      </c>
      <c r="C25" t="b">
        <v>1</v>
      </c>
      <c r="D25">
        <v>132</v>
      </c>
      <c r="E25" t="b">
        <v>1</v>
      </c>
      <c r="F25" t="s">
        <v>8</v>
      </c>
      <c r="G25" t="b">
        <v>0</v>
      </c>
      <c r="H25" t="s">
        <v>168</v>
      </c>
      <c r="I25" s="2" t="b">
        <f>IFERROR(OR(IncrementalChanges2015[[#This Row],[Future No Enduring Need]:[Other Exclusion]]),FALSE)</f>
        <v>1</v>
      </c>
      <c r="J25" t="b">
        <v>1</v>
      </c>
      <c r="L25" s="2">
        <f>SUM(IncrementalChanges2015[[#This Row],[2015]:[1909]])</f>
        <v>-2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-2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</row>
    <row r="26" spans="1:103" x14ac:dyDescent="0.3">
      <c r="A26" t="s">
        <v>161</v>
      </c>
      <c r="B26" s="1" t="s">
        <v>147</v>
      </c>
      <c r="C26" t="b">
        <v>0</v>
      </c>
      <c r="D26">
        <v>132</v>
      </c>
      <c r="E26" t="b">
        <v>1</v>
      </c>
      <c r="F26" t="s">
        <v>8</v>
      </c>
      <c r="G26" t="b">
        <v>0</v>
      </c>
      <c r="H26" t="s">
        <v>168</v>
      </c>
      <c r="I26" s="2" t="b">
        <f>IFERROR(OR(IncrementalChanges2015[[#This Row],[Future No Enduring Need]:[Other Exclusion]]),FALSE)</f>
        <v>1</v>
      </c>
      <c r="J26" t="b">
        <v>1</v>
      </c>
      <c r="L26" s="2">
        <f>SUM(IncrementalChanges2015[[#This Row],[2015]:[1909]])</f>
        <v>-9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-2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-7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</row>
    <row r="27" spans="1:103" x14ac:dyDescent="0.3">
      <c r="A27" t="s">
        <v>162</v>
      </c>
      <c r="B27" s="1" t="s">
        <v>147</v>
      </c>
      <c r="C27" s="1" t="b">
        <v>1</v>
      </c>
      <c r="D27">
        <v>132</v>
      </c>
      <c r="E27" t="b">
        <v>1</v>
      </c>
      <c r="F27" t="s">
        <v>8</v>
      </c>
      <c r="G27" t="b">
        <v>0</v>
      </c>
      <c r="H27" t="s">
        <v>168</v>
      </c>
      <c r="I27" s="2" t="b">
        <f>IFERROR(OR(IncrementalChanges2015[[#This Row],[Future No Enduring Need]:[Other Exclusion]]),FALSE)</f>
        <v>1</v>
      </c>
      <c r="J27" s="12" t="b">
        <v>1</v>
      </c>
      <c r="L27" s="2">
        <f>SUM(IncrementalChanges2015[[#This Row],[2015]:[1909]])</f>
        <v>-12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-12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</row>
    <row r="28" spans="1:103" ht="28.8" x14ac:dyDescent="0.3">
      <c r="A28">
        <v>1444</v>
      </c>
      <c r="B28" s="1" t="s">
        <v>123</v>
      </c>
      <c r="C28" s="1" t="b">
        <v>0</v>
      </c>
      <c r="D28">
        <v>275</v>
      </c>
      <c r="E28" t="b">
        <v>1</v>
      </c>
      <c r="F28" t="s">
        <v>8</v>
      </c>
      <c r="G28" t="b">
        <v>0</v>
      </c>
      <c r="H28" t="s">
        <v>168</v>
      </c>
      <c r="I28" s="2" t="b">
        <f>IFERROR(OR(IncrementalChanges2015[[#This Row],[Future No Enduring Need]:[Other Exclusion]]),FALSE)</f>
        <v>1</v>
      </c>
      <c r="J28" s="12" t="b">
        <v>1</v>
      </c>
      <c r="L28" s="2">
        <f>SUM(IncrementalChanges2015[[#This Row],[2015]:[1909]])</f>
        <v>-3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-3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</row>
    <row r="29" spans="1:103" ht="28.8" x14ac:dyDescent="0.3">
      <c r="A29">
        <v>1611</v>
      </c>
      <c r="B29" s="1" t="s">
        <v>148</v>
      </c>
      <c r="C29" s="1" t="b">
        <v>0</v>
      </c>
      <c r="D29">
        <v>132</v>
      </c>
      <c r="E29" t="b">
        <v>1</v>
      </c>
      <c r="F29" t="s">
        <v>9</v>
      </c>
      <c r="G29" t="b">
        <v>0</v>
      </c>
      <c r="H29" t="s">
        <v>168</v>
      </c>
      <c r="I29" s="2" t="b">
        <f>IFERROR(OR(IncrementalChanges2015[[#This Row],[Future No Enduring Need]:[Other Exclusion]]),FALSE)</f>
        <v>1</v>
      </c>
      <c r="J29" s="12" t="b">
        <v>1</v>
      </c>
      <c r="L29" s="2">
        <f>SUM(IncrementalChanges2015[[#This Row],[2015]:[1909]])</f>
        <v>-2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-2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</row>
    <row r="30" spans="1:103" ht="28.8" x14ac:dyDescent="0.3">
      <c r="A30">
        <v>2408</v>
      </c>
      <c r="B30" s="1" t="s">
        <v>180</v>
      </c>
      <c r="C30" s="1" t="b">
        <v>0</v>
      </c>
      <c r="D30">
        <v>132</v>
      </c>
      <c r="E30" t="b">
        <v>1</v>
      </c>
      <c r="F30" t="s">
        <v>7</v>
      </c>
      <c r="G30" t="b">
        <v>0</v>
      </c>
      <c r="H30" t="s">
        <v>168</v>
      </c>
      <c r="I30" s="2" t="b">
        <f>IFERROR(OR(IncrementalChanges2015[[#This Row],[Future No Enduring Need]:[Other Exclusion]]),FALSE)</f>
        <v>1</v>
      </c>
      <c r="J30" t="b">
        <v>1</v>
      </c>
      <c r="L30" s="2">
        <f>SUM(IncrementalChanges2015[[#This Row],[2015]:[1909]])</f>
        <v>-4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-4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</row>
    <row r="31" spans="1:103" x14ac:dyDescent="0.3">
      <c r="A31" s="12" t="s">
        <v>165</v>
      </c>
      <c r="B31" s="1" t="s">
        <v>166</v>
      </c>
      <c r="C31" s="1" t="b">
        <v>0</v>
      </c>
      <c r="D31">
        <v>22</v>
      </c>
      <c r="E31" t="b">
        <v>0</v>
      </c>
      <c r="F31" t="s">
        <v>9</v>
      </c>
      <c r="G31" t="b">
        <v>0</v>
      </c>
      <c r="H31" t="s">
        <v>170</v>
      </c>
      <c r="I31" s="2" t="b">
        <f>IFERROR(OR(IncrementalChanges2015[[#This Row],[Future No Enduring Need]:[Other Exclusion]]),FALSE)</f>
        <v>1</v>
      </c>
      <c r="K31" t="b">
        <v>1</v>
      </c>
      <c r="L31" s="2">
        <f>SUM(IncrementalChanges2015[[#This Row],[2015]:[1909]])</f>
        <v>-18</v>
      </c>
      <c r="M31" s="7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-18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0</v>
      </c>
      <c r="CY31" s="6">
        <v>0</v>
      </c>
    </row>
    <row r="32" spans="1:103" s="12" customFormat="1" x14ac:dyDescent="0.3">
      <c r="A32" s="12" t="s">
        <v>200</v>
      </c>
      <c r="B32" s="1" t="s">
        <v>194</v>
      </c>
      <c r="C32" s="1" t="b">
        <v>0</v>
      </c>
      <c r="D32" s="12">
        <v>66</v>
      </c>
      <c r="E32" s="12" t="b">
        <v>1</v>
      </c>
      <c r="F32" s="12" t="s">
        <v>7</v>
      </c>
      <c r="G32" s="12" t="b">
        <v>0</v>
      </c>
      <c r="H32" s="12" t="s">
        <v>195</v>
      </c>
      <c r="I32" s="2" t="b">
        <f>IFERROR(OR(IncrementalChanges2015[[#This Row],[Future No Enduring Need]:[Other Exclusion]]),FALSE)</f>
        <v>1</v>
      </c>
      <c r="K32" s="12" t="b">
        <v>1</v>
      </c>
      <c r="L32" s="2">
        <f>SUM(IncrementalChanges2015[[#This Row],[2015]:[1909]])</f>
        <v>-2</v>
      </c>
      <c r="M32" s="7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-2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</row>
    <row r="33" spans="1:103" s="12" customFormat="1" x14ac:dyDescent="0.3">
      <c r="A33" s="12" t="s">
        <v>201</v>
      </c>
      <c r="B33" s="1" t="s">
        <v>202</v>
      </c>
      <c r="C33" s="1" t="b">
        <v>0</v>
      </c>
      <c r="D33" s="12">
        <v>500</v>
      </c>
      <c r="E33" s="12" t="b">
        <v>1</v>
      </c>
      <c r="F33" s="12" t="s">
        <v>8</v>
      </c>
      <c r="G33" s="12" t="b">
        <v>0</v>
      </c>
      <c r="H33" s="12" t="s">
        <v>203</v>
      </c>
      <c r="I33" s="2" t="b">
        <f>IFERROR(OR(IncrementalChanges2015[[#This Row],[Future No Enduring Need]:[Other Exclusion]]),FALSE)</f>
        <v>1</v>
      </c>
      <c r="K33" s="12" t="b">
        <v>1</v>
      </c>
      <c r="L33" s="2">
        <f>SUM(IncrementalChanges2015[[#This Row],[2015]:[1909]])</f>
        <v>-1</v>
      </c>
      <c r="M33" s="7">
        <v>0</v>
      </c>
      <c r="N33" s="6">
        <v>0</v>
      </c>
      <c r="O33" s="6">
        <v>-1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</row>
    <row r="34" spans="1:103" x14ac:dyDescent="0.3">
      <c r="A34" s="12" t="s">
        <v>171</v>
      </c>
      <c r="B34" s="1" t="s">
        <v>244</v>
      </c>
      <c r="C34" s="1" t="b">
        <v>0</v>
      </c>
      <c r="D34">
        <v>132</v>
      </c>
      <c r="E34" t="b">
        <v>1</v>
      </c>
      <c r="F34" t="s">
        <v>8</v>
      </c>
      <c r="G34" t="b">
        <v>0</v>
      </c>
      <c r="H34" t="s">
        <v>181</v>
      </c>
      <c r="I34" s="2" t="b">
        <f>IFERROR(OR(IncrementalChanges2015[[#This Row],[Future No Enduring Need]:[Other Exclusion]]),FALSE)</f>
        <v>1</v>
      </c>
      <c r="K34" s="12" t="b">
        <v>1</v>
      </c>
      <c r="L34" s="2">
        <f>SUM(IncrementalChanges2015[[#This Row],[2015]:[1909]])</f>
        <v>-271</v>
      </c>
      <c r="M34" s="7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-271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</row>
    <row r="35" spans="1:103" x14ac:dyDescent="0.3">
      <c r="A35" s="12" t="s">
        <v>172</v>
      </c>
      <c r="B35" s="1" t="s">
        <v>244</v>
      </c>
      <c r="C35" s="1" t="b">
        <v>0</v>
      </c>
      <c r="D35">
        <v>132</v>
      </c>
      <c r="E35" t="b">
        <v>1</v>
      </c>
      <c r="F35" t="s">
        <v>8</v>
      </c>
      <c r="G35" t="b">
        <v>1</v>
      </c>
      <c r="H35" t="s">
        <v>181</v>
      </c>
      <c r="I35" s="2" t="b">
        <f>IFERROR(OR(IncrementalChanges2015[[#This Row],[Future No Enduring Need]:[Other Exclusion]]),FALSE)</f>
        <v>1</v>
      </c>
      <c r="K35" s="12" t="b">
        <v>1</v>
      </c>
      <c r="L35" s="2">
        <f>SUM(IncrementalChanges2015[[#This Row],[2015]:[1909]])</f>
        <v>-23</v>
      </c>
      <c r="M35" s="7">
        <v>0</v>
      </c>
      <c r="N35" s="6">
        <v>0</v>
      </c>
      <c r="O35" s="6">
        <v>0</v>
      </c>
      <c r="P35" s="6">
        <v>0</v>
      </c>
      <c r="Q35" s="6">
        <v>0</v>
      </c>
      <c r="R35" s="6">
        <v>-23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/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</row>
    <row r="36" spans="1:103" x14ac:dyDescent="0.3">
      <c r="A36" s="12" t="s">
        <v>173</v>
      </c>
      <c r="B36" s="1" t="s">
        <v>244</v>
      </c>
      <c r="C36" s="1" t="b">
        <v>0</v>
      </c>
      <c r="D36">
        <v>132</v>
      </c>
      <c r="E36" t="b">
        <v>0</v>
      </c>
      <c r="F36" t="s">
        <v>8</v>
      </c>
      <c r="G36" t="b">
        <v>0</v>
      </c>
      <c r="H36" t="s">
        <v>181</v>
      </c>
      <c r="I36" s="2" t="b">
        <f>IFERROR(OR(IncrementalChanges2015[[#This Row],[Future No Enduring Need]:[Other Exclusion]]),FALSE)</f>
        <v>1</v>
      </c>
      <c r="K36" s="12" t="b">
        <v>1</v>
      </c>
      <c r="L36" s="2">
        <f>SUM(IncrementalChanges2015[[#This Row],[2015]:[1909]])</f>
        <v>-9</v>
      </c>
      <c r="M36" s="7">
        <v>-1</v>
      </c>
      <c r="N36" s="6">
        <v>-8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</row>
    <row r="37" spans="1:103" s="12" customFormat="1" ht="28.8" x14ac:dyDescent="0.3">
      <c r="A37" s="12">
        <v>1530</v>
      </c>
      <c r="B37" s="1" t="s">
        <v>216</v>
      </c>
      <c r="C37" s="1" t="b">
        <v>0</v>
      </c>
      <c r="D37" s="12">
        <v>275</v>
      </c>
      <c r="E37" s="12" t="b">
        <v>0</v>
      </c>
      <c r="F37" s="12" t="s">
        <v>9</v>
      </c>
      <c r="G37" s="12" t="b">
        <v>0</v>
      </c>
      <c r="H37" s="12" t="s">
        <v>181</v>
      </c>
      <c r="I37" s="2" t="b">
        <f>IFERROR(OR(IncrementalChanges2015[[#This Row],[Future No Enduring Need]:[Other Exclusion]]),FALSE)</f>
        <v>1</v>
      </c>
      <c r="K37" s="12" t="b">
        <v>1</v>
      </c>
      <c r="L37" s="2">
        <f>SUM(IncrementalChanges2015[[#This Row],[2015]:[1909]])</f>
        <v>-6</v>
      </c>
      <c r="M37" s="7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-6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</row>
    <row r="38" spans="1:103" s="12" customFormat="1" ht="28.8" x14ac:dyDescent="0.3">
      <c r="A38" s="12">
        <v>1530</v>
      </c>
      <c r="B38" s="1" t="s">
        <v>216</v>
      </c>
      <c r="C38" s="1" t="b">
        <v>0</v>
      </c>
      <c r="D38" s="12">
        <v>275</v>
      </c>
      <c r="E38" s="12" t="b">
        <v>1</v>
      </c>
      <c r="F38" s="12" t="s">
        <v>9</v>
      </c>
      <c r="G38" s="12" t="b">
        <v>0</v>
      </c>
      <c r="H38" s="12" t="s">
        <v>181</v>
      </c>
      <c r="I38" s="2" t="b">
        <f>IFERROR(OR(IncrementalChanges2015[[#This Row],[Future No Enduring Need]:[Other Exclusion]]),FALSE)</f>
        <v>1</v>
      </c>
      <c r="K38" s="12" t="b">
        <v>1</v>
      </c>
      <c r="L38" s="2">
        <f>SUM(IncrementalChanges2015[[#This Row],[2015]:[1909]])</f>
        <v>-1</v>
      </c>
      <c r="M38" s="7">
        <v>0</v>
      </c>
      <c r="N38" s="6">
        <v>0</v>
      </c>
      <c r="O38" s="6">
        <v>0</v>
      </c>
      <c r="P38" s="6">
        <v>-1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</row>
    <row r="39" spans="1:103" ht="43.2" x14ac:dyDescent="0.3">
      <c r="A39" t="s">
        <v>163</v>
      </c>
      <c r="B39" s="1" t="s">
        <v>245</v>
      </c>
      <c r="C39" s="1" t="b">
        <v>1</v>
      </c>
      <c r="D39">
        <v>132</v>
      </c>
      <c r="E39" t="b">
        <v>0</v>
      </c>
      <c r="F39" t="s">
        <v>8</v>
      </c>
      <c r="G39" t="b">
        <v>0</v>
      </c>
      <c r="H39" t="s">
        <v>169</v>
      </c>
      <c r="I39" s="2" t="b">
        <f>IFERROR(OR(IncrementalChanges2015[[#This Row],[Future No Enduring Need]:[Other Exclusion]]),FALSE)</f>
        <v>1</v>
      </c>
      <c r="K39" s="12" t="b">
        <v>1</v>
      </c>
      <c r="L39" s="2">
        <f>SUM(IncrementalChanges2015[[#This Row],[2015]:[1909]])</f>
        <v>-127</v>
      </c>
      <c r="M39" s="7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-127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</row>
    <row r="40" spans="1:103" ht="43.2" x14ac:dyDescent="0.3">
      <c r="A40" t="s">
        <v>164</v>
      </c>
      <c r="B40" s="1" t="s">
        <v>245</v>
      </c>
      <c r="C40" s="1" t="b">
        <v>1</v>
      </c>
      <c r="D40">
        <v>132</v>
      </c>
      <c r="E40" t="b">
        <v>1</v>
      </c>
      <c r="F40" t="s">
        <v>8</v>
      </c>
      <c r="G40" t="b">
        <v>0</v>
      </c>
      <c r="H40" t="s">
        <v>169</v>
      </c>
      <c r="I40" s="2" t="b">
        <f>IFERROR(OR(IncrementalChanges2015[[#This Row],[Future No Enduring Need]:[Other Exclusion]]),FALSE)</f>
        <v>1</v>
      </c>
      <c r="K40" s="12" t="b">
        <v>1</v>
      </c>
      <c r="L40" s="2">
        <f>SUM(IncrementalChanges2015[[#This Row],[2015]:[1909]])</f>
        <v>127</v>
      </c>
      <c r="M40" s="7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127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</row>
    <row r="41" spans="1:103" ht="28.8" x14ac:dyDescent="0.3">
      <c r="A41" t="s">
        <v>208</v>
      </c>
      <c r="B41" s="1" t="s">
        <v>207</v>
      </c>
      <c r="C41" s="1" t="b">
        <v>0</v>
      </c>
      <c r="D41">
        <v>132</v>
      </c>
      <c r="E41" t="b">
        <v>1</v>
      </c>
      <c r="F41" t="s">
        <v>9</v>
      </c>
      <c r="G41" t="b">
        <v>1</v>
      </c>
      <c r="H41" s="1" t="s">
        <v>207</v>
      </c>
      <c r="I41" s="2" t="b">
        <f>IFERROR(OR(IncrementalChanges2015[[#This Row],[Future No Enduring Need]:[Other Exclusion]]),FALSE)</f>
        <v>1</v>
      </c>
      <c r="K41" t="b">
        <v>1</v>
      </c>
      <c r="L41" s="2">
        <f>SUM(IncrementalChanges2015[[#This Row],[2015]:[1909]])</f>
        <v>-47</v>
      </c>
      <c r="M41" s="7">
        <v>0</v>
      </c>
      <c r="N41" s="6">
        <v>0</v>
      </c>
      <c r="O41" s="6">
        <v>-47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</row>
    <row r="42" spans="1:103" ht="28.8" x14ac:dyDescent="0.3">
      <c r="A42" t="s">
        <v>209</v>
      </c>
      <c r="B42" s="1" t="s">
        <v>207</v>
      </c>
      <c r="C42" s="1" t="b">
        <v>0</v>
      </c>
      <c r="D42">
        <v>132</v>
      </c>
      <c r="E42" t="b">
        <v>0</v>
      </c>
      <c r="F42" t="s">
        <v>9</v>
      </c>
      <c r="G42" s="12" t="b">
        <v>1</v>
      </c>
      <c r="H42" s="1" t="s">
        <v>207</v>
      </c>
      <c r="I42" s="2" t="b">
        <f>IFERROR(OR(IncrementalChanges2015[[#This Row],[Future No Enduring Need]:[Other Exclusion]]),FALSE)</f>
        <v>1</v>
      </c>
      <c r="K42" t="b">
        <v>1</v>
      </c>
      <c r="L42" s="2">
        <f>SUM(IncrementalChanges2015[[#This Row],[2015]:[1909]])</f>
        <v>-4</v>
      </c>
      <c r="M42" s="7">
        <v>0</v>
      </c>
      <c r="N42" s="6">
        <v>0</v>
      </c>
      <c r="O42" s="6">
        <v>-4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</row>
    <row r="43" spans="1:103" ht="28.8" x14ac:dyDescent="0.3">
      <c r="A43">
        <v>1232</v>
      </c>
      <c r="B43" s="1" t="s">
        <v>207</v>
      </c>
      <c r="C43" s="1" t="b">
        <v>0</v>
      </c>
      <c r="D43">
        <v>132</v>
      </c>
      <c r="E43" t="b">
        <v>1</v>
      </c>
      <c r="F43" t="s">
        <v>9</v>
      </c>
      <c r="G43" s="12" t="b">
        <v>1</v>
      </c>
      <c r="H43" s="1" t="s">
        <v>207</v>
      </c>
      <c r="I43" s="2" t="b">
        <f>IFERROR(OR(IncrementalChanges2015[[#This Row],[Future No Enduring Need]:[Other Exclusion]]),FALSE)</f>
        <v>1</v>
      </c>
      <c r="K43" t="b">
        <v>1</v>
      </c>
      <c r="L43" s="2">
        <f>SUM(IncrementalChanges2015[[#This Row],[2015]:[1909]])</f>
        <v>-4</v>
      </c>
      <c r="M43" s="7">
        <v>0</v>
      </c>
      <c r="N43" s="6">
        <v>0</v>
      </c>
      <c r="O43" s="6">
        <v>0</v>
      </c>
      <c r="P43" s="6">
        <v>0</v>
      </c>
      <c r="Q43" s="6">
        <v>-4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</row>
    <row r="44" spans="1:103" ht="28.8" x14ac:dyDescent="0.3">
      <c r="A44" t="s">
        <v>210</v>
      </c>
      <c r="B44" s="1" t="s">
        <v>207</v>
      </c>
      <c r="C44" s="1" t="b">
        <v>1</v>
      </c>
      <c r="D44">
        <v>132</v>
      </c>
      <c r="E44" t="b">
        <v>1</v>
      </c>
      <c r="F44" t="s">
        <v>9</v>
      </c>
      <c r="G44" s="12" t="b">
        <v>1</v>
      </c>
      <c r="H44" s="1" t="s">
        <v>207</v>
      </c>
      <c r="I44" s="2" t="b">
        <f>IFERROR(OR(IncrementalChanges2015[[#This Row],[Future No Enduring Need]:[Other Exclusion]]),FALSE)</f>
        <v>1</v>
      </c>
      <c r="K44" t="b">
        <v>1</v>
      </c>
      <c r="L44" s="2">
        <f>SUM(IncrementalChanges2015[[#This Row],[2015]:[1909]])</f>
        <v>-18</v>
      </c>
      <c r="M44" s="7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-18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</row>
    <row r="45" spans="1:103" ht="28.8" x14ac:dyDescent="0.3">
      <c r="A45" t="s">
        <v>211</v>
      </c>
      <c r="B45" s="1" t="s">
        <v>207</v>
      </c>
      <c r="C45" s="1" t="b">
        <v>0</v>
      </c>
      <c r="D45">
        <v>132</v>
      </c>
      <c r="E45" t="b">
        <v>1</v>
      </c>
      <c r="F45" t="s">
        <v>9</v>
      </c>
      <c r="G45" s="12" t="b">
        <v>1</v>
      </c>
      <c r="H45" s="1" t="s">
        <v>207</v>
      </c>
      <c r="I45" s="2" t="b">
        <f>IFERROR(OR(IncrementalChanges2015[[#This Row],[Future No Enduring Need]:[Other Exclusion]]),FALSE)</f>
        <v>1</v>
      </c>
      <c r="K45" t="b">
        <v>1</v>
      </c>
      <c r="L45" s="2">
        <f>SUM(IncrementalChanges2015[[#This Row],[2015]:[1909]])</f>
        <v>-41</v>
      </c>
      <c r="M45" s="7">
        <v>-41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</row>
    <row r="46" spans="1:103" x14ac:dyDescent="0.3">
      <c r="A46" t="s">
        <v>212</v>
      </c>
      <c r="B46" s="1" t="s">
        <v>213</v>
      </c>
      <c r="C46" s="1" t="b">
        <v>0</v>
      </c>
      <c r="D46">
        <v>132</v>
      </c>
      <c r="E46" t="b">
        <v>0</v>
      </c>
      <c r="F46" t="s">
        <v>8</v>
      </c>
      <c r="G46" t="b">
        <v>0</v>
      </c>
      <c r="H46" t="s">
        <v>215</v>
      </c>
      <c r="I46" s="2" t="b">
        <f>IFERROR(OR(IncrementalChanges2015[[#This Row],[Future No Enduring Need]:[Other Exclusion]]),FALSE)</f>
        <v>1</v>
      </c>
      <c r="K46" t="b">
        <v>1</v>
      </c>
      <c r="L46" s="2">
        <f>SUM(IncrementalChanges2015[[#This Row],[2015]:[1909]])</f>
        <v>1</v>
      </c>
      <c r="M46" s="7"/>
      <c r="N46" s="6">
        <v>1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</row>
    <row r="47" spans="1:103" x14ac:dyDescent="0.3">
      <c r="A47" t="s">
        <v>212</v>
      </c>
      <c r="B47" s="1" t="s">
        <v>213</v>
      </c>
      <c r="C47" s="1" t="b">
        <v>0</v>
      </c>
      <c r="D47">
        <v>132</v>
      </c>
      <c r="E47" t="b">
        <v>0</v>
      </c>
      <c r="F47" t="s">
        <v>8</v>
      </c>
      <c r="G47" t="b">
        <v>1</v>
      </c>
      <c r="H47" s="12" t="s">
        <v>215</v>
      </c>
      <c r="I47" s="2" t="b">
        <f>IFERROR(OR(IncrementalChanges2015[[#This Row],[Future No Enduring Need]:[Other Exclusion]]),FALSE)</f>
        <v>1</v>
      </c>
      <c r="K47" t="b">
        <v>1</v>
      </c>
      <c r="L47" s="2">
        <f>SUM(IncrementalChanges2015[[#This Row],[2015]:[1909]])</f>
        <v>-1</v>
      </c>
      <c r="M47" s="7"/>
      <c r="N47" s="6"/>
      <c r="O47" s="6">
        <v>-1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</row>
    <row r="48" spans="1:103" ht="28.8" x14ac:dyDescent="0.3">
      <c r="A48" t="s">
        <v>214</v>
      </c>
      <c r="B48" s="1" t="s">
        <v>238</v>
      </c>
      <c r="C48" s="1" t="b">
        <v>0</v>
      </c>
      <c r="D48">
        <v>275</v>
      </c>
      <c r="E48" t="b">
        <v>1</v>
      </c>
      <c r="F48" t="s">
        <v>8</v>
      </c>
      <c r="G48" t="b">
        <v>0</v>
      </c>
      <c r="H48" s="12" t="s">
        <v>215</v>
      </c>
      <c r="I48" s="2" t="b">
        <f>IFERROR(OR(IncrementalChanges2015[[#This Row],[Future No Enduring Need]:[Other Exclusion]]),FALSE)</f>
        <v>1</v>
      </c>
      <c r="K48" t="b">
        <v>1</v>
      </c>
      <c r="L48" s="2">
        <f>SUM(IncrementalChanges2015[[#This Row],[2015]:[1909]])</f>
        <v>-2</v>
      </c>
      <c r="M48" s="7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</row>
    <row r="49" spans="1:103" x14ac:dyDescent="0.3">
      <c r="A49">
        <v>1043</v>
      </c>
      <c r="B49" s="1" t="s">
        <v>222</v>
      </c>
      <c r="C49" s="1" t="b">
        <v>0</v>
      </c>
      <c r="D49">
        <v>132</v>
      </c>
      <c r="E49" t="b">
        <v>1</v>
      </c>
      <c r="F49" t="s">
        <v>8</v>
      </c>
      <c r="G49" t="b">
        <v>0</v>
      </c>
      <c r="H49" t="s">
        <v>246</v>
      </c>
      <c r="I49" s="2" t="b">
        <f>IFERROR(OR(IncrementalChanges2015[[#This Row],[Future No Enduring Need]:[Other Exclusion]]),FALSE)</f>
        <v>1</v>
      </c>
      <c r="K49" t="b">
        <v>1</v>
      </c>
      <c r="L49" s="2">
        <f>SUM(IncrementalChanges2015[[#This Row],[2015]:[1909]])</f>
        <v>-26</v>
      </c>
      <c r="M49" s="7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-21</v>
      </c>
      <c r="BF49" s="6">
        <v>0</v>
      </c>
      <c r="BG49" s="6">
        <v>0</v>
      </c>
      <c r="BH49" s="6">
        <v>-5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</row>
    <row r="50" spans="1:103" x14ac:dyDescent="0.3">
      <c r="A50">
        <v>1043</v>
      </c>
      <c r="B50" s="1" t="s">
        <v>223</v>
      </c>
      <c r="C50" s="1" t="b">
        <v>0</v>
      </c>
      <c r="D50">
        <v>132</v>
      </c>
      <c r="E50" t="b">
        <v>0</v>
      </c>
      <c r="F50" t="s">
        <v>8</v>
      </c>
      <c r="G50" t="b">
        <v>0</v>
      </c>
      <c r="H50" s="12" t="s">
        <v>246</v>
      </c>
      <c r="I50" s="2" t="b">
        <f>IFERROR(OR(IncrementalChanges2015[[#This Row],[Future No Enduring Need]:[Other Exclusion]]),FALSE)</f>
        <v>1</v>
      </c>
      <c r="K50" s="12" t="b">
        <v>1</v>
      </c>
      <c r="L50" s="2">
        <f>SUM(IncrementalChanges2015[[#This Row],[2015]:[1909]])</f>
        <v>-6</v>
      </c>
      <c r="M50" s="7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-6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</row>
    <row r="51" spans="1:103" x14ac:dyDescent="0.3">
      <c r="A51">
        <v>1042</v>
      </c>
      <c r="B51" s="1" t="s">
        <v>220</v>
      </c>
      <c r="C51" s="1" t="b">
        <v>0</v>
      </c>
      <c r="D51">
        <v>132</v>
      </c>
      <c r="E51" t="b">
        <v>1</v>
      </c>
      <c r="F51" t="s">
        <v>7</v>
      </c>
      <c r="G51" t="b">
        <v>0</v>
      </c>
      <c r="H51" s="12" t="s">
        <v>246</v>
      </c>
      <c r="I51" s="2" t="b">
        <f>IFERROR(OR(IncrementalChanges2015[[#This Row],[Future No Enduring Need]:[Other Exclusion]]),FALSE)</f>
        <v>1</v>
      </c>
      <c r="K51" s="12" t="b">
        <v>1</v>
      </c>
      <c r="L51" s="2">
        <f>SUM(IncrementalChanges2015[[#This Row],[2015]:[1909]])</f>
        <v>-22</v>
      </c>
      <c r="M51" s="7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-22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</row>
    <row r="52" spans="1:103" x14ac:dyDescent="0.3">
      <c r="A52">
        <v>1036</v>
      </c>
      <c r="B52" s="1" t="s">
        <v>221</v>
      </c>
      <c r="C52" s="1" t="b">
        <v>0</v>
      </c>
      <c r="D52">
        <v>132</v>
      </c>
      <c r="E52" t="b">
        <v>1</v>
      </c>
      <c r="F52" t="s">
        <v>8</v>
      </c>
      <c r="G52" t="b">
        <v>0</v>
      </c>
      <c r="H52" s="12" t="s">
        <v>246</v>
      </c>
      <c r="I52" s="2" t="b">
        <f>IFERROR(OR(IncrementalChanges2015[[#This Row],[Future No Enduring Need]:[Other Exclusion]]),FALSE)</f>
        <v>1</v>
      </c>
      <c r="K52" s="12" t="b">
        <v>1</v>
      </c>
      <c r="L52" s="2">
        <f>SUM(IncrementalChanges2015[[#This Row],[2015]:[1909]])</f>
        <v>-32</v>
      </c>
      <c r="M52" s="7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-32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42"/>
  <sheetViews>
    <sheetView zoomScale="55" zoomScaleNormal="55" workbookViewId="0"/>
  </sheetViews>
  <sheetFormatPr defaultRowHeight="14.4" x14ac:dyDescent="0.3"/>
  <cols>
    <col min="1" max="1" width="8.88671875" style="12"/>
    <col min="2" max="2" width="50.44140625" style="1" customWidth="1"/>
    <col min="3" max="3" width="8.88671875" style="12"/>
    <col min="4" max="4" width="42.21875" style="12" customWidth="1"/>
    <col min="5" max="5" width="32" style="12" bestFit="1" customWidth="1"/>
    <col min="6" max="6" width="34.21875" style="12" bestFit="1" customWidth="1"/>
    <col min="7" max="7" width="8.88671875" style="12"/>
    <col min="8" max="8" width="16.33203125" style="12" customWidth="1"/>
    <col min="9" max="9" width="11" style="1" bestFit="1" customWidth="1"/>
    <col min="10" max="12" width="11" style="12" bestFit="1" customWidth="1"/>
    <col min="13" max="13" width="10.6640625" style="12" bestFit="1" customWidth="1"/>
    <col min="14" max="14" width="11" style="12" bestFit="1" customWidth="1"/>
    <col min="15" max="22" width="11.44140625" style="12" bestFit="1" customWidth="1"/>
    <col min="23" max="23" width="11" style="12" bestFit="1" customWidth="1"/>
    <col min="24" max="24" width="11.44140625" style="12" bestFit="1" customWidth="1"/>
    <col min="25" max="32" width="11" style="12" bestFit="1" customWidth="1"/>
    <col min="33" max="33" width="10.6640625" style="12" bestFit="1" customWidth="1"/>
    <col min="34" max="42" width="11" style="12" bestFit="1" customWidth="1"/>
    <col min="43" max="43" width="10.6640625" style="12" bestFit="1" customWidth="1"/>
    <col min="44" max="52" width="11" style="12" bestFit="1" customWidth="1"/>
    <col min="53" max="53" width="10.6640625" style="12" bestFit="1" customWidth="1"/>
    <col min="54" max="62" width="11" style="12" bestFit="1" customWidth="1"/>
    <col min="63" max="63" width="10.6640625" style="12" bestFit="1" customWidth="1"/>
    <col min="64" max="72" width="11" style="12" bestFit="1" customWidth="1"/>
    <col min="73" max="73" width="10.6640625" style="12" bestFit="1" customWidth="1"/>
    <col min="74" max="82" width="11" style="12" bestFit="1" customWidth="1"/>
    <col min="83" max="83" width="10.6640625" style="12" bestFit="1" customWidth="1"/>
    <col min="84" max="92" width="11" style="12" bestFit="1" customWidth="1"/>
    <col min="93" max="93" width="10.6640625" style="12" bestFit="1" customWidth="1"/>
    <col min="94" max="102" width="11" style="12" bestFit="1" customWidth="1"/>
    <col min="103" max="103" width="10.6640625" style="12" bestFit="1" customWidth="1"/>
    <col min="104" max="104" width="11" style="12" bestFit="1" customWidth="1"/>
    <col min="105" max="112" width="10.6640625" style="12" bestFit="1" customWidth="1"/>
    <col min="113" max="113" width="10.21875" style="12" bestFit="1" customWidth="1"/>
    <col min="114" max="114" width="10.6640625" style="12" bestFit="1" customWidth="1"/>
    <col min="115" max="115" width="11" style="12" bestFit="1" customWidth="1"/>
    <col min="116" max="117" width="7.21875" style="12" bestFit="1" customWidth="1"/>
    <col min="118" max="16384" width="8.88671875" style="12"/>
  </cols>
  <sheetData>
    <row r="2" spans="1:115" s="5" customFormat="1" ht="20.399999999999999" thickBot="1" x14ac:dyDescent="0.45">
      <c r="B2" s="17" t="s">
        <v>225</v>
      </c>
      <c r="I2" s="17"/>
    </row>
    <row r="3" spans="1:115" ht="15" thickTop="1" x14ac:dyDescent="0.3"/>
    <row r="4" spans="1:115" x14ac:dyDescent="0.3">
      <c r="A4" s="12" t="s">
        <v>11</v>
      </c>
      <c r="B4" s="1" t="s">
        <v>0</v>
      </c>
      <c r="C4" s="12" t="s">
        <v>6</v>
      </c>
      <c r="D4" s="12" t="s">
        <v>167</v>
      </c>
      <c r="E4" s="12" t="s">
        <v>189</v>
      </c>
      <c r="F4" s="12" t="s">
        <v>146</v>
      </c>
      <c r="G4" s="12" t="s">
        <v>1</v>
      </c>
      <c r="H4" s="12" t="s">
        <v>124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26</v>
      </c>
      <c r="V4" s="12" t="s">
        <v>27</v>
      </c>
      <c r="W4" s="12" t="s">
        <v>28</v>
      </c>
      <c r="X4" s="12" t="s">
        <v>29</v>
      </c>
      <c r="Y4" s="12" t="s">
        <v>30</v>
      </c>
      <c r="Z4" s="12" t="s">
        <v>31</v>
      </c>
      <c r="AA4" s="12" t="s">
        <v>32</v>
      </c>
      <c r="AB4" s="12" t="s">
        <v>33</v>
      </c>
      <c r="AC4" s="12" t="s">
        <v>34</v>
      </c>
      <c r="AD4" s="12" t="s">
        <v>35</v>
      </c>
      <c r="AE4" s="12" t="s">
        <v>36</v>
      </c>
      <c r="AF4" s="12" t="s">
        <v>37</v>
      </c>
      <c r="AG4" s="12" t="s">
        <v>38</v>
      </c>
      <c r="AH4" s="12" t="s">
        <v>39</v>
      </c>
      <c r="AI4" s="12" t="s">
        <v>40</v>
      </c>
      <c r="AJ4" s="12" t="s">
        <v>41</v>
      </c>
      <c r="AK4" s="12" t="s">
        <v>42</v>
      </c>
      <c r="AL4" s="12" t="s">
        <v>43</v>
      </c>
      <c r="AM4" s="12" t="s">
        <v>44</v>
      </c>
      <c r="AN4" s="12" t="s">
        <v>45</v>
      </c>
      <c r="AO4" s="12" t="s">
        <v>46</v>
      </c>
      <c r="AP4" s="12" t="s">
        <v>47</v>
      </c>
      <c r="AQ4" s="12" t="s">
        <v>48</v>
      </c>
      <c r="AR4" s="12" t="s">
        <v>49</v>
      </c>
      <c r="AS4" s="12" t="s">
        <v>50</v>
      </c>
      <c r="AT4" s="12" t="s">
        <v>51</v>
      </c>
      <c r="AU4" s="12" t="s">
        <v>52</v>
      </c>
      <c r="AV4" s="12" t="s">
        <v>53</v>
      </c>
      <c r="AW4" s="12" t="s">
        <v>54</v>
      </c>
      <c r="AX4" s="12" t="s">
        <v>55</v>
      </c>
      <c r="AY4" s="12" t="s">
        <v>56</v>
      </c>
      <c r="AZ4" s="12" t="s">
        <v>57</v>
      </c>
      <c r="BA4" s="12" t="s">
        <v>58</v>
      </c>
      <c r="BB4" s="12" t="s">
        <v>59</v>
      </c>
      <c r="BC4" s="12" t="s">
        <v>60</v>
      </c>
      <c r="BD4" s="12" t="s">
        <v>61</v>
      </c>
      <c r="BE4" s="12" t="s">
        <v>62</v>
      </c>
      <c r="BF4" s="12" t="s">
        <v>63</v>
      </c>
      <c r="BG4" s="12" t="s">
        <v>64</v>
      </c>
      <c r="BH4" s="12" t="s">
        <v>65</v>
      </c>
      <c r="BI4" s="12" t="s">
        <v>66</v>
      </c>
      <c r="BJ4" s="12" t="s">
        <v>67</v>
      </c>
      <c r="BK4" s="12" t="s">
        <v>68</v>
      </c>
      <c r="BL4" s="12" t="s">
        <v>69</v>
      </c>
      <c r="BM4" s="12" t="s">
        <v>70</v>
      </c>
      <c r="BN4" s="12" t="s">
        <v>71</v>
      </c>
      <c r="BO4" s="12" t="s">
        <v>72</v>
      </c>
      <c r="BP4" s="12" t="s">
        <v>73</v>
      </c>
      <c r="BQ4" s="12" t="s">
        <v>74</v>
      </c>
      <c r="BR4" s="12" t="s">
        <v>75</v>
      </c>
      <c r="BS4" s="12" t="s">
        <v>76</v>
      </c>
      <c r="BT4" s="12" t="s">
        <v>77</v>
      </c>
      <c r="BU4" s="12" t="s">
        <v>78</v>
      </c>
      <c r="BV4" s="12" t="s">
        <v>79</v>
      </c>
      <c r="BW4" s="12" t="s">
        <v>80</v>
      </c>
      <c r="BX4" s="12" t="s">
        <v>81</v>
      </c>
      <c r="BY4" s="12" t="s">
        <v>82</v>
      </c>
      <c r="BZ4" s="12" t="s">
        <v>83</v>
      </c>
      <c r="CA4" s="12" t="s">
        <v>84</v>
      </c>
      <c r="CB4" s="12" t="s">
        <v>85</v>
      </c>
      <c r="CC4" s="12" t="s">
        <v>86</v>
      </c>
      <c r="CD4" s="12" t="s">
        <v>87</v>
      </c>
      <c r="CE4" s="12" t="s">
        <v>88</v>
      </c>
      <c r="CF4" s="12" t="s">
        <v>89</v>
      </c>
      <c r="CG4" s="12" t="s">
        <v>90</v>
      </c>
      <c r="CH4" s="12" t="s">
        <v>91</v>
      </c>
      <c r="CI4" s="12" t="s">
        <v>92</v>
      </c>
      <c r="CJ4" s="12" t="s">
        <v>93</v>
      </c>
      <c r="CK4" s="12" t="s">
        <v>94</v>
      </c>
      <c r="CL4" s="12" t="s">
        <v>95</v>
      </c>
      <c r="CM4" s="12" t="s">
        <v>96</v>
      </c>
      <c r="CN4" s="12" t="s">
        <v>97</v>
      </c>
      <c r="CO4" s="12" t="s">
        <v>98</v>
      </c>
      <c r="CP4" s="12" t="s">
        <v>99</v>
      </c>
      <c r="CQ4" s="12" t="s">
        <v>100</v>
      </c>
      <c r="CR4" s="12" t="s">
        <v>101</v>
      </c>
      <c r="CS4" s="12" t="s">
        <v>102</v>
      </c>
      <c r="CT4" s="12" t="s">
        <v>103</v>
      </c>
      <c r="CU4" s="12" t="s">
        <v>104</v>
      </c>
      <c r="CV4" s="12" t="s">
        <v>105</v>
      </c>
      <c r="CW4" s="12" t="s">
        <v>106</v>
      </c>
      <c r="CX4" s="12" t="s">
        <v>107</v>
      </c>
      <c r="CY4" s="12" t="s">
        <v>108</v>
      </c>
      <c r="CZ4" s="12" t="s">
        <v>109</v>
      </c>
      <c r="DA4" s="12" t="s">
        <v>110</v>
      </c>
      <c r="DB4" s="12" t="s">
        <v>111</v>
      </c>
      <c r="DC4" s="12" t="s">
        <v>112</v>
      </c>
      <c r="DD4" s="12" t="s">
        <v>113</v>
      </c>
      <c r="DE4" s="12" t="s">
        <v>114</v>
      </c>
      <c r="DF4" s="12" t="s">
        <v>115</v>
      </c>
      <c r="DG4" s="12" t="s">
        <v>116</v>
      </c>
      <c r="DH4" s="12" t="s">
        <v>117</v>
      </c>
      <c r="DI4" s="12" t="s">
        <v>118</v>
      </c>
      <c r="DJ4" s="12" t="s">
        <v>119</v>
      </c>
      <c r="DK4" s="12" t="s">
        <v>120</v>
      </c>
    </row>
    <row r="5" spans="1:115" ht="43.2" x14ac:dyDescent="0.3">
      <c r="A5" s="12">
        <v>1003</v>
      </c>
      <c r="B5" s="1" t="s">
        <v>123</v>
      </c>
      <c r="C5" s="12" t="s">
        <v>7</v>
      </c>
      <c r="D5" s="12" t="s">
        <v>168</v>
      </c>
      <c r="E5" s="12" t="b">
        <f>IFERROR(OR(IncrementalChanges2010[[#This Row],[Future No Enduring Need]:[Other Exclusion]]),FALSE)</f>
        <v>1</v>
      </c>
      <c r="F5" s="12" t="b">
        <v>1</v>
      </c>
      <c r="H5" s="12">
        <f>SUM(IncrementalChanges2010[[#This Row],[2015]:[1909]])</f>
        <v>-4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-4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</row>
    <row r="6" spans="1:115" ht="43.2" x14ac:dyDescent="0.3">
      <c r="A6" s="12">
        <v>1014</v>
      </c>
      <c r="B6" s="1" t="s">
        <v>123</v>
      </c>
      <c r="C6" s="12" t="s">
        <v>8</v>
      </c>
      <c r="D6" s="12" t="s">
        <v>168</v>
      </c>
      <c r="E6" s="12" t="b">
        <f>IFERROR(OR(IncrementalChanges2010[[#This Row],[Future No Enduring Need]:[Other Exclusion]]),FALSE)</f>
        <v>1</v>
      </c>
      <c r="F6" s="12" t="b">
        <v>1</v>
      </c>
      <c r="H6" s="12">
        <f>SUM(IncrementalChanges2010[[#This Row],[2015]:[1909]])</f>
        <v>-14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-14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</row>
    <row r="7" spans="1:115" ht="43.2" x14ac:dyDescent="0.3">
      <c r="A7" s="12">
        <v>1016</v>
      </c>
      <c r="B7" s="1" t="s">
        <v>123</v>
      </c>
      <c r="C7" s="12" t="s">
        <v>8</v>
      </c>
      <c r="D7" s="12" t="s">
        <v>168</v>
      </c>
      <c r="E7" s="12" t="b">
        <f>IFERROR(OR(IncrementalChanges2010[[#This Row],[Future No Enduring Need]:[Other Exclusion]]),FALSE)</f>
        <v>1</v>
      </c>
      <c r="F7" s="12" t="b">
        <v>1</v>
      </c>
      <c r="H7" s="12">
        <f>SUM(IncrementalChanges2010[[#This Row],[2015]:[1909]])</f>
        <v>-14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-14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</row>
    <row r="8" spans="1:115" ht="43.2" x14ac:dyDescent="0.3">
      <c r="A8" s="12">
        <v>1024</v>
      </c>
      <c r="B8" s="1" t="s">
        <v>121</v>
      </c>
      <c r="C8" s="12" t="s">
        <v>8</v>
      </c>
      <c r="D8" s="12" t="s">
        <v>168</v>
      </c>
      <c r="E8" s="12" t="b">
        <f>IFERROR(OR(IncrementalChanges2010[[#This Row],[Future No Enduring Need]:[Other Exclusion]]),FALSE)</f>
        <v>1</v>
      </c>
      <c r="F8" s="12" t="b">
        <v>1</v>
      </c>
      <c r="H8" s="12">
        <f>SUM(IncrementalChanges2010[[#This Row],[2015]:[1909]])</f>
        <v>-323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-323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</row>
    <row r="9" spans="1:115" ht="28.8" x14ac:dyDescent="0.3">
      <c r="A9" s="12">
        <v>1046</v>
      </c>
      <c r="B9" s="1" t="s">
        <v>145</v>
      </c>
      <c r="C9" s="12" t="s">
        <v>8</v>
      </c>
      <c r="D9" s="12" t="s">
        <v>168</v>
      </c>
      <c r="E9" s="12" t="b">
        <f>IFERROR(OR(IncrementalChanges2010[[#This Row],[Future No Enduring Need]:[Other Exclusion]]),FALSE)</f>
        <v>1</v>
      </c>
      <c r="F9" s="12" t="b">
        <v>1</v>
      </c>
      <c r="H9" s="12">
        <f>SUM(IncrementalChanges2010[[#This Row],[2015]:[1909]])</f>
        <v>-14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-14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</row>
    <row r="10" spans="1:115" ht="43.2" x14ac:dyDescent="0.3">
      <c r="A10" s="12">
        <v>1064</v>
      </c>
      <c r="B10" s="1" t="s">
        <v>123</v>
      </c>
      <c r="C10" s="12" t="s">
        <v>8</v>
      </c>
      <c r="D10" s="12" t="s">
        <v>168</v>
      </c>
      <c r="E10" s="12" t="b">
        <f>IFERROR(OR(IncrementalChanges2010[[#This Row],[Future No Enduring Need]:[Other Exclusion]]),FALSE)</f>
        <v>1</v>
      </c>
      <c r="F10" s="12" t="b">
        <v>1</v>
      </c>
      <c r="H10" s="2">
        <f>SUM(IncrementalChanges2010[[#This Row],[2015]:[1909]])</f>
        <v>-4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-4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</row>
    <row r="11" spans="1:115" ht="28.8" x14ac:dyDescent="0.3">
      <c r="A11" s="12">
        <v>1066</v>
      </c>
      <c r="B11" s="1" t="s">
        <v>145</v>
      </c>
      <c r="C11" s="12" t="s">
        <v>8</v>
      </c>
      <c r="D11" s="12" t="s">
        <v>168</v>
      </c>
      <c r="E11" s="12" t="b">
        <f>IFERROR(OR(IncrementalChanges2010[[#This Row],[Future No Enduring Need]:[Other Exclusion]]),FALSE)</f>
        <v>1</v>
      </c>
      <c r="F11" s="12" t="b">
        <v>1</v>
      </c>
      <c r="H11" s="2">
        <f>SUM(IncrementalChanges2010[[#This Row],[2015]:[1909]])</f>
        <v>-3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-3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</row>
    <row r="12" spans="1:115" ht="43.2" x14ac:dyDescent="0.3">
      <c r="A12" s="12" t="s">
        <v>156</v>
      </c>
      <c r="B12" s="1" t="s">
        <v>247</v>
      </c>
      <c r="C12" s="12" t="s">
        <v>8</v>
      </c>
      <c r="D12" s="12" t="s">
        <v>168</v>
      </c>
      <c r="E12" s="12" t="b">
        <f>IFERROR(OR(IncrementalChanges2010[[#This Row],[Future No Enduring Need]:[Other Exclusion]]),FALSE)</f>
        <v>1</v>
      </c>
      <c r="F12" s="12" t="b">
        <v>1</v>
      </c>
      <c r="H12" s="2">
        <f>SUM(IncrementalChanges2010[[#This Row],[2015]:[1909]])</f>
        <v>-226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-226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</row>
    <row r="13" spans="1:115" ht="43.2" x14ac:dyDescent="0.3">
      <c r="A13" s="12">
        <v>1109</v>
      </c>
      <c r="B13" s="1" t="s">
        <v>240</v>
      </c>
      <c r="C13" s="12" t="s">
        <v>7</v>
      </c>
      <c r="D13" s="12" t="s">
        <v>168</v>
      </c>
      <c r="E13" s="12" t="b">
        <f>IFERROR(OR(IncrementalChanges2010[[#This Row],[Future No Enduring Need]:[Other Exclusion]]),FALSE)</f>
        <v>1</v>
      </c>
      <c r="F13" s="12" t="b">
        <v>1</v>
      </c>
      <c r="H13" s="2">
        <f>SUM(IncrementalChanges2010[[#This Row],[2015]:[1909]])</f>
        <v>-155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-155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</row>
    <row r="14" spans="1:115" ht="43.2" x14ac:dyDescent="0.3">
      <c r="A14" s="12">
        <v>1123</v>
      </c>
      <c r="B14" s="1" t="s">
        <v>121</v>
      </c>
      <c r="C14" s="12" t="s">
        <v>8</v>
      </c>
      <c r="D14" s="12" t="s">
        <v>168</v>
      </c>
      <c r="E14" s="12" t="b">
        <f>IFERROR(OR(IncrementalChanges2010[[#This Row],[Future No Enduring Need]:[Other Exclusion]]),FALSE)</f>
        <v>1</v>
      </c>
      <c r="F14" s="12" t="b">
        <v>1</v>
      </c>
      <c r="H14" s="2">
        <f>SUM(IncrementalChanges2010[[#This Row],[2015]:[1909]])</f>
        <v>-313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-313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</row>
    <row r="15" spans="1:115" ht="28.8" x14ac:dyDescent="0.3">
      <c r="A15" s="12" t="s">
        <v>152</v>
      </c>
      <c r="B15" s="4" t="s">
        <v>248</v>
      </c>
      <c r="C15" s="12" t="s">
        <v>7</v>
      </c>
      <c r="D15" s="12" t="s">
        <v>168</v>
      </c>
      <c r="E15" s="12" t="b">
        <f>IFERROR(OR(IncrementalChanges2010[[#This Row],[Future No Enduring Need]:[Other Exclusion]]),FALSE)</f>
        <v>1</v>
      </c>
      <c r="F15" s="12" t="b">
        <v>1</v>
      </c>
      <c r="H15" s="2">
        <f>SUM(IncrementalChanges2010[[#This Row],[2015]:[1909]])</f>
        <v>-174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-174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</row>
    <row r="16" spans="1:115" ht="43.2" x14ac:dyDescent="0.3">
      <c r="A16" s="12">
        <v>1148</v>
      </c>
      <c r="B16" s="4" t="s">
        <v>240</v>
      </c>
      <c r="C16" s="12" t="s">
        <v>7</v>
      </c>
      <c r="D16" s="12" t="s">
        <v>168</v>
      </c>
      <c r="E16" s="12" t="b">
        <f>IFERROR(OR(IncrementalChanges2010[[#This Row],[Future No Enduring Need]:[Other Exclusion]]),FALSE)</f>
        <v>1</v>
      </c>
      <c r="F16" s="12" t="b">
        <v>1</v>
      </c>
      <c r="H16" s="2">
        <f>SUM(IncrementalChanges2010[[#This Row],[2015]:[1909]])</f>
        <v>-166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-166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</row>
    <row r="17" spans="1:99" ht="28.8" x14ac:dyDescent="0.3">
      <c r="A17" s="12" t="s">
        <v>154</v>
      </c>
      <c r="B17" s="1" t="s">
        <v>249</v>
      </c>
      <c r="C17" s="12" t="s">
        <v>7</v>
      </c>
      <c r="D17" s="12" t="s">
        <v>168</v>
      </c>
      <c r="E17" s="12" t="b">
        <f>IFERROR(OR(IncrementalChanges2010[[#This Row],[Future No Enduring Need]:[Other Exclusion]]),FALSE)</f>
        <v>1</v>
      </c>
      <c r="F17" s="12" t="b">
        <v>1</v>
      </c>
      <c r="H17" s="2">
        <f>SUM(IncrementalChanges2010[[#This Row],[2015]:[1909]])</f>
        <v>-113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-113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</row>
    <row r="18" spans="1:99" ht="43.2" x14ac:dyDescent="0.3">
      <c r="A18" s="12">
        <v>1213</v>
      </c>
      <c r="B18" s="1" t="s">
        <v>122</v>
      </c>
      <c r="C18" s="12" t="s">
        <v>8</v>
      </c>
      <c r="D18" s="12" t="s">
        <v>168</v>
      </c>
      <c r="E18" s="12" t="b">
        <f>IFERROR(OR(IncrementalChanges2010[[#This Row],[Future No Enduring Need]:[Other Exclusion]]),FALSE)</f>
        <v>1</v>
      </c>
      <c r="F18" s="12" t="b">
        <v>1</v>
      </c>
      <c r="H18" s="2">
        <f>SUM(IncrementalChanges2010[[#This Row],[2015]:[1909]])</f>
        <v>-435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-435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</row>
    <row r="19" spans="1:99" ht="28.8" x14ac:dyDescent="0.3">
      <c r="A19" s="12" t="s">
        <v>158</v>
      </c>
      <c r="B19" s="1" t="s">
        <v>144</v>
      </c>
      <c r="C19" s="12" t="s">
        <v>8</v>
      </c>
      <c r="D19" s="12" t="s">
        <v>168</v>
      </c>
      <c r="E19" s="12" t="b">
        <f>IFERROR(OR(IncrementalChanges2010[[#This Row],[Future No Enduring Need]:[Other Exclusion]]),FALSE)</f>
        <v>1</v>
      </c>
      <c r="F19" s="12" t="b">
        <v>1</v>
      </c>
      <c r="H19" s="2">
        <f>SUM(IncrementalChanges2010[[#This Row],[2015]:[1909]])</f>
        <v>-228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-228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</row>
    <row r="20" spans="1:99" x14ac:dyDescent="0.3">
      <c r="A20" s="12" t="s">
        <v>161</v>
      </c>
      <c r="B20" s="1" t="s">
        <v>147</v>
      </c>
      <c r="C20" s="12" t="s">
        <v>8</v>
      </c>
      <c r="D20" s="12" t="s">
        <v>168</v>
      </c>
      <c r="E20" s="12" t="b">
        <f>IFERROR(OR(IncrementalChanges2010[[#This Row],[Future No Enduring Need]:[Other Exclusion]]),FALSE)</f>
        <v>1</v>
      </c>
      <c r="F20" s="12" t="b">
        <v>1</v>
      </c>
      <c r="H20" s="2">
        <f>SUM(IncrementalChanges2010[[#This Row],[2015]:[1909]])</f>
        <v>-21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-2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-19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</row>
    <row r="21" spans="1:99" ht="28.8" x14ac:dyDescent="0.3">
      <c r="A21" s="12">
        <v>1444</v>
      </c>
      <c r="B21" s="1" t="s">
        <v>123</v>
      </c>
      <c r="C21" s="12" t="s">
        <v>8</v>
      </c>
      <c r="D21" s="12" t="s">
        <v>168</v>
      </c>
      <c r="E21" s="12" t="b">
        <f>IFERROR(OR(IncrementalChanges2010[[#This Row],[Future No Enduring Need]:[Other Exclusion]]),FALSE)</f>
        <v>1</v>
      </c>
      <c r="F21" s="12" t="b">
        <v>1</v>
      </c>
      <c r="H21" s="2">
        <f>SUM(IncrementalChanges2010[[#This Row],[2015]:[1909]])</f>
        <v>-3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-3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</row>
    <row r="22" spans="1:99" ht="28.8" x14ac:dyDescent="0.3">
      <c r="A22" s="12">
        <v>1611</v>
      </c>
      <c r="B22" s="1" t="s">
        <v>148</v>
      </c>
      <c r="C22" s="12" t="s">
        <v>9</v>
      </c>
      <c r="D22" s="12" t="s">
        <v>168</v>
      </c>
      <c r="E22" s="12" t="b">
        <f>IFERROR(OR(IncrementalChanges2010[[#This Row],[Future No Enduring Need]:[Other Exclusion]]),FALSE)</f>
        <v>1</v>
      </c>
      <c r="F22" s="12" t="b">
        <v>1</v>
      </c>
      <c r="H22" s="2">
        <f>SUM(IncrementalChanges2010[[#This Row],[2015]:[1909]])</f>
        <v>-2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-2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</row>
    <row r="23" spans="1:99" x14ac:dyDescent="0.3">
      <c r="A23" s="13" t="s">
        <v>193</v>
      </c>
      <c r="B23" s="1" t="s">
        <v>194</v>
      </c>
      <c r="C23" s="12" t="s">
        <v>7</v>
      </c>
      <c r="D23" s="12" t="s">
        <v>195</v>
      </c>
      <c r="E23" s="2" t="b">
        <f>IFERROR(OR(IncrementalChanges2010[[#This Row],[Future No Enduring Need]:[Other Exclusion]]),FALSE)</f>
        <v>1</v>
      </c>
      <c r="G23" s="12" t="b">
        <v>1</v>
      </c>
      <c r="H23" s="2">
        <f>SUM(IncrementalChanges2010[[#This Row],[2015]:[1909]])</f>
        <v>-2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-2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</row>
    <row r="24" spans="1:99" x14ac:dyDescent="0.3">
      <c r="A24" s="12" t="s">
        <v>165</v>
      </c>
      <c r="B24" s="1" t="s">
        <v>166</v>
      </c>
      <c r="C24" s="12" t="s">
        <v>9</v>
      </c>
      <c r="D24" s="12" t="s">
        <v>170</v>
      </c>
      <c r="E24" s="2" t="b">
        <f>IFERROR(OR(IncrementalChanges2010[[#This Row],[Future No Enduring Need]:[Other Exclusion]]),FALSE)</f>
        <v>1</v>
      </c>
      <c r="G24" s="12" t="b">
        <v>1</v>
      </c>
      <c r="H24" s="2">
        <f>SUM(IncrementalChanges2010[[#This Row],[2015]:[1909]])</f>
        <v>-18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-18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</row>
    <row r="25" spans="1:99" ht="43.2" x14ac:dyDescent="0.3">
      <c r="A25" s="13">
        <v>1233</v>
      </c>
      <c r="B25" s="1" t="s">
        <v>224</v>
      </c>
      <c r="C25" s="12" t="s">
        <v>9</v>
      </c>
      <c r="D25" s="12" t="s">
        <v>182</v>
      </c>
      <c r="E25" s="12" t="b">
        <f>IFERROR(OR(IncrementalChanges2010[[#This Row],[Future No Enduring Need]:[Other Exclusion]]),FALSE)</f>
        <v>1</v>
      </c>
      <c r="G25" s="12" t="b">
        <v>1</v>
      </c>
      <c r="H25" s="2">
        <f>SUM(IncrementalChanges2010[[#This Row],[2015]:[1909]])</f>
        <v>-18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-18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</row>
    <row r="26" spans="1:99" ht="43.2" x14ac:dyDescent="0.3">
      <c r="A26" s="13">
        <v>1233</v>
      </c>
      <c r="B26" s="1" t="s">
        <v>224</v>
      </c>
      <c r="C26" s="12" t="s">
        <v>9</v>
      </c>
      <c r="D26" s="12" t="s">
        <v>182</v>
      </c>
      <c r="E26" s="12" t="b">
        <f>IFERROR(OR(IncrementalChanges2010[[#This Row],[Future No Enduring Need]:[Other Exclusion]]),FALSE)</f>
        <v>1</v>
      </c>
      <c r="G26" s="12" t="b">
        <v>1</v>
      </c>
      <c r="H26" s="2">
        <f>SUM(IncrementalChanges2010[[#This Row],[2015]:[1909]])</f>
        <v>18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18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</row>
    <row r="27" spans="1:99" x14ac:dyDescent="0.3">
      <c r="A27" s="12">
        <v>1072</v>
      </c>
      <c r="B27" s="1" t="s">
        <v>183</v>
      </c>
      <c r="C27" s="12" t="s">
        <v>8</v>
      </c>
      <c r="D27" s="12" t="s">
        <v>250</v>
      </c>
      <c r="E27" s="2" t="b">
        <f>IFERROR(OR(IncrementalChanges2010[[#This Row],[Future No Enduring Need]:[Other Exclusion]]),FALSE)</f>
        <v>1</v>
      </c>
      <c r="G27" s="12" t="b">
        <v>1</v>
      </c>
      <c r="H27" s="2">
        <f>SUM(IncrementalChanges2010[[#This Row],[2015]:[1909]])</f>
        <v>-40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-40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</row>
    <row r="28" spans="1:99" x14ac:dyDescent="0.3">
      <c r="A28" s="12">
        <v>1074</v>
      </c>
      <c r="B28" s="1" t="s">
        <v>183</v>
      </c>
      <c r="C28" s="12" t="s">
        <v>8</v>
      </c>
      <c r="D28" s="12" t="s">
        <v>250</v>
      </c>
      <c r="E28" s="2" t="b">
        <f>IFERROR(OR(IncrementalChanges2010[[#This Row],[Future No Enduring Need]:[Other Exclusion]]),FALSE)</f>
        <v>1</v>
      </c>
      <c r="G28" s="12" t="b">
        <v>1</v>
      </c>
      <c r="H28" s="2">
        <f>SUM(IncrementalChanges2010[[#This Row],[2015]:[1909]])</f>
        <v>-10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-10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</row>
    <row r="29" spans="1:99" x14ac:dyDescent="0.3">
      <c r="A29" s="12">
        <v>1229</v>
      </c>
      <c r="B29" s="1" t="s">
        <v>184</v>
      </c>
      <c r="C29" s="12" t="s">
        <v>9</v>
      </c>
      <c r="D29" s="12" t="s">
        <v>250</v>
      </c>
      <c r="E29" s="2" t="b">
        <f>IFERROR(OR(IncrementalChanges2010[[#This Row],[Future No Enduring Need]:[Other Exclusion]]),FALSE)</f>
        <v>1</v>
      </c>
      <c r="G29" s="12" t="b">
        <v>1</v>
      </c>
      <c r="H29" s="2">
        <f>SUM(IncrementalChanges2010[[#This Row],[2015]:[1909]])</f>
        <v>-128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-128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</row>
    <row r="30" spans="1:99" ht="28.8" x14ac:dyDescent="0.3">
      <c r="A30" s="12">
        <v>1237</v>
      </c>
      <c r="B30" s="1" t="s">
        <v>255</v>
      </c>
      <c r="C30" s="12" t="s">
        <v>8</v>
      </c>
      <c r="D30" s="12" t="s">
        <v>250</v>
      </c>
      <c r="E30" s="2" t="b">
        <f>IFERROR(OR(IncrementalChanges2010[[#This Row],[Future No Enduring Need]:[Other Exclusion]]),FALSE)</f>
        <v>1</v>
      </c>
      <c r="G30" s="12" t="b">
        <v>1</v>
      </c>
      <c r="H30" s="2">
        <f>SUM(IncrementalChanges2010[[#This Row],[2015]:[1909]])</f>
        <v>-21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-21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</row>
    <row r="31" spans="1:99" x14ac:dyDescent="0.3">
      <c r="A31" s="12">
        <v>1002</v>
      </c>
      <c r="B31" s="1" t="s">
        <v>185</v>
      </c>
      <c r="C31" s="12" t="s">
        <v>7</v>
      </c>
      <c r="D31" s="12" t="s">
        <v>250</v>
      </c>
      <c r="E31" s="2" t="b">
        <f>IFERROR(OR(IncrementalChanges2010[[#This Row],[Future No Enduring Need]:[Other Exclusion]]),FALSE)</f>
        <v>1</v>
      </c>
      <c r="G31" s="12" t="b">
        <v>1</v>
      </c>
      <c r="H31" s="2">
        <f>SUM(IncrementalChanges2010[[#This Row],[2015]:[1909]])</f>
        <v>-65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-8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-57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</row>
    <row r="32" spans="1:99" ht="28.8" x14ac:dyDescent="0.3">
      <c r="A32" s="12">
        <v>1251</v>
      </c>
      <c r="B32" s="1" t="s">
        <v>186</v>
      </c>
      <c r="C32" s="12" t="s">
        <v>8</v>
      </c>
      <c r="D32" s="12" t="s">
        <v>250</v>
      </c>
      <c r="E32" s="2" t="b">
        <f>IFERROR(OR(IncrementalChanges2010[[#This Row],[Future No Enduring Need]:[Other Exclusion]]),FALSE)</f>
        <v>1</v>
      </c>
      <c r="G32" s="12" t="b">
        <v>1</v>
      </c>
      <c r="H32" s="2">
        <f>SUM(IncrementalChanges2010[[#This Row],[2015]:[1909]])</f>
        <v>-50</v>
      </c>
      <c r="I32" s="7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-50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</row>
    <row r="33" spans="1:99" x14ac:dyDescent="0.3">
      <c r="A33" s="12">
        <v>1071</v>
      </c>
      <c r="B33" s="1" t="s">
        <v>187</v>
      </c>
      <c r="C33" s="12" t="s">
        <v>8</v>
      </c>
      <c r="D33" s="12" t="s">
        <v>250</v>
      </c>
      <c r="E33" s="2" t="b">
        <f>IFERROR(OR(IncrementalChanges2010[[#This Row],[Future No Enduring Need]:[Other Exclusion]]),FALSE)</f>
        <v>1</v>
      </c>
      <c r="G33" s="12" t="b">
        <v>1</v>
      </c>
      <c r="H33" s="2">
        <f>SUM(IncrementalChanges2010[[#This Row],[2015]:[1909]])</f>
        <v>-11</v>
      </c>
      <c r="I33" s="7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-11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</row>
    <row r="34" spans="1:99" x14ac:dyDescent="0.3">
      <c r="A34" s="12">
        <v>1104</v>
      </c>
      <c r="B34" s="1" t="s">
        <v>188</v>
      </c>
      <c r="C34" s="12" t="s">
        <v>7</v>
      </c>
      <c r="D34" s="12" t="s">
        <v>250</v>
      </c>
      <c r="E34" s="2" t="b">
        <f>IFERROR(OR(IncrementalChanges2010[[#This Row],[Future No Enduring Need]:[Other Exclusion]]),FALSE)</f>
        <v>1</v>
      </c>
      <c r="G34" s="12" t="b">
        <v>1</v>
      </c>
      <c r="H34" s="2">
        <f>SUM(IncrementalChanges2010[[#This Row],[2015]:[1909]])</f>
        <v>-6</v>
      </c>
      <c r="I34" s="7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-6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</row>
    <row r="35" spans="1:99" x14ac:dyDescent="0.3">
      <c r="A35" s="12">
        <v>1184</v>
      </c>
      <c r="B35" s="1" t="s">
        <v>188</v>
      </c>
      <c r="C35" s="12" t="s">
        <v>7</v>
      </c>
      <c r="D35" s="12" t="s">
        <v>250</v>
      </c>
      <c r="E35" s="2" t="b">
        <f>IFERROR(OR(IncrementalChanges2010[[#This Row],[Future No Enduring Need]:[Other Exclusion]]),FALSE)</f>
        <v>1</v>
      </c>
      <c r="G35" s="12" t="b">
        <v>1</v>
      </c>
      <c r="H35" s="2">
        <f>SUM(IncrementalChanges2010[[#This Row],[2015]:[1909]])</f>
        <v>-47</v>
      </c>
      <c r="I35" s="7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-47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</row>
    <row r="36" spans="1:99" x14ac:dyDescent="0.3">
      <c r="A36" s="12">
        <v>1185</v>
      </c>
      <c r="B36" s="1" t="s">
        <v>188</v>
      </c>
      <c r="C36" s="12" t="s">
        <v>7</v>
      </c>
      <c r="D36" s="12" t="s">
        <v>250</v>
      </c>
      <c r="E36" s="2" t="b">
        <f>IFERROR(OR(IncrementalChanges2010[[#This Row],[Future No Enduring Need]:[Other Exclusion]]),FALSE)</f>
        <v>1</v>
      </c>
      <c r="G36" s="12" t="b">
        <v>1</v>
      </c>
      <c r="H36" s="2">
        <f>SUM(IncrementalChanges2010[[#This Row],[2015]:[1909]])</f>
        <v>-219</v>
      </c>
      <c r="I36" s="7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-219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</row>
    <row r="37" spans="1:99" x14ac:dyDescent="0.3">
      <c r="A37" s="12">
        <v>2412</v>
      </c>
      <c r="B37" s="1" t="s">
        <v>236</v>
      </c>
      <c r="C37" s="12" t="s">
        <v>8</v>
      </c>
      <c r="D37" s="12" t="s">
        <v>251</v>
      </c>
      <c r="E37" s="2" t="b">
        <f>IFERROR(OR(IncrementalChanges2010[[#This Row],[Future No Enduring Need]:[Other Exclusion]]),FALSE)</f>
        <v>1</v>
      </c>
      <c r="G37" s="12" t="b">
        <v>1</v>
      </c>
      <c r="H37" s="2">
        <f>SUM(IncrementalChanges2010[[#This Row],[2015]:[1909]])</f>
        <v>315</v>
      </c>
      <c r="I37" s="7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2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313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</row>
    <row r="38" spans="1:99" x14ac:dyDescent="0.3">
      <c r="A38" s="12">
        <v>2413</v>
      </c>
      <c r="B38" s="1" t="s">
        <v>237</v>
      </c>
      <c r="C38" s="12" t="s">
        <v>8</v>
      </c>
      <c r="D38" s="12" t="s">
        <v>251</v>
      </c>
      <c r="E38" s="2" t="b">
        <f>IFERROR(OR(IncrementalChanges2010[[#This Row],[Future No Enduring Need]:[Other Exclusion]]),FALSE)</f>
        <v>1</v>
      </c>
      <c r="G38" s="12" t="b">
        <v>1</v>
      </c>
      <c r="H38" s="2">
        <f>SUM(IncrementalChanges2010[[#This Row],[2015]:[1909]])</f>
        <v>87</v>
      </c>
      <c r="I38" s="7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87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</row>
    <row r="39" spans="1:99" x14ac:dyDescent="0.3">
      <c r="A39" s="12">
        <v>1464</v>
      </c>
      <c r="B39" s="1" t="s">
        <v>252</v>
      </c>
      <c r="C39" s="12" t="s">
        <v>8</v>
      </c>
      <c r="D39" s="12" t="s">
        <v>206</v>
      </c>
      <c r="E39" s="2" t="b">
        <f>IFERROR(OR(IncrementalChanges2010[[#This Row],[Future No Enduring Need]:[Other Exclusion]]),FALSE)</f>
        <v>1</v>
      </c>
      <c r="G39" s="12" t="b">
        <v>1</v>
      </c>
      <c r="H39" s="2">
        <f>SUM(IncrementalChanges2010[[#This Row],[2015]:[1909]])</f>
        <v>58</v>
      </c>
      <c r="I39" s="7"/>
      <c r="J39" s="6"/>
      <c r="K39" s="6"/>
      <c r="L39" s="6"/>
      <c r="M39" s="6"/>
      <c r="N39" s="6"/>
      <c r="O39" s="6"/>
      <c r="P39" s="6"/>
      <c r="Q39" s="6"/>
      <c r="R39" s="6">
        <v>58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</row>
    <row r="40" spans="1:99" x14ac:dyDescent="0.3">
      <c r="A40" s="12">
        <v>1043</v>
      </c>
      <c r="B40" s="1" t="s">
        <v>219</v>
      </c>
      <c r="C40" s="12" t="s">
        <v>8</v>
      </c>
      <c r="D40" s="12" t="s">
        <v>231</v>
      </c>
      <c r="E40" s="2" t="b">
        <f>IFERROR(OR(IncrementalChanges2010[[#This Row],[Future No Enduring Need]:[Other Exclusion]]),FALSE)</f>
        <v>1</v>
      </c>
      <c r="G40" s="12" t="b">
        <v>1</v>
      </c>
      <c r="H40" s="2">
        <f>SUM(IncrementalChanges2010[[#This Row],[2015]:[1909]])</f>
        <v>-36</v>
      </c>
      <c r="I40" s="7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-6</v>
      </c>
      <c r="AZ40" s="6">
        <v>0</v>
      </c>
      <c r="BA40" s="6">
        <v>-24</v>
      </c>
      <c r="BB40" s="6">
        <v>0</v>
      </c>
      <c r="BC40" s="6">
        <v>0</v>
      </c>
      <c r="BD40" s="6">
        <v>-6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</row>
    <row r="41" spans="1:99" x14ac:dyDescent="0.3">
      <c r="A41" s="12">
        <v>1042</v>
      </c>
      <c r="B41" s="1" t="s">
        <v>220</v>
      </c>
      <c r="C41" s="12" t="s">
        <v>7</v>
      </c>
      <c r="D41" s="12" t="s">
        <v>231</v>
      </c>
      <c r="E41" s="2" t="b">
        <f>IFERROR(OR(IncrementalChanges2010[[#This Row],[Future No Enduring Need]:[Other Exclusion]]),FALSE)</f>
        <v>1</v>
      </c>
      <c r="G41" s="12" t="b">
        <v>1</v>
      </c>
      <c r="H41" s="2">
        <f>SUM(IncrementalChanges2010[[#This Row],[2015]:[1909]])</f>
        <v>-23</v>
      </c>
      <c r="I41" s="7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-23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</row>
    <row r="42" spans="1:99" x14ac:dyDescent="0.3">
      <c r="A42" s="12">
        <v>1036</v>
      </c>
      <c r="B42" s="1" t="s">
        <v>221</v>
      </c>
      <c r="C42" s="12" t="s">
        <v>8</v>
      </c>
      <c r="D42" s="12" t="s">
        <v>231</v>
      </c>
      <c r="E42" s="2" t="b">
        <f>IFERROR(OR(IncrementalChanges2010[[#This Row],[Future No Enduring Need]:[Other Exclusion]]),FALSE)</f>
        <v>1</v>
      </c>
      <c r="G42" s="12" t="b">
        <v>1</v>
      </c>
      <c r="H42" s="2">
        <f>SUM(IncrementalChanges2010[[#This Row],[2015]:[1909]])</f>
        <v>-32</v>
      </c>
      <c r="I42" s="7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-32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DJ77"/>
  <sheetViews>
    <sheetView zoomScale="70" zoomScaleNormal="70" workbookViewId="0"/>
  </sheetViews>
  <sheetFormatPr defaultRowHeight="14.4" outlineLevelRow="1" x14ac:dyDescent="0.3"/>
  <cols>
    <col min="6" max="6" width="33.21875" bestFit="1" customWidth="1"/>
    <col min="7" max="7" width="10.33203125" customWidth="1"/>
    <col min="8" max="114" width="5.77734375" bestFit="1" customWidth="1"/>
  </cols>
  <sheetData>
    <row r="2" spans="1:114" s="5" customFormat="1" ht="20.399999999999999" thickBot="1" x14ac:dyDescent="0.45">
      <c r="B2" s="5" t="s">
        <v>227</v>
      </c>
    </row>
    <row r="3" spans="1:114" ht="15" thickTop="1" x14ac:dyDescent="0.3"/>
    <row r="5" spans="1:114" s="15" customFormat="1" ht="18" thickBot="1" x14ac:dyDescent="0.4">
      <c r="A5" s="15" t="s">
        <v>232</v>
      </c>
    </row>
    <row r="6" spans="1:114" s="19" customFormat="1" ht="15" thickTop="1" x14ac:dyDescent="0.3">
      <c r="G6" s="19" t="s">
        <v>5</v>
      </c>
      <c r="H6" s="19">
        <v>2015</v>
      </c>
      <c r="I6" s="19">
        <v>2014</v>
      </c>
      <c r="J6" s="19">
        <v>2013</v>
      </c>
      <c r="K6" s="19">
        <v>2012</v>
      </c>
      <c r="L6" s="19">
        <v>2011</v>
      </c>
      <c r="M6" s="19">
        <v>2010</v>
      </c>
      <c r="N6" s="19">
        <v>2009</v>
      </c>
      <c r="O6" s="19">
        <v>2008</v>
      </c>
      <c r="P6" s="19">
        <v>2007</v>
      </c>
      <c r="Q6" s="19">
        <v>2006</v>
      </c>
      <c r="R6" s="19">
        <v>2005</v>
      </c>
      <c r="S6" s="19">
        <v>2004</v>
      </c>
      <c r="T6" s="19">
        <v>2003</v>
      </c>
      <c r="U6" s="19">
        <v>2002</v>
      </c>
      <c r="V6" s="19">
        <v>2001</v>
      </c>
      <c r="W6" s="19">
        <v>2000</v>
      </c>
      <c r="X6" s="19">
        <v>1999</v>
      </c>
      <c r="Y6" s="19">
        <v>1998</v>
      </c>
      <c r="Z6" s="19">
        <v>1997</v>
      </c>
      <c r="AA6" s="19">
        <v>1996</v>
      </c>
      <c r="AB6" s="19">
        <v>1995</v>
      </c>
      <c r="AC6" s="19">
        <v>1994</v>
      </c>
      <c r="AD6" s="19">
        <v>1993</v>
      </c>
      <c r="AE6" s="19">
        <v>1992</v>
      </c>
      <c r="AF6" s="19">
        <v>1991</v>
      </c>
      <c r="AG6" s="19">
        <v>1990</v>
      </c>
      <c r="AH6" s="19">
        <v>1989</v>
      </c>
      <c r="AI6" s="19">
        <v>1988</v>
      </c>
      <c r="AJ6" s="19">
        <v>1987</v>
      </c>
      <c r="AK6" s="19">
        <v>1986</v>
      </c>
      <c r="AL6" s="19">
        <v>1985</v>
      </c>
      <c r="AM6" s="19">
        <v>1984</v>
      </c>
      <c r="AN6" s="19">
        <v>1983</v>
      </c>
      <c r="AO6" s="19">
        <v>1982</v>
      </c>
      <c r="AP6" s="19">
        <v>1981</v>
      </c>
      <c r="AQ6" s="19">
        <v>1980</v>
      </c>
      <c r="AR6" s="19">
        <v>1979</v>
      </c>
      <c r="AS6" s="19">
        <v>1978</v>
      </c>
      <c r="AT6" s="19">
        <v>1977</v>
      </c>
      <c r="AU6" s="19">
        <v>1976</v>
      </c>
      <c r="AV6" s="19">
        <v>1975</v>
      </c>
      <c r="AW6" s="19">
        <v>1974</v>
      </c>
      <c r="AX6" s="19">
        <v>1973</v>
      </c>
      <c r="AY6" s="19">
        <v>1972</v>
      </c>
      <c r="AZ6" s="19">
        <v>1971</v>
      </c>
      <c r="BA6" s="19">
        <v>1970</v>
      </c>
      <c r="BB6" s="19">
        <v>1969</v>
      </c>
      <c r="BC6" s="19">
        <v>1968</v>
      </c>
      <c r="BD6" s="19">
        <v>1967</v>
      </c>
      <c r="BE6" s="19">
        <v>1966</v>
      </c>
      <c r="BF6" s="19">
        <v>1965</v>
      </c>
      <c r="BG6" s="19">
        <v>1964</v>
      </c>
      <c r="BH6" s="19">
        <v>1963</v>
      </c>
      <c r="BI6" s="19">
        <v>1962</v>
      </c>
      <c r="BJ6" s="19">
        <v>1961</v>
      </c>
      <c r="BK6" s="19">
        <v>1960</v>
      </c>
      <c r="BL6" s="19">
        <v>1959</v>
      </c>
      <c r="BM6" s="19">
        <v>1958</v>
      </c>
      <c r="BN6" s="19">
        <v>1957</v>
      </c>
      <c r="BO6" s="19">
        <v>1956</v>
      </c>
      <c r="BP6" s="19">
        <v>1955</v>
      </c>
      <c r="BQ6" s="19">
        <v>1954</v>
      </c>
      <c r="BR6" s="19">
        <v>1953</v>
      </c>
      <c r="BS6" s="19">
        <v>1952</v>
      </c>
      <c r="BT6" s="19">
        <v>1951</v>
      </c>
      <c r="BU6" s="19">
        <v>1950</v>
      </c>
      <c r="BV6" s="19">
        <v>1949</v>
      </c>
      <c r="BW6" s="19">
        <v>1948</v>
      </c>
      <c r="BX6" s="19">
        <v>1947</v>
      </c>
      <c r="BY6" s="19">
        <v>1946</v>
      </c>
      <c r="BZ6" s="19">
        <v>1945</v>
      </c>
      <c r="CA6" s="19">
        <v>1944</v>
      </c>
      <c r="CB6" s="19">
        <v>1943</v>
      </c>
      <c r="CC6" s="19">
        <v>1942</v>
      </c>
      <c r="CD6" s="19">
        <v>1941</v>
      </c>
      <c r="CE6" s="19">
        <v>1940</v>
      </c>
      <c r="CF6" s="19">
        <v>1939</v>
      </c>
      <c r="CG6" s="19">
        <v>1938</v>
      </c>
      <c r="CH6" s="19">
        <v>1937</v>
      </c>
      <c r="CI6" s="19">
        <v>1936</v>
      </c>
      <c r="CJ6" s="19">
        <v>1935</v>
      </c>
      <c r="CK6" s="19">
        <v>1934</v>
      </c>
      <c r="CL6" s="19">
        <v>1933</v>
      </c>
      <c r="CM6" s="19">
        <v>1932</v>
      </c>
      <c r="CN6" s="19">
        <v>1931</v>
      </c>
      <c r="CO6" s="19">
        <v>1930</v>
      </c>
      <c r="CP6" s="19">
        <v>1929</v>
      </c>
      <c r="CQ6" s="19">
        <v>1928</v>
      </c>
      <c r="CR6" s="19">
        <v>1927</v>
      </c>
      <c r="CS6" s="19">
        <v>1926</v>
      </c>
      <c r="CT6" s="19">
        <v>1925</v>
      </c>
      <c r="CU6" s="19">
        <v>1924</v>
      </c>
      <c r="CV6" s="19">
        <v>1923</v>
      </c>
      <c r="CW6" s="19">
        <v>1922</v>
      </c>
      <c r="CX6" s="19">
        <v>1921</v>
      </c>
      <c r="CY6" s="19">
        <v>1920</v>
      </c>
      <c r="CZ6" s="19">
        <v>1919</v>
      </c>
      <c r="DA6" s="19">
        <v>1918</v>
      </c>
      <c r="DB6" s="19">
        <v>1917</v>
      </c>
      <c r="DC6" s="19">
        <v>1916</v>
      </c>
      <c r="DD6" s="19">
        <v>1915</v>
      </c>
      <c r="DE6" s="19">
        <v>1914</v>
      </c>
      <c r="DF6" s="19">
        <v>1913</v>
      </c>
      <c r="DG6" s="19">
        <v>1912</v>
      </c>
      <c r="DH6" s="19">
        <v>1911</v>
      </c>
      <c r="DI6" s="19">
        <v>1910</v>
      </c>
      <c r="DJ6" s="19">
        <v>1909</v>
      </c>
    </row>
    <row r="7" spans="1:114" x14ac:dyDescent="0.3">
      <c r="A7" s="12"/>
      <c r="F7" t="s">
        <v>125</v>
      </c>
      <c r="G7" s="3">
        <f t="shared" ref="G7:G21" si="0">SUM(H7:DJ7)</f>
        <v>18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18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</row>
    <row r="8" spans="1:114" x14ac:dyDescent="0.3">
      <c r="A8" s="12"/>
      <c r="F8" t="s">
        <v>126</v>
      </c>
      <c r="G8" s="3">
        <f t="shared" si="0"/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</row>
    <row r="9" spans="1:114" x14ac:dyDescent="0.3">
      <c r="A9" s="12"/>
      <c r="F9" t="s">
        <v>127</v>
      </c>
      <c r="G9" s="3">
        <f t="shared" si="0"/>
        <v>3164</v>
      </c>
      <c r="H9">
        <v>7</v>
      </c>
      <c r="I9">
        <v>27</v>
      </c>
      <c r="J9">
        <v>14</v>
      </c>
      <c r="K9">
        <v>17</v>
      </c>
      <c r="L9">
        <v>39</v>
      </c>
      <c r="M9">
        <v>20</v>
      </c>
      <c r="N9">
        <v>191</v>
      </c>
      <c r="O9">
        <v>20</v>
      </c>
      <c r="P9">
        <v>100</v>
      </c>
      <c r="Q9">
        <v>16</v>
      </c>
      <c r="R9">
        <v>15</v>
      </c>
      <c r="S9">
        <v>4</v>
      </c>
      <c r="T9">
        <v>8</v>
      </c>
      <c r="U9">
        <v>2</v>
      </c>
      <c r="V9">
        <v>1</v>
      </c>
      <c r="W9">
        <v>9</v>
      </c>
      <c r="X9">
        <v>0</v>
      </c>
      <c r="Y9">
        <v>3</v>
      </c>
      <c r="Z9">
        <v>0</v>
      </c>
      <c r="AA9">
        <v>0</v>
      </c>
      <c r="AB9">
        <v>0</v>
      </c>
      <c r="AC9">
        <v>0</v>
      </c>
      <c r="AD9">
        <v>122</v>
      </c>
      <c r="AE9">
        <v>5</v>
      </c>
      <c r="AF9">
        <v>0</v>
      </c>
      <c r="AG9">
        <v>4</v>
      </c>
      <c r="AH9">
        <v>0</v>
      </c>
      <c r="AI9">
        <v>233</v>
      </c>
      <c r="AJ9">
        <v>477</v>
      </c>
      <c r="AK9">
        <v>12</v>
      </c>
      <c r="AL9">
        <v>1</v>
      </c>
      <c r="AM9">
        <v>0</v>
      </c>
      <c r="AN9">
        <v>0</v>
      </c>
      <c r="AO9">
        <v>151</v>
      </c>
      <c r="AP9">
        <v>144</v>
      </c>
      <c r="AQ9">
        <v>0</v>
      </c>
      <c r="AR9">
        <v>34</v>
      </c>
      <c r="AS9">
        <v>25</v>
      </c>
      <c r="AT9">
        <v>464</v>
      </c>
      <c r="AU9">
        <v>0</v>
      </c>
      <c r="AV9">
        <v>0</v>
      </c>
      <c r="AW9">
        <v>4</v>
      </c>
      <c r="AX9">
        <v>6</v>
      </c>
      <c r="AY9">
        <v>0</v>
      </c>
      <c r="AZ9">
        <v>0</v>
      </c>
      <c r="BA9">
        <v>0</v>
      </c>
      <c r="BB9">
        <v>458</v>
      </c>
      <c r="BC9">
        <v>0</v>
      </c>
      <c r="BD9">
        <v>175</v>
      </c>
      <c r="BE9">
        <v>0</v>
      </c>
      <c r="BF9">
        <v>128</v>
      </c>
      <c r="BG9">
        <v>0</v>
      </c>
      <c r="BH9">
        <v>228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</row>
    <row r="10" spans="1:114" x14ac:dyDescent="0.3">
      <c r="F10" t="s">
        <v>128</v>
      </c>
      <c r="G10" s="3">
        <f t="shared" si="0"/>
        <v>8311</v>
      </c>
      <c r="H10">
        <v>7</v>
      </c>
      <c r="I10">
        <v>8</v>
      </c>
      <c r="J10">
        <v>16</v>
      </c>
      <c r="K10">
        <v>6</v>
      </c>
      <c r="L10">
        <v>11</v>
      </c>
      <c r="M10">
        <v>21</v>
      </c>
      <c r="N10">
        <v>17</v>
      </c>
      <c r="O10">
        <v>12</v>
      </c>
      <c r="P10">
        <v>12</v>
      </c>
      <c r="Q10">
        <v>0</v>
      </c>
      <c r="R10">
        <v>221</v>
      </c>
      <c r="S10">
        <v>42</v>
      </c>
      <c r="T10">
        <v>272</v>
      </c>
      <c r="U10">
        <v>1</v>
      </c>
      <c r="V10">
        <v>2</v>
      </c>
      <c r="W10">
        <v>0</v>
      </c>
      <c r="X10">
        <v>72</v>
      </c>
      <c r="Y10">
        <v>2</v>
      </c>
      <c r="Z10">
        <v>0</v>
      </c>
      <c r="AA10">
        <v>161</v>
      </c>
      <c r="AB10">
        <v>150</v>
      </c>
      <c r="AC10">
        <v>40</v>
      </c>
      <c r="AD10">
        <v>462</v>
      </c>
      <c r="AE10">
        <v>0</v>
      </c>
      <c r="AF10">
        <v>17</v>
      </c>
      <c r="AG10">
        <v>0</v>
      </c>
      <c r="AH10">
        <v>10</v>
      </c>
      <c r="AI10">
        <v>114</v>
      </c>
      <c r="AJ10">
        <v>171</v>
      </c>
      <c r="AK10">
        <v>363</v>
      </c>
      <c r="AL10">
        <v>598</v>
      </c>
      <c r="AM10">
        <v>0</v>
      </c>
      <c r="AN10">
        <v>299</v>
      </c>
      <c r="AO10">
        <v>357</v>
      </c>
      <c r="AP10">
        <v>1162</v>
      </c>
      <c r="AQ10">
        <v>223</v>
      </c>
      <c r="AR10">
        <v>414</v>
      </c>
      <c r="AS10">
        <v>611</v>
      </c>
      <c r="AT10">
        <v>1093</v>
      </c>
      <c r="AU10">
        <v>0</v>
      </c>
      <c r="AV10">
        <v>362</v>
      </c>
      <c r="AW10">
        <v>0</v>
      </c>
      <c r="AX10">
        <v>982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</row>
    <row r="11" spans="1:114" x14ac:dyDescent="0.3">
      <c r="F11" t="s">
        <v>129</v>
      </c>
      <c r="G11" s="3">
        <f t="shared" si="0"/>
        <v>14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</row>
    <row r="12" spans="1:114" x14ac:dyDescent="0.3">
      <c r="F12" t="s">
        <v>130</v>
      </c>
      <c r="G12" s="3">
        <f t="shared" si="0"/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</row>
    <row r="13" spans="1:114" x14ac:dyDescent="0.3">
      <c r="F13" t="s">
        <v>131</v>
      </c>
      <c r="G13" s="3">
        <f t="shared" si="0"/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</row>
    <row r="14" spans="1:114" x14ac:dyDescent="0.3">
      <c r="F14" t="s">
        <v>132</v>
      </c>
      <c r="G14" s="3">
        <f t="shared" si="0"/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</row>
    <row r="15" spans="1:114" x14ac:dyDescent="0.3">
      <c r="F15" t="s">
        <v>133</v>
      </c>
      <c r="G15" s="3">
        <f t="shared" si="0"/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</row>
    <row r="16" spans="1:114" x14ac:dyDescent="0.3">
      <c r="F16" t="s">
        <v>134</v>
      </c>
      <c r="G16" s="3">
        <f t="shared" si="0"/>
        <v>5196</v>
      </c>
      <c r="H16">
        <v>36</v>
      </c>
      <c r="I16">
        <v>0</v>
      </c>
      <c r="J16">
        <v>11</v>
      </c>
      <c r="K16">
        <v>4</v>
      </c>
      <c r="L16">
        <v>189</v>
      </c>
      <c r="M16">
        <v>140</v>
      </c>
      <c r="N16">
        <v>216</v>
      </c>
      <c r="O16">
        <v>440</v>
      </c>
      <c r="P16">
        <v>2</v>
      </c>
      <c r="Q16">
        <v>12</v>
      </c>
      <c r="R16">
        <v>26</v>
      </c>
      <c r="S16">
        <v>22</v>
      </c>
      <c r="T16">
        <v>1</v>
      </c>
      <c r="U16">
        <v>1</v>
      </c>
      <c r="V16">
        <v>5</v>
      </c>
      <c r="W16">
        <v>207</v>
      </c>
      <c r="X16">
        <v>0</v>
      </c>
      <c r="Y16">
        <v>22</v>
      </c>
      <c r="Z16">
        <v>31</v>
      </c>
      <c r="AA16">
        <v>0</v>
      </c>
      <c r="AB16">
        <v>0</v>
      </c>
      <c r="AC16">
        <v>0</v>
      </c>
      <c r="AD16">
        <v>63</v>
      </c>
      <c r="AE16">
        <v>2</v>
      </c>
      <c r="AF16">
        <v>0</v>
      </c>
      <c r="AG16">
        <v>0</v>
      </c>
      <c r="AH16">
        <v>0</v>
      </c>
      <c r="AI16">
        <v>3</v>
      </c>
      <c r="AJ16">
        <v>139</v>
      </c>
      <c r="AK16">
        <v>401</v>
      </c>
      <c r="AL16">
        <v>24</v>
      </c>
      <c r="AM16">
        <v>0</v>
      </c>
      <c r="AN16">
        <v>80</v>
      </c>
      <c r="AO16">
        <v>122</v>
      </c>
      <c r="AP16">
        <v>0</v>
      </c>
      <c r="AQ16">
        <v>0</v>
      </c>
      <c r="AR16">
        <v>442</v>
      </c>
      <c r="AS16">
        <v>243</v>
      </c>
      <c r="AT16">
        <v>221</v>
      </c>
      <c r="AU16">
        <v>32</v>
      </c>
      <c r="AV16">
        <v>0</v>
      </c>
      <c r="AW16">
        <v>205</v>
      </c>
      <c r="AX16">
        <v>0</v>
      </c>
      <c r="AY16">
        <v>12</v>
      </c>
      <c r="AZ16">
        <v>464</v>
      </c>
      <c r="BA16">
        <v>11</v>
      </c>
      <c r="BB16">
        <v>6</v>
      </c>
      <c r="BC16">
        <v>802</v>
      </c>
      <c r="BD16">
        <v>251</v>
      </c>
      <c r="BE16">
        <v>67</v>
      </c>
      <c r="BF16">
        <v>0</v>
      </c>
      <c r="BG16">
        <v>10</v>
      </c>
      <c r="BH16">
        <v>218</v>
      </c>
      <c r="BI16">
        <v>0</v>
      </c>
      <c r="BJ16">
        <v>0</v>
      </c>
      <c r="BK16">
        <v>0</v>
      </c>
      <c r="BL16">
        <v>10</v>
      </c>
      <c r="BM16">
        <v>3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</row>
    <row r="17" spans="1:114" x14ac:dyDescent="0.3">
      <c r="F17" t="s">
        <v>135</v>
      </c>
      <c r="G17" s="3">
        <f t="shared" si="0"/>
        <v>6093</v>
      </c>
      <c r="H17">
        <v>8</v>
      </c>
      <c r="I17">
        <v>481</v>
      </c>
      <c r="J17">
        <v>542</v>
      </c>
      <c r="K17">
        <v>210</v>
      </c>
      <c r="L17">
        <v>356</v>
      </c>
      <c r="M17">
        <v>603</v>
      </c>
      <c r="N17">
        <v>344</v>
      </c>
      <c r="O17">
        <v>97</v>
      </c>
      <c r="P17">
        <v>147</v>
      </c>
      <c r="Q17">
        <v>71</v>
      </c>
      <c r="R17">
        <v>8</v>
      </c>
      <c r="S17">
        <v>214</v>
      </c>
      <c r="T17">
        <v>0</v>
      </c>
      <c r="U17">
        <v>200</v>
      </c>
      <c r="V17">
        <v>340</v>
      </c>
      <c r="W17">
        <v>316</v>
      </c>
      <c r="X17">
        <v>728</v>
      </c>
      <c r="Y17">
        <v>137</v>
      </c>
      <c r="Z17">
        <v>0</v>
      </c>
      <c r="AA17">
        <v>0</v>
      </c>
      <c r="AB17">
        <v>1</v>
      </c>
      <c r="AC17">
        <v>12</v>
      </c>
      <c r="AD17">
        <v>77</v>
      </c>
      <c r="AE17">
        <v>0</v>
      </c>
      <c r="AF17">
        <v>19</v>
      </c>
      <c r="AG17">
        <v>6</v>
      </c>
      <c r="AH17">
        <v>518</v>
      </c>
      <c r="AI17">
        <v>4</v>
      </c>
      <c r="AJ17">
        <v>67</v>
      </c>
      <c r="AK17">
        <v>29</v>
      </c>
      <c r="AL17">
        <v>214</v>
      </c>
      <c r="AM17">
        <v>9</v>
      </c>
      <c r="AN17">
        <v>3</v>
      </c>
      <c r="AO17">
        <v>0</v>
      </c>
      <c r="AP17">
        <v>96</v>
      </c>
      <c r="AQ17">
        <v>0</v>
      </c>
      <c r="AR17">
        <v>1</v>
      </c>
      <c r="AS17">
        <v>4</v>
      </c>
      <c r="AT17">
        <v>0</v>
      </c>
      <c r="AU17">
        <v>0</v>
      </c>
      <c r="AV17">
        <v>0</v>
      </c>
      <c r="AW17">
        <v>0</v>
      </c>
      <c r="AX17">
        <v>4</v>
      </c>
      <c r="AY17">
        <v>116</v>
      </c>
      <c r="AZ17">
        <v>0</v>
      </c>
      <c r="BA17">
        <v>111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</row>
    <row r="18" spans="1:114" x14ac:dyDescent="0.3">
      <c r="F18" t="s">
        <v>136</v>
      </c>
      <c r="G18" s="3">
        <f t="shared" si="0"/>
        <v>888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170</v>
      </c>
      <c r="P18">
        <v>0</v>
      </c>
      <c r="Q18">
        <v>0</v>
      </c>
      <c r="R18">
        <v>235</v>
      </c>
      <c r="S18">
        <v>0</v>
      </c>
      <c r="T18">
        <v>0</v>
      </c>
      <c r="U18">
        <v>0</v>
      </c>
      <c r="V18">
        <v>483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</row>
    <row r="19" spans="1:114" x14ac:dyDescent="0.3">
      <c r="F19" t="s">
        <v>137</v>
      </c>
      <c r="G19" s="3">
        <f t="shared" si="0"/>
        <v>1</v>
      </c>
      <c r="H19">
        <v>0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</row>
    <row r="20" spans="1:114" x14ac:dyDescent="0.3">
      <c r="F20" t="s">
        <v>138</v>
      </c>
      <c r="G20" s="3">
        <f t="shared" si="0"/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</row>
    <row r="21" spans="1:114" x14ac:dyDescent="0.3">
      <c r="F21" t="s">
        <v>2</v>
      </c>
      <c r="G21" s="3">
        <f t="shared" si="0"/>
        <v>138</v>
      </c>
      <c r="H21">
        <v>41</v>
      </c>
      <c r="I21">
        <v>0</v>
      </c>
      <c r="J21">
        <v>52</v>
      </c>
      <c r="K21">
        <v>0</v>
      </c>
      <c r="L21">
        <v>4</v>
      </c>
      <c r="M21">
        <v>23</v>
      </c>
      <c r="N21">
        <v>0</v>
      </c>
      <c r="O21">
        <v>0</v>
      </c>
      <c r="P21">
        <v>0</v>
      </c>
      <c r="Q21">
        <v>0</v>
      </c>
      <c r="R21">
        <v>0</v>
      </c>
      <c r="S21">
        <v>18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</row>
    <row r="22" spans="1:114" x14ac:dyDescent="0.3">
      <c r="F22" t="s">
        <v>124</v>
      </c>
      <c r="G22" s="3">
        <f>SUM(H22:DJ22)</f>
        <v>23825</v>
      </c>
      <c r="H22" s="3">
        <f>SUM(H7:H21)</f>
        <v>99</v>
      </c>
      <c r="I22" s="3">
        <f>SUM(I7:I21)</f>
        <v>516</v>
      </c>
      <c r="J22" s="3">
        <f t="shared" ref="J22:BU22" si="1">SUM(J7:J21)</f>
        <v>636</v>
      </c>
      <c r="K22" s="3">
        <f t="shared" si="1"/>
        <v>237</v>
      </c>
      <c r="L22" s="3">
        <f t="shared" si="1"/>
        <v>599</v>
      </c>
      <c r="M22" s="3">
        <f t="shared" si="1"/>
        <v>807</v>
      </c>
      <c r="N22" s="3">
        <f t="shared" si="1"/>
        <v>768</v>
      </c>
      <c r="O22" s="3">
        <f t="shared" si="1"/>
        <v>739</v>
      </c>
      <c r="P22" s="3">
        <f t="shared" si="1"/>
        <v>261</v>
      </c>
      <c r="Q22" s="3">
        <f t="shared" si="1"/>
        <v>99</v>
      </c>
      <c r="R22" s="3">
        <f t="shared" si="1"/>
        <v>519</v>
      </c>
      <c r="S22" s="3">
        <f t="shared" si="1"/>
        <v>300</v>
      </c>
      <c r="T22" s="3">
        <f t="shared" si="1"/>
        <v>281</v>
      </c>
      <c r="U22" s="3">
        <f t="shared" si="1"/>
        <v>204</v>
      </c>
      <c r="V22" s="3">
        <f t="shared" si="1"/>
        <v>831</v>
      </c>
      <c r="W22" s="3">
        <f t="shared" si="1"/>
        <v>532</v>
      </c>
      <c r="X22" s="3">
        <f t="shared" si="1"/>
        <v>800</v>
      </c>
      <c r="Y22" s="3">
        <f t="shared" si="1"/>
        <v>164</v>
      </c>
      <c r="Z22" s="3">
        <f t="shared" si="1"/>
        <v>31</v>
      </c>
      <c r="AA22" s="3">
        <f t="shared" si="1"/>
        <v>161</v>
      </c>
      <c r="AB22" s="3">
        <f t="shared" si="1"/>
        <v>151</v>
      </c>
      <c r="AC22" s="3">
        <f t="shared" si="1"/>
        <v>52</v>
      </c>
      <c r="AD22" s="3">
        <f t="shared" si="1"/>
        <v>724</v>
      </c>
      <c r="AE22" s="3">
        <f t="shared" si="1"/>
        <v>7</v>
      </c>
      <c r="AF22" s="3">
        <f t="shared" si="1"/>
        <v>36</v>
      </c>
      <c r="AG22" s="3">
        <f t="shared" si="1"/>
        <v>10</v>
      </c>
      <c r="AH22" s="3">
        <f t="shared" si="1"/>
        <v>546</v>
      </c>
      <c r="AI22" s="3">
        <f t="shared" si="1"/>
        <v>354</v>
      </c>
      <c r="AJ22" s="3">
        <f t="shared" si="1"/>
        <v>854</v>
      </c>
      <c r="AK22" s="3">
        <f t="shared" si="1"/>
        <v>805</v>
      </c>
      <c r="AL22" s="3">
        <f t="shared" si="1"/>
        <v>837</v>
      </c>
      <c r="AM22" s="3">
        <f t="shared" si="1"/>
        <v>11</v>
      </c>
      <c r="AN22" s="3">
        <f t="shared" si="1"/>
        <v>382</v>
      </c>
      <c r="AO22" s="3">
        <f t="shared" si="1"/>
        <v>630</v>
      </c>
      <c r="AP22" s="3">
        <f t="shared" si="1"/>
        <v>1402</v>
      </c>
      <c r="AQ22" s="3">
        <f t="shared" si="1"/>
        <v>223</v>
      </c>
      <c r="AR22" s="3">
        <f t="shared" si="1"/>
        <v>891</v>
      </c>
      <c r="AS22" s="3">
        <f t="shared" si="1"/>
        <v>883</v>
      </c>
      <c r="AT22" s="3">
        <f t="shared" si="1"/>
        <v>1778</v>
      </c>
      <c r="AU22" s="3">
        <f t="shared" si="1"/>
        <v>32</v>
      </c>
      <c r="AV22" s="3">
        <f t="shared" si="1"/>
        <v>362</v>
      </c>
      <c r="AW22" s="3">
        <f t="shared" si="1"/>
        <v>209</v>
      </c>
      <c r="AX22" s="3">
        <f t="shared" si="1"/>
        <v>992</v>
      </c>
      <c r="AY22" s="3">
        <f t="shared" si="1"/>
        <v>128</v>
      </c>
      <c r="AZ22" s="3">
        <f t="shared" si="1"/>
        <v>464</v>
      </c>
      <c r="BA22" s="3">
        <f t="shared" si="1"/>
        <v>122</v>
      </c>
      <c r="BB22" s="3">
        <f t="shared" si="1"/>
        <v>464</v>
      </c>
      <c r="BC22" s="3">
        <f t="shared" si="1"/>
        <v>802</v>
      </c>
      <c r="BD22" s="3">
        <f t="shared" si="1"/>
        <v>426</v>
      </c>
      <c r="BE22" s="3">
        <f t="shared" si="1"/>
        <v>67</v>
      </c>
      <c r="BF22" s="3">
        <f t="shared" si="1"/>
        <v>128</v>
      </c>
      <c r="BG22" s="3">
        <f t="shared" si="1"/>
        <v>10</v>
      </c>
      <c r="BH22" s="3">
        <f t="shared" si="1"/>
        <v>446</v>
      </c>
      <c r="BI22" s="3">
        <f t="shared" si="1"/>
        <v>0</v>
      </c>
      <c r="BJ22" s="3">
        <f t="shared" si="1"/>
        <v>0</v>
      </c>
      <c r="BK22" s="3">
        <f t="shared" si="1"/>
        <v>0</v>
      </c>
      <c r="BL22" s="3">
        <f t="shared" si="1"/>
        <v>10</v>
      </c>
      <c r="BM22" s="3">
        <f t="shared" si="1"/>
        <v>3</v>
      </c>
      <c r="BN22" s="3">
        <f t="shared" si="1"/>
        <v>0</v>
      </c>
      <c r="BO22" s="3">
        <f t="shared" si="1"/>
        <v>0</v>
      </c>
      <c r="BP22" s="3">
        <f t="shared" si="1"/>
        <v>0</v>
      </c>
      <c r="BQ22" s="3">
        <f t="shared" si="1"/>
        <v>0</v>
      </c>
      <c r="BR22" s="3">
        <f t="shared" si="1"/>
        <v>0</v>
      </c>
      <c r="BS22" s="3">
        <f t="shared" si="1"/>
        <v>0</v>
      </c>
      <c r="BT22" s="3">
        <f t="shared" si="1"/>
        <v>0</v>
      </c>
      <c r="BU22" s="3">
        <f t="shared" si="1"/>
        <v>0</v>
      </c>
      <c r="BV22" s="3">
        <f t="shared" ref="BV22:DJ22" si="2">SUM(BV7:BV21)</f>
        <v>0</v>
      </c>
      <c r="BW22" s="3">
        <f t="shared" si="2"/>
        <v>0</v>
      </c>
      <c r="BX22" s="3">
        <f t="shared" si="2"/>
        <v>0</v>
      </c>
      <c r="BY22" s="3">
        <f t="shared" si="2"/>
        <v>0</v>
      </c>
      <c r="BZ22" s="3">
        <f t="shared" si="2"/>
        <v>0</v>
      </c>
      <c r="CA22" s="3">
        <f t="shared" si="2"/>
        <v>0</v>
      </c>
      <c r="CB22" s="3">
        <f t="shared" si="2"/>
        <v>0</v>
      </c>
      <c r="CC22" s="3">
        <f t="shared" si="2"/>
        <v>0</v>
      </c>
      <c r="CD22" s="3">
        <f t="shared" si="2"/>
        <v>0</v>
      </c>
      <c r="CE22" s="3">
        <f t="shared" si="2"/>
        <v>0</v>
      </c>
      <c r="CF22" s="3">
        <f t="shared" si="2"/>
        <v>0</v>
      </c>
      <c r="CG22" s="3">
        <f t="shared" si="2"/>
        <v>0</v>
      </c>
      <c r="CH22" s="3">
        <f t="shared" si="2"/>
        <v>0</v>
      </c>
      <c r="CI22" s="3">
        <f t="shared" si="2"/>
        <v>0</v>
      </c>
      <c r="CJ22" s="3">
        <f t="shared" si="2"/>
        <v>0</v>
      </c>
      <c r="CK22" s="3">
        <f t="shared" si="2"/>
        <v>0</v>
      </c>
      <c r="CL22" s="3">
        <f t="shared" si="2"/>
        <v>0</v>
      </c>
      <c r="CM22" s="3">
        <f t="shared" si="2"/>
        <v>0</v>
      </c>
      <c r="CN22" s="3">
        <f t="shared" si="2"/>
        <v>0</v>
      </c>
      <c r="CO22" s="3">
        <f t="shared" si="2"/>
        <v>0</v>
      </c>
      <c r="CP22" s="3">
        <f t="shared" si="2"/>
        <v>0</v>
      </c>
      <c r="CQ22" s="3">
        <f t="shared" si="2"/>
        <v>0</v>
      </c>
      <c r="CR22" s="3">
        <f t="shared" si="2"/>
        <v>0</v>
      </c>
      <c r="CS22" s="3">
        <f t="shared" si="2"/>
        <v>0</v>
      </c>
      <c r="CT22" s="3">
        <f t="shared" si="2"/>
        <v>0</v>
      </c>
      <c r="CU22" s="3">
        <f t="shared" si="2"/>
        <v>0</v>
      </c>
      <c r="CV22" s="3">
        <f t="shared" si="2"/>
        <v>0</v>
      </c>
      <c r="CW22" s="3">
        <f t="shared" si="2"/>
        <v>0</v>
      </c>
      <c r="CX22" s="3">
        <f t="shared" si="2"/>
        <v>0</v>
      </c>
      <c r="CY22" s="3">
        <f t="shared" si="2"/>
        <v>0</v>
      </c>
      <c r="CZ22" s="3">
        <f t="shared" si="2"/>
        <v>0</v>
      </c>
      <c r="DA22" s="3">
        <f t="shared" si="2"/>
        <v>0</v>
      </c>
      <c r="DB22" s="3">
        <f t="shared" si="2"/>
        <v>0</v>
      </c>
      <c r="DC22" s="3">
        <f t="shared" si="2"/>
        <v>0</v>
      </c>
      <c r="DD22" s="3">
        <f t="shared" si="2"/>
        <v>0</v>
      </c>
      <c r="DE22" s="3">
        <f t="shared" si="2"/>
        <v>0</v>
      </c>
      <c r="DF22" s="3">
        <f t="shared" si="2"/>
        <v>0</v>
      </c>
      <c r="DG22" s="3">
        <f t="shared" si="2"/>
        <v>0</v>
      </c>
      <c r="DH22" s="3">
        <f t="shared" si="2"/>
        <v>0</v>
      </c>
      <c r="DI22" s="3">
        <f t="shared" si="2"/>
        <v>0</v>
      </c>
      <c r="DJ22" s="3">
        <f t="shared" si="2"/>
        <v>0</v>
      </c>
    </row>
    <row r="23" spans="1:114" s="12" customFormat="1" hidden="1" outlineLevel="1" x14ac:dyDescent="0.3">
      <c r="B23" s="12" t="s">
        <v>176</v>
      </c>
      <c r="C23" s="12" t="s">
        <v>175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</row>
    <row r="24" spans="1:114" s="12" customFormat="1" hidden="1" outlineLevel="1" x14ac:dyDescent="0.3">
      <c r="F24" s="12" t="s">
        <v>198</v>
      </c>
      <c r="G24" s="11">
        <f>'Age Profile - 2015 - Repex'!I30</f>
        <v>23825</v>
      </c>
      <c r="H24" s="11">
        <f>'Age Profile - 2015 - Repex'!J30</f>
        <v>99</v>
      </c>
      <c r="I24" s="11">
        <f>'Age Profile - 2015 - Repex'!K30</f>
        <v>516</v>
      </c>
      <c r="J24" s="11">
        <f>'Age Profile - 2015 - Repex'!L30</f>
        <v>636</v>
      </c>
      <c r="K24" s="11">
        <f>'Age Profile - 2015 - Repex'!M30</f>
        <v>237</v>
      </c>
      <c r="L24" s="11">
        <f>'Age Profile - 2015 - Repex'!N30</f>
        <v>599</v>
      </c>
      <c r="M24" s="11">
        <f>'Age Profile - 2015 - Repex'!O30</f>
        <v>807</v>
      </c>
      <c r="N24" s="11">
        <f>'Age Profile - 2015 - Repex'!P30</f>
        <v>768</v>
      </c>
      <c r="O24" s="11">
        <f>'Age Profile - 2015 - Repex'!Q30</f>
        <v>739</v>
      </c>
      <c r="P24" s="11">
        <f>'Age Profile - 2015 - Repex'!R30</f>
        <v>261</v>
      </c>
      <c r="Q24" s="11">
        <f>'Age Profile - 2015 - Repex'!S30</f>
        <v>99</v>
      </c>
      <c r="R24" s="11">
        <f>'Age Profile - 2015 - Repex'!T30</f>
        <v>519</v>
      </c>
      <c r="S24" s="11">
        <f>'Age Profile - 2015 - Repex'!U30</f>
        <v>300</v>
      </c>
      <c r="T24" s="11">
        <f>'Age Profile - 2015 - Repex'!V30</f>
        <v>281</v>
      </c>
      <c r="U24" s="11">
        <f>'Age Profile - 2015 - Repex'!W30</f>
        <v>204</v>
      </c>
      <c r="V24" s="11">
        <f>'Age Profile - 2015 - Repex'!X30</f>
        <v>831</v>
      </c>
      <c r="W24" s="11">
        <f>'Age Profile - 2015 - Repex'!Y30</f>
        <v>532</v>
      </c>
      <c r="X24" s="11">
        <f>'Age Profile - 2015 - Repex'!Z30</f>
        <v>800</v>
      </c>
      <c r="Y24" s="11">
        <f>'Age Profile - 2015 - Repex'!AA30</f>
        <v>164</v>
      </c>
      <c r="Z24" s="11">
        <f>'Age Profile - 2015 - Repex'!AB30</f>
        <v>31</v>
      </c>
      <c r="AA24" s="11">
        <f>'Age Profile - 2015 - Repex'!AC30</f>
        <v>161</v>
      </c>
      <c r="AB24" s="11">
        <f>'Age Profile - 2015 - Repex'!AD30</f>
        <v>151</v>
      </c>
      <c r="AC24" s="11">
        <f>'Age Profile - 2015 - Repex'!AE30</f>
        <v>52</v>
      </c>
      <c r="AD24" s="11">
        <f>'Age Profile - 2015 - Repex'!AF30</f>
        <v>724</v>
      </c>
      <c r="AE24" s="11">
        <f>'Age Profile - 2015 - Repex'!AG30</f>
        <v>7</v>
      </c>
      <c r="AF24" s="11">
        <f>'Age Profile - 2015 - Repex'!AH30</f>
        <v>36</v>
      </c>
      <c r="AG24" s="11">
        <f>'Age Profile - 2015 - Repex'!AI30</f>
        <v>10</v>
      </c>
      <c r="AH24" s="11">
        <f>'Age Profile - 2015 - Repex'!AJ30</f>
        <v>546</v>
      </c>
      <c r="AI24" s="11">
        <f>'Age Profile - 2015 - Repex'!AK30</f>
        <v>354</v>
      </c>
      <c r="AJ24" s="11">
        <f>'Age Profile - 2015 - Repex'!AL30</f>
        <v>854</v>
      </c>
      <c r="AK24" s="11">
        <f>'Age Profile - 2015 - Repex'!AM30</f>
        <v>805</v>
      </c>
      <c r="AL24" s="11">
        <f>'Age Profile - 2015 - Repex'!AN30</f>
        <v>837</v>
      </c>
      <c r="AM24" s="11">
        <f>'Age Profile - 2015 - Repex'!AO30</f>
        <v>11</v>
      </c>
      <c r="AN24" s="11">
        <f>'Age Profile - 2015 - Repex'!AP30</f>
        <v>382</v>
      </c>
      <c r="AO24" s="11">
        <f>'Age Profile - 2015 - Repex'!AQ30</f>
        <v>630</v>
      </c>
      <c r="AP24" s="11">
        <f>'Age Profile - 2015 - Repex'!AR30</f>
        <v>1402</v>
      </c>
      <c r="AQ24" s="11">
        <f>'Age Profile - 2015 - Repex'!AS30</f>
        <v>223</v>
      </c>
      <c r="AR24" s="11">
        <f>'Age Profile - 2015 - Repex'!AT30</f>
        <v>891</v>
      </c>
      <c r="AS24" s="11">
        <f>'Age Profile - 2015 - Repex'!AU30</f>
        <v>883</v>
      </c>
      <c r="AT24" s="11">
        <f>'Age Profile - 2015 - Repex'!AV30</f>
        <v>1778</v>
      </c>
      <c r="AU24" s="11">
        <f>'Age Profile - 2015 - Repex'!AW30</f>
        <v>32</v>
      </c>
      <c r="AV24" s="11">
        <f>'Age Profile - 2015 - Repex'!AX30</f>
        <v>362</v>
      </c>
      <c r="AW24" s="11">
        <f>'Age Profile - 2015 - Repex'!AY30</f>
        <v>209</v>
      </c>
      <c r="AX24" s="11">
        <f>'Age Profile - 2015 - Repex'!AZ30</f>
        <v>992</v>
      </c>
      <c r="AY24" s="11">
        <f>'Age Profile - 2015 - Repex'!BA30</f>
        <v>128</v>
      </c>
      <c r="AZ24" s="11">
        <f>'Age Profile - 2015 - Repex'!BB30</f>
        <v>464</v>
      </c>
      <c r="BA24" s="11">
        <f>'Age Profile - 2015 - Repex'!BC30</f>
        <v>122</v>
      </c>
      <c r="BB24" s="11">
        <f>'Age Profile - 2015 - Repex'!BD30</f>
        <v>464</v>
      </c>
      <c r="BC24" s="11">
        <f>'Age Profile - 2015 - Repex'!BE30</f>
        <v>802</v>
      </c>
      <c r="BD24" s="11">
        <f>'Age Profile - 2015 - Repex'!BF30</f>
        <v>426</v>
      </c>
      <c r="BE24" s="11">
        <f>'Age Profile - 2015 - Repex'!BG30</f>
        <v>67</v>
      </c>
      <c r="BF24" s="11">
        <f>'Age Profile - 2015 - Repex'!BH30</f>
        <v>128</v>
      </c>
      <c r="BG24" s="11">
        <f>'Age Profile - 2015 - Repex'!BI30</f>
        <v>10</v>
      </c>
      <c r="BH24" s="11">
        <f>'Age Profile - 2015 - Repex'!BJ30</f>
        <v>446</v>
      </c>
      <c r="BI24" s="11">
        <f>'Age Profile - 2015 - Repex'!BK30</f>
        <v>0</v>
      </c>
      <c r="BJ24" s="11">
        <f>'Age Profile - 2015 - Repex'!BL30</f>
        <v>0</v>
      </c>
      <c r="BK24" s="11">
        <f>'Age Profile - 2015 - Repex'!BM30</f>
        <v>0</v>
      </c>
      <c r="BL24" s="11">
        <f>'Age Profile - 2015 - Repex'!BN30</f>
        <v>10</v>
      </c>
      <c r="BM24" s="11">
        <f>'Age Profile - 2015 - Repex'!BO30</f>
        <v>3</v>
      </c>
      <c r="BN24" s="11">
        <f>'Age Profile - 2015 - Repex'!BP30</f>
        <v>0</v>
      </c>
      <c r="BO24" s="11">
        <f>'Age Profile - 2015 - Repex'!BQ30</f>
        <v>0</v>
      </c>
      <c r="BP24" s="11">
        <f>'Age Profile - 2015 - Repex'!BR30</f>
        <v>0</v>
      </c>
      <c r="BQ24" s="11">
        <f>'Age Profile - 2015 - Repex'!BS30</f>
        <v>0</v>
      </c>
      <c r="BR24" s="11">
        <f>'Age Profile - 2015 - Repex'!BT30</f>
        <v>0</v>
      </c>
      <c r="BS24" s="11">
        <f>'Age Profile - 2015 - Repex'!BU30</f>
        <v>0</v>
      </c>
      <c r="BT24" s="11">
        <f>'Age Profile - 2015 - Repex'!BV30</f>
        <v>0</v>
      </c>
      <c r="BU24" s="11">
        <f>'Age Profile - 2015 - Repex'!BW30</f>
        <v>0</v>
      </c>
      <c r="BV24" s="11">
        <f>'Age Profile - 2015 - Repex'!BX30</f>
        <v>0</v>
      </c>
      <c r="BW24" s="11">
        <f>'Age Profile - 2015 - Repex'!BY30</f>
        <v>0</v>
      </c>
      <c r="BX24" s="11">
        <f>'Age Profile - 2015 - Repex'!BZ30</f>
        <v>0</v>
      </c>
      <c r="BY24" s="11">
        <f>'Age Profile - 2015 - Repex'!CA30</f>
        <v>0</v>
      </c>
      <c r="BZ24" s="11">
        <f>'Age Profile - 2015 - Repex'!CB30</f>
        <v>0</v>
      </c>
      <c r="CA24" s="11">
        <f>'Age Profile - 2015 - Repex'!CC30</f>
        <v>0</v>
      </c>
      <c r="CB24" s="11">
        <f>'Age Profile - 2015 - Repex'!CD30</f>
        <v>0</v>
      </c>
      <c r="CC24" s="11">
        <f>'Age Profile - 2015 - Repex'!CE30</f>
        <v>0</v>
      </c>
      <c r="CD24" s="11">
        <f>'Age Profile - 2015 - Repex'!CF30</f>
        <v>0</v>
      </c>
      <c r="CE24" s="11">
        <f>'Age Profile - 2015 - Repex'!CG30</f>
        <v>0</v>
      </c>
      <c r="CF24" s="11">
        <f>'Age Profile - 2015 - Repex'!CH30</f>
        <v>0</v>
      </c>
      <c r="CG24" s="11">
        <f>'Age Profile - 2015 - Repex'!CI30</f>
        <v>0</v>
      </c>
      <c r="CH24" s="11">
        <f>'Age Profile - 2015 - Repex'!CJ30</f>
        <v>0</v>
      </c>
      <c r="CI24" s="11">
        <f>'Age Profile - 2015 - Repex'!CK30</f>
        <v>0</v>
      </c>
      <c r="CJ24" s="11">
        <f>'Age Profile - 2015 - Repex'!CL30</f>
        <v>0</v>
      </c>
      <c r="CK24" s="11">
        <f>'Age Profile - 2015 - Repex'!CM30</f>
        <v>0</v>
      </c>
      <c r="CL24" s="11">
        <f>'Age Profile - 2015 - Repex'!CN30</f>
        <v>0</v>
      </c>
      <c r="CM24" s="11">
        <f>'Age Profile - 2015 - Repex'!CO30</f>
        <v>0</v>
      </c>
      <c r="CN24" s="11">
        <f>'Age Profile - 2015 - Repex'!CP30</f>
        <v>0</v>
      </c>
      <c r="CO24" s="11">
        <f>'Age Profile - 2015 - Repex'!CQ30</f>
        <v>0</v>
      </c>
      <c r="CP24" s="11">
        <f>'Age Profile - 2015 - Repex'!CR30</f>
        <v>0</v>
      </c>
      <c r="CQ24" s="11">
        <f>'Age Profile - 2015 - Repex'!CS30</f>
        <v>0</v>
      </c>
      <c r="CR24" s="11">
        <f>'Age Profile - 2015 - Repex'!CT30</f>
        <v>0</v>
      </c>
      <c r="CS24" s="11">
        <f>'Age Profile - 2015 - Repex'!CU30</f>
        <v>0</v>
      </c>
      <c r="CT24" s="11">
        <f>'Age Profile - 2015 - Repex'!CV30</f>
        <v>0</v>
      </c>
      <c r="CU24" s="11">
        <f>'Age Profile - 2015 - Repex'!CW30</f>
        <v>0</v>
      </c>
      <c r="CV24" s="11">
        <f>'Age Profile - 2015 - Repex'!CX30</f>
        <v>0</v>
      </c>
      <c r="CW24" s="11">
        <f>'Age Profile - 2015 - Repex'!CY30</f>
        <v>0</v>
      </c>
      <c r="CX24" s="11">
        <f>'Age Profile - 2015 - Repex'!CZ30</f>
        <v>0</v>
      </c>
      <c r="CY24" s="11">
        <f>'Age Profile - 2015 - Repex'!DA30</f>
        <v>0</v>
      </c>
      <c r="CZ24" s="11">
        <f>'Age Profile - 2015 - Repex'!DB30</f>
        <v>0</v>
      </c>
      <c r="DA24" s="11">
        <f>'Age Profile - 2015 - Repex'!DC30</f>
        <v>0</v>
      </c>
      <c r="DB24" s="11">
        <f>'Age Profile - 2015 - Repex'!DD30</f>
        <v>0</v>
      </c>
      <c r="DC24" s="11">
        <f>'Age Profile - 2015 - Repex'!DE30</f>
        <v>0</v>
      </c>
      <c r="DD24" s="11">
        <f>'Age Profile - 2015 - Repex'!DF30</f>
        <v>0</v>
      </c>
      <c r="DE24" s="11">
        <f>'Age Profile - 2015 - Repex'!DG30</f>
        <v>0</v>
      </c>
      <c r="DF24" s="11">
        <f>'Age Profile - 2015 - Repex'!DH30</f>
        <v>0</v>
      </c>
      <c r="DG24" s="11">
        <f>'Age Profile - 2015 - Repex'!DI30</f>
        <v>0</v>
      </c>
      <c r="DH24" s="11">
        <f>'Age Profile - 2015 - Repex'!DJ30</f>
        <v>0</v>
      </c>
      <c r="DI24" s="11">
        <f>'Age Profile - 2015 - Repex'!DK30</f>
        <v>0</v>
      </c>
      <c r="DJ24" s="11">
        <f>'Age Profile - 2015 - Repex'!DL30</f>
        <v>0</v>
      </c>
    </row>
    <row r="25" spans="1:114" s="12" customFormat="1" hidden="1" outlineLevel="1" x14ac:dyDescent="0.3">
      <c r="A25" s="12" t="s">
        <v>179</v>
      </c>
      <c r="B25" s="12">
        <f>MIN(G25:DJ25)</f>
        <v>0</v>
      </c>
      <c r="C25" s="12">
        <f>MAX(G25:DJ25)</f>
        <v>0</v>
      </c>
      <c r="F25" s="12" t="s">
        <v>199</v>
      </c>
      <c r="G25" s="11">
        <f t="shared" ref="G25:AL25" si="3">G24-G22</f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  <c r="O25" s="11">
        <f t="shared" si="3"/>
        <v>0</v>
      </c>
      <c r="P25" s="11">
        <f t="shared" si="3"/>
        <v>0</v>
      </c>
      <c r="Q25" s="11">
        <f t="shared" si="3"/>
        <v>0</v>
      </c>
      <c r="R25" s="11">
        <f t="shared" si="3"/>
        <v>0</v>
      </c>
      <c r="S25" s="11">
        <f t="shared" si="3"/>
        <v>0</v>
      </c>
      <c r="T25" s="11">
        <f t="shared" si="3"/>
        <v>0</v>
      </c>
      <c r="U25" s="11">
        <f t="shared" si="3"/>
        <v>0</v>
      </c>
      <c r="V25" s="11">
        <f t="shared" si="3"/>
        <v>0</v>
      </c>
      <c r="W25" s="11">
        <f t="shared" si="3"/>
        <v>0</v>
      </c>
      <c r="X25" s="11">
        <f t="shared" si="3"/>
        <v>0</v>
      </c>
      <c r="Y25" s="11">
        <f t="shared" si="3"/>
        <v>0</v>
      </c>
      <c r="Z25" s="11">
        <f t="shared" si="3"/>
        <v>0</v>
      </c>
      <c r="AA25" s="11">
        <f t="shared" si="3"/>
        <v>0</v>
      </c>
      <c r="AB25" s="11">
        <f t="shared" si="3"/>
        <v>0</v>
      </c>
      <c r="AC25" s="11">
        <f t="shared" si="3"/>
        <v>0</v>
      </c>
      <c r="AD25" s="11">
        <f t="shared" si="3"/>
        <v>0</v>
      </c>
      <c r="AE25" s="11">
        <f t="shared" si="3"/>
        <v>0</v>
      </c>
      <c r="AF25" s="11">
        <f t="shared" si="3"/>
        <v>0</v>
      </c>
      <c r="AG25" s="11">
        <f t="shared" si="3"/>
        <v>0</v>
      </c>
      <c r="AH25" s="11">
        <f t="shared" si="3"/>
        <v>0</v>
      </c>
      <c r="AI25" s="11">
        <f t="shared" si="3"/>
        <v>0</v>
      </c>
      <c r="AJ25" s="11">
        <f t="shared" si="3"/>
        <v>0</v>
      </c>
      <c r="AK25" s="11">
        <f t="shared" si="3"/>
        <v>0</v>
      </c>
      <c r="AL25" s="11">
        <f t="shared" si="3"/>
        <v>0</v>
      </c>
      <c r="AM25" s="11">
        <f t="shared" ref="AM25:BR25" si="4">AM24-AM22</f>
        <v>0</v>
      </c>
      <c r="AN25" s="11">
        <f t="shared" si="4"/>
        <v>0</v>
      </c>
      <c r="AO25" s="11">
        <f t="shared" si="4"/>
        <v>0</v>
      </c>
      <c r="AP25" s="11">
        <f t="shared" si="4"/>
        <v>0</v>
      </c>
      <c r="AQ25" s="11">
        <f t="shared" si="4"/>
        <v>0</v>
      </c>
      <c r="AR25" s="11">
        <f t="shared" si="4"/>
        <v>0</v>
      </c>
      <c r="AS25" s="11">
        <f t="shared" si="4"/>
        <v>0</v>
      </c>
      <c r="AT25" s="11">
        <f t="shared" si="4"/>
        <v>0</v>
      </c>
      <c r="AU25" s="11">
        <f t="shared" si="4"/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  <c r="BD25" s="11">
        <f t="shared" si="4"/>
        <v>0</v>
      </c>
      <c r="BE25" s="11">
        <f t="shared" si="4"/>
        <v>0</v>
      </c>
      <c r="BF25" s="11">
        <f t="shared" si="4"/>
        <v>0</v>
      </c>
      <c r="BG25" s="11">
        <f t="shared" si="4"/>
        <v>0</v>
      </c>
      <c r="BH25" s="11">
        <f t="shared" si="4"/>
        <v>0</v>
      </c>
      <c r="BI25" s="11">
        <f t="shared" si="4"/>
        <v>0</v>
      </c>
      <c r="BJ25" s="11">
        <f t="shared" si="4"/>
        <v>0</v>
      </c>
      <c r="BK25" s="11">
        <f t="shared" si="4"/>
        <v>0</v>
      </c>
      <c r="BL25" s="11">
        <f t="shared" si="4"/>
        <v>0</v>
      </c>
      <c r="BM25" s="11">
        <f t="shared" si="4"/>
        <v>0</v>
      </c>
      <c r="BN25" s="11">
        <f t="shared" si="4"/>
        <v>0</v>
      </c>
      <c r="BO25" s="11">
        <f t="shared" si="4"/>
        <v>0</v>
      </c>
      <c r="BP25" s="11">
        <f t="shared" si="4"/>
        <v>0</v>
      </c>
      <c r="BQ25" s="11">
        <f t="shared" si="4"/>
        <v>0</v>
      </c>
      <c r="BR25" s="11">
        <f t="shared" si="4"/>
        <v>0</v>
      </c>
      <c r="BS25" s="11">
        <f t="shared" ref="BS25:CX25" si="5">BS24-BS22</f>
        <v>0</v>
      </c>
      <c r="BT25" s="11">
        <f t="shared" si="5"/>
        <v>0</v>
      </c>
      <c r="BU25" s="11">
        <f t="shared" si="5"/>
        <v>0</v>
      </c>
      <c r="BV25" s="11">
        <f t="shared" si="5"/>
        <v>0</v>
      </c>
      <c r="BW25" s="11">
        <f t="shared" si="5"/>
        <v>0</v>
      </c>
      <c r="BX25" s="11">
        <f t="shared" si="5"/>
        <v>0</v>
      </c>
      <c r="BY25" s="11">
        <f t="shared" si="5"/>
        <v>0</v>
      </c>
      <c r="BZ25" s="11">
        <f t="shared" si="5"/>
        <v>0</v>
      </c>
      <c r="CA25" s="11">
        <f t="shared" si="5"/>
        <v>0</v>
      </c>
      <c r="CB25" s="11">
        <f t="shared" si="5"/>
        <v>0</v>
      </c>
      <c r="CC25" s="11">
        <f t="shared" si="5"/>
        <v>0</v>
      </c>
      <c r="CD25" s="11">
        <f t="shared" si="5"/>
        <v>0</v>
      </c>
      <c r="CE25" s="11">
        <f t="shared" si="5"/>
        <v>0</v>
      </c>
      <c r="CF25" s="11">
        <f t="shared" si="5"/>
        <v>0</v>
      </c>
      <c r="CG25" s="11">
        <f t="shared" si="5"/>
        <v>0</v>
      </c>
      <c r="CH25" s="11">
        <f t="shared" si="5"/>
        <v>0</v>
      </c>
      <c r="CI25" s="11">
        <f t="shared" si="5"/>
        <v>0</v>
      </c>
      <c r="CJ25" s="11">
        <f t="shared" si="5"/>
        <v>0</v>
      </c>
      <c r="CK25" s="11">
        <f t="shared" si="5"/>
        <v>0</v>
      </c>
      <c r="CL25" s="11">
        <f t="shared" si="5"/>
        <v>0</v>
      </c>
      <c r="CM25" s="11">
        <f t="shared" si="5"/>
        <v>0</v>
      </c>
      <c r="CN25" s="11">
        <f t="shared" si="5"/>
        <v>0</v>
      </c>
      <c r="CO25" s="11">
        <f t="shared" si="5"/>
        <v>0</v>
      </c>
      <c r="CP25" s="11">
        <f t="shared" si="5"/>
        <v>0</v>
      </c>
      <c r="CQ25" s="11">
        <f t="shared" si="5"/>
        <v>0</v>
      </c>
      <c r="CR25" s="11">
        <f t="shared" si="5"/>
        <v>0</v>
      </c>
      <c r="CS25" s="11">
        <f t="shared" si="5"/>
        <v>0</v>
      </c>
      <c r="CT25" s="11">
        <f t="shared" si="5"/>
        <v>0</v>
      </c>
      <c r="CU25" s="11">
        <f t="shared" si="5"/>
        <v>0</v>
      </c>
      <c r="CV25" s="11">
        <f t="shared" si="5"/>
        <v>0</v>
      </c>
      <c r="CW25" s="11">
        <f t="shared" si="5"/>
        <v>0</v>
      </c>
      <c r="CX25" s="11">
        <f t="shared" si="5"/>
        <v>0</v>
      </c>
      <c r="CY25" s="11">
        <f t="shared" ref="CY25:DJ25" si="6">CY24-CY22</f>
        <v>0</v>
      </c>
      <c r="CZ25" s="11">
        <f t="shared" si="6"/>
        <v>0</v>
      </c>
      <c r="DA25" s="11">
        <f t="shared" si="6"/>
        <v>0</v>
      </c>
      <c r="DB25" s="11">
        <f t="shared" si="6"/>
        <v>0</v>
      </c>
      <c r="DC25" s="11">
        <f t="shared" si="6"/>
        <v>0</v>
      </c>
      <c r="DD25" s="11">
        <f t="shared" si="6"/>
        <v>0</v>
      </c>
      <c r="DE25" s="11">
        <f t="shared" si="6"/>
        <v>0</v>
      </c>
      <c r="DF25" s="11">
        <f t="shared" si="6"/>
        <v>0</v>
      </c>
      <c r="DG25" s="11">
        <f t="shared" si="6"/>
        <v>0</v>
      </c>
      <c r="DH25" s="11">
        <f t="shared" si="6"/>
        <v>0</v>
      </c>
      <c r="DI25" s="11">
        <f t="shared" si="6"/>
        <v>0</v>
      </c>
      <c r="DJ25" s="11">
        <f t="shared" si="6"/>
        <v>0</v>
      </c>
    </row>
    <row r="26" spans="1:114" s="12" customFormat="1" hidden="1" outlineLevel="1" x14ac:dyDescent="0.3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</row>
    <row r="27" spans="1:114" s="12" customFormat="1" collapsed="1" x14ac:dyDescent="0.3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</row>
    <row r="28" spans="1:114" x14ac:dyDescent="0.3">
      <c r="G28" s="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</row>
    <row r="29" spans="1:114" s="15" customFormat="1" ht="18" thickBot="1" x14ac:dyDescent="0.4">
      <c r="A29" s="15" t="s">
        <v>233</v>
      </c>
    </row>
    <row r="30" spans="1:114" s="19" customFormat="1" ht="15" thickTop="1" x14ac:dyDescent="0.3">
      <c r="A30" s="19" t="s">
        <v>142</v>
      </c>
      <c r="B30" s="19" t="s">
        <v>139</v>
      </c>
      <c r="C30" s="19" t="s">
        <v>140</v>
      </c>
      <c r="D30" s="19" t="s">
        <v>141</v>
      </c>
      <c r="G30" s="19" t="s">
        <v>124</v>
      </c>
      <c r="H30" s="19">
        <v>2015</v>
      </c>
      <c r="I30" s="19">
        <v>2014</v>
      </c>
      <c r="J30" s="19">
        <v>2013</v>
      </c>
      <c r="K30" s="19">
        <v>2012</v>
      </c>
      <c r="L30" s="19">
        <v>2011</v>
      </c>
      <c r="M30" s="19">
        <v>2010</v>
      </c>
      <c r="N30" s="19">
        <v>2009</v>
      </c>
      <c r="O30" s="19">
        <v>2008</v>
      </c>
      <c r="P30" s="19">
        <v>2007</v>
      </c>
      <c r="Q30" s="19">
        <v>2006</v>
      </c>
      <c r="R30" s="19">
        <v>2005</v>
      </c>
      <c r="S30" s="19">
        <v>2004</v>
      </c>
      <c r="T30" s="19">
        <v>2003</v>
      </c>
      <c r="U30" s="19">
        <v>2002</v>
      </c>
      <c r="V30" s="19">
        <v>2001</v>
      </c>
      <c r="W30" s="19">
        <v>2000</v>
      </c>
      <c r="X30" s="19">
        <v>1999</v>
      </c>
      <c r="Y30" s="19">
        <v>1998</v>
      </c>
      <c r="Z30" s="19">
        <v>1997</v>
      </c>
      <c r="AA30" s="19">
        <v>1996</v>
      </c>
      <c r="AB30" s="19">
        <v>1995</v>
      </c>
      <c r="AC30" s="19">
        <v>1994</v>
      </c>
      <c r="AD30" s="19">
        <v>1993</v>
      </c>
      <c r="AE30" s="19">
        <v>1992</v>
      </c>
      <c r="AF30" s="19">
        <v>1991</v>
      </c>
      <c r="AG30" s="19">
        <v>1990</v>
      </c>
      <c r="AH30" s="19">
        <v>1989</v>
      </c>
      <c r="AI30" s="19">
        <v>1988</v>
      </c>
      <c r="AJ30" s="19">
        <v>1987</v>
      </c>
      <c r="AK30" s="19">
        <v>1986</v>
      </c>
      <c r="AL30" s="19">
        <v>1985</v>
      </c>
      <c r="AM30" s="19">
        <v>1984</v>
      </c>
      <c r="AN30" s="19">
        <v>1983</v>
      </c>
      <c r="AO30" s="19">
        <v>1982</v>
      </c>
      <c r="AP30" s="19">
        <v>1981</v>
      </c>
      <c r="AQ30" s="19">
        <v>1980</v>
      </c>
      <c r="AR30" s="19">
        <v>1979</v>
      </c>
      <c r="AS30" s="19">
        <v>1978</v>
      </c>
      <c r="AT30" s="19">
        <v>1977</v>
      </c>
      <c r="AU30" s="19">
        <v>1976</v>
      </c>
      <c r="AV30" s="19">
        <v>1975</v>
      </c>
      <c r="AW30" s="19">
        <v>1974</v>
      </c>
      <c r="AX30" s="19">
        <v>1973</v>
      </c>
      <c r="AY30" s="19">
        <v>1972</v>
      </c>
      <c r="AZ30" s="19">
        <v>1971</v>
      </c>
      <c r="BA30" s="19">
        <v>1970</v>
      </c>
      <c r="BB30" s="19">
        <v>1969</v>
      </c>
      <c r="BC30" s="19">
        <v>1968</v>
      </c>
      <c r="BD30" s="19">
        <v>1967</v>
      </c>
      <c r="BE30" s="19">
        <v>1966</v>
      </c>
      <c r="BF30" s="19">
        <v>1965</v>
      </c>
      <c r="BG30" s="19">
        <v>1964</v>
      </c>
      <c r="BH30" s="19">
        <v>1963</v>
      </c>
      <c r="BI30" s="19">
        <v>1962</v>
      </c>
      <c r="BJ30" s="19">
        <v>1961</v>
      </c>
      <c r="BK30" s="19">
        <v>1960</v>
      </c>
      <c r="BL30" s="19">
        <v>1959</v>
      </c>
      <c r="BM30" s="19">
        <v>1958</v>
      </c>
      <c r="BN30" s="19">
        <v>1957</v>
      </c>
      <c r="BO30" s="19">
        <v>1956</v>
      </c>
      <c r="BP30" s="19">
        <v>1955</v>
      </c>
      <c r="BQ30" s="19">
        <v>1954</v>
      </c>
      <c r="BR30" s="19">
        <v>1953</v>
      </c>
      <c r="BS30" s="19">
        <v>1952</v>
      </c>
      <c r="BT30" s="19">
        <v>1951</v>
      </c>
      <c r="BU30" s="19">
        <v>1950</v>
      </c>
      <c r="BV30" s="19">
        <v>1949</v>
      </c>
      <c r="BW30" s="19">
        <v>1948</v>
      </c>
      <c r="BX30" s="19">
        <v>1947</v>
      </c>
      <c r="BY30" s="19">
        <v>1946</v>
      </c>
      <c r="BZ30" s="19">
        <v>1945</v>
      </c>
      <c r="CA30" s="19">
        <v>1944</v>
      </c>
      <c r="CB30" s="19">
        <v>1943</v>
      </c>
      <c r="CC30" s="19">
        <v>1942</v>
      </c>
      <c r="CD30" s="19">
        <v>1941</v>
      </c>
      <c r="CE30" s="19">
        <v>1940</v>
      </c>
      <c r="CF30" s="19">
        <v>1939</v>
      </c>
      <c r="CG30" s="19">
        <v>1938</v>
      </c>
      <c r="CH30" s="19">
        <v>1937</v>
      </c>
      <c r="CI30" s="19">
        <v>1936</v>
      </c>
      <c r="CJ30" s="19">
        <v>1935</v>
      </c>
      <c r="CK30" s="19">
        <v>1934</v>
      </c>
      <c r="CL30" s="19">
        <v>1933</v>
      </c>
      <c r="CM30" s="19">
        <v>1932</v>
      </c>
      <c r="CN30" s="19">
        <v>1931</v>
      </c>
      <c r="CO30" s="19">
        <v>1930</v>
      </c>
      <c r="CP30" s="19">
        <v>1929</v>
      </c>
      <c r="CQ30" s="19">
        <v>1928</v>
      </c>
      <c r="CR30" s="19">
        <v>1927</v>
      </c>
      <c r="CS30" s="19">
        <v>1926</v>
      </c>
      <c r="CT30" s="19">
        <v>1925</v>
      </c>
      <c r="CU30" s="19">
        <v>1924</v>
      </c>
      <c r="CV30" s="19">
        <v>1923</v>
      </c>
      <c r="CW30" s="19">
        <v>1922</v>
      </c>
      <c r="CX30" s="19">
        <v>1921</v>
      </c>
      <c r="CY30" s="19">
        <v>1920</v>
      </c>
      <c r="CZ30" s="19">
        <v>1919</v>
      </c>
      <c r="DA30" s="19">
        <v>1918</v>
      </c>
      <c r="DB30" s="19">
        <v>1917</v>
      </c>
      <c r="DC30" s="19">
        <v>1916</v>
      </c>
      <c r="DD30" s="19">
        <v>1915</v>
      </c>
      <c r="DE30" s="19">
        <v>1914</v>
      </c>
      <c r="DF30" s="19">
        <v>1913</v>
      </c>
      <c r="DG30" s="19">
        <v>1912</v>
      </c>
      <c r="DH30" s="19">
        <v>1911</v>
      </c>
      <c r="DI30" s="19">
        <v>1910</v>
      </c>
      <c r="DJ30" s="19">
        <v>1909</v>
      </c>
    </row>
    <row r="31" spans="1:114" x14ac:dyDescent="0.3">
      <c r="A31" t="b">
        <v>0</v>
      </c>
      <c r="B31" t="b">
        <v>0</v>
      </c>
      <c r="C31">
        <v>-1</v>
      </c>
      <c r="D31">
        <v>33</v>
      </c>
      <c r="F31" s="12" t="s">
        <v>125</v>
      </c>
      <c r="G31" s="11">
        <f>SUM(H31:DK31)</f>
        <v>-18</v>
      </c>
      <c r="H31">
        <f>SUMIFS(IncrementalChanges2015[2015],IncrementalChanges2015[[EnableExclusion]:[EnableExclusion]],TRUE,IncrementalChanges2015[[Voltage]:[Voltage]],CONCATENATE("&gt;"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I31">
        <f>SUMIFS(IncrementalChanges2015[2014],IncrementalChanges2015[[EnableExclusion]:[EnableExclusion]],TRUE,IncrementalChanges2015[[Voltage]:[Voltage]],CONCATENATE("&gt;"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J31">
        <f>SUMIFS(IncrementalChanges2015[2013],IncrementalChanges2015[[EnableExclusion]:[EnableExclusion]],TRUE,IncrementalChanges2015[[Voltage]:[Voltage]],CONCATENATE("&gt;"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K31">
        <f>SUMIFS(IncrementalChanges2015[2012],IncrementalChanges2015[[EnableExclusion]:[EnableExclusion]],TRUE,IncrementalChanges2015[[Voltage]:[Voltage]],CONCATENATE("&gt;"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L31">
        <f>SUMIFS(IncrementalChanges2015[2011],IncrementalChanges2015[[EnableExclusion]:[EnableExclusion]],TRUE,IncrementalChanges2015[[Voltage]:[Voltage]],CONCATENATE("&gt;"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M31">
        <f>SUMIFS(IncrementalChanges2015[2010],IncrementalChanges2015[[EnableExclusion]:[EnableExclusion]],TRUE,IncrementalChanges2015[[Voltage]:[Voltage]],CONCATENATE("&gt;"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N31">
        <f>SUMIFS(IncrementalChanges2015[2009],IncrementalChanges2015[[EnableExclusion]:[EnableExclusion]],TRUE,IncrementalChanges2015[[Voltage]:[Voltage]],CONCATENATE("&gt;"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O31">
        <f>SUMIFS(IncrementalChanges2015[2008],IncrementalChanges2015[[EnableExclusion]:[EnableExclusion]],TRUE,IncrementalChanges2015[[Voltage]:[Voltage]],CONCATENATE("&gt;"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P31">
        <f>SUMIFS(IncrementalChanges2015[2007],IncrementalChanges2015[[EnableExclusion]:[EnableExclusion]],TRUE,IncrementalChanges2015[[Voltage]:[Voltage]],CONCATENATE("&gt;"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Q31">
        <f>SUMIFS(IncrementalChanges2015[2006],IncrementalChanges2015[[EnableExclusion]:[EnableExclusion]],TRUE,IncrementalChanges2015[[Voltage]:[Voltage]],CONCATENATE("&gt;"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R31">
        <f>SUMIFS(IncrementalChanges2015[2005],IncrementalChanges2015[[EnableExclusion]:[EnableExclusion]],TRUE,IncrementalChanges2015[[Voltage]:[Voltage]],CONCATENATE("&gt;"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S31">
        <f>SUMIFS(IncrementalChanges2015[2004],IncrementalChanges2015[[EnableExclusion]:[EnableExclusion]],TRUE,IncrementalChanges2015[[Voltage]:[Voltage]],CONCATENATE("&gt;"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T31">
        <f>SUMIFS(IncrementalChanges2015[2003],IncrementalChanges2015[[EnableExclusion]:[EnableExclusion]],TRUE,IncrementalChanges2015[[Voltage]:[Voltage]],CONCATENATE("&gt;"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U31">
        <f>SUMIFS(IncrementalChanges2015[2002],IncrementalChanges2015[[EnableExclusion]:[EnableExclusion]],TRUE,IncrementalChanges2015[[Voltage]:[Voltage]],CONCATENATE("&gt;"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V31">
        <f>SUMIFS(IncrementalChanges2015[2001],IncrementalChanges2015[[EnableExclusion]:[EnableExclusion]],TRUE,IncrementalChanges2015[[Voltage]:[Voltage]],CONCATENATE("&gt;"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W31">
        <f>SUMIFS(IncrementalChanges2015[2000],IncrementalChanges2015[[EnableExclusion]:[EnableExclusion]],TRUE,IncrementalChanges2015[[Voltage]:[Voltage]],CONCATENATE("&gt;"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X31">
        <f>SUMIFS(IncrementalChanges2015[1999],IncrementalChanges2015[[EnableExclusion]:[EnableExclusion]],TRUE,IncrementalChanges2015[[Voltage]:[Voltage]],CONCATENATE("&gt;"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Y31">
        <f>SUMIFS(IncrementalChanges2015[1998],IncrementalChanges2015[[EnableExclusion]:[EnableExclusion]],TRUE,IncrementalChanges2015[[Voltage]:[Voltage]],CONCATENATE("&gt;"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Z31">
        <f>SUMIFS(IncrementalChanges2015[1997],IncrementalChanges2015[[EnableExclusion]:[EnableExclusion]],TRUE,IncrementalChanges2015[[Voltage]:[Voltage]],CONCATENATE("&gt;"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A31">
        <f>SUMIFS(IncrementalChanges2015[1996],IncrementalChanges2015[[EnableExclusion]:[EnableExclusion]],TRUE,IncrementalChanges2015[[Voltage]:[Voltage]],CONCATENATE("&gt;"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B31">
        <f>SUMIFS(IncrementalChanges2015[1995],IncrementalChanges2015[[EnableExclusion]:[EnableExclusion]],TRUE,IncrementalChanges2015[[Voltage]:[Voltage]],CONCATENATE("&gt;"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C31">
        <f>SUMIFS(IncrementalChanges2015[1994],IncrementalChanges2015[[EnableExclusion]:[EnableExclusion]],TRUE,IncrementalChanges2015[[Voltage]:[Voltage]],CONCATENATE("&gt;"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D31">
        <f>SUMIFS(IncrementalChanges2015[1993],IncrementalChanges2015[[EnableExclusion]:[EnableExclusion]],TRUE,IncrementalChanges2015[[Voltage]:[Voltage]],CONCATENATE("&gt;"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E31">
        <f>SUMIFS(IncrementalChanges2015[1992],IncrementalChanges2015[[EnableExclusion]:[EnableExclusion]],TRUE,IncrementalChanges2015[[Voltage]:[Voltage]],CONCATENATE("&gt;"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F31">
        <f>SUMIFS(IncrementalChanges2015[1991],IncrementalChanges2015[[EnableExclusion]:[EnableExclusion]],TRUE,IncrementalChanges2015[[Voltage]:[Voltage]],CONCATENATE("&gt;"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G31">
        <f>SUMIFS(IncrementalChanges2015[1990],IncrementalChanges2015[[EnableExclusion]:[EnableExclusion]],TRUE,IncrementalChanges2015[[Voltage]:[Voltage]],CONCATENATE("&gt;"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H31">
        <f>SUMIFS(IncrementalChanges2015[1989],IncrementalChanges2015[[EnableExclusion]:[EnableExclusion]],TRUE,IncrementalChanges2015[[Voltage]:[Voltage]],CONCATENATE("&gt;"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-18</v>
      </c>
      <c r="AI31">
        <f>SUMIFS(IncrementalChanges2015[1988],IncrementalChanges2015[[EnableExclusion]:[EnableExclusion]],TRUE,IncrementalChanges2015[[Voltage]:[Voltage]],CONCATENATE("&gt;"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J31">
        <f>SUMIFS(IncrementalChanges2015[1987],IncrementalChanges2015[[EnableExclusion]:[EnableExclusion]],TRUE,IncrementalChanges2015[[Voltage]:[Voltage]],CONCATENATE("&gt;"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K31">
        <f>SUMIFS(IncrementalChanges2015[1986],IncrementalChanges2015[[EnableExclusion]:[EnableExclusion]],TRUE,IncrementalChanges2015[[Voltage]:[Voltage]],CONCATENATE("&gt;"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L31">
        <f>SUMIFS(IncrementalChanges2015[1985],IncrementalChanges2015[[EnableExclusion]:[EnableExclusion]],TRUE,IncrementalChanges2015[[Voltage]:[Voltage]],CONCATENATE("&gt;"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M31">
        <f>SUMIFS(IncrementalChanges2015[1984],IncrementalChanges2015[[EnableExclusion]:[EnableExclusion]],TRUE,IncrementalChanges2015[[Voltage]:[Voltage]],CONCATENATE("&gt;"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N31">
        <f>SUMIFS(IncrementalChanges2015[1983],IncrementalChanges2015[[EnableExclusion]:[EnableExclusion]],TRUE,IncrementalChanges2015[[Voltage]:[Voltage]],CONCATENATE("&gt;"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O31">
        <f>SUMIFS(IncrementalChanges2015[1982],IncrementalChanges2015[[EnableExclusion]:[EnableExclusion]],TRUE,IncrementalChanges2015[[Voltage]:[Voltage]],CONCATENATE("&gt;"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P31">
        <f>SUMIFS(IncrementalChanges2015[1981],IncrementalChanges2015[[EnableExclusion]:[EnableExclusion]],TRUE,IncrementalChanges2015[[Voltage]:[Voltage]],CONCATENATE("&gt;"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Q31">
        <f>SUMIFS(IncrementalChanges2015[1980],IncrementalChanges2015[[EnableExclusion]:[EnableExclusion]],TRUE,IncrementalChanges2015[[Voltage]:[Voltage]],CONCATENATE("&gt;"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R31">
        <f>SUMIFS(IncrementalChanges2015[1979],IncrementalChanges2015[[EnableExclusion]:[EnableExclusion]],TRUE,IncrementalChanges2015[[Voltage]:[Voltage]],CONCATENATE("&gt;"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S31">
        <f>SUMIFS(IncrementalChanges2015[1978],IncrementalChanges2015[[EnableExclusion]:[EnableExclusion]],TRUE,IncrementalChanges2015[[Voltage]:[Voltage]],CONCATENATE("&gt;"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T31">
        <f>SUMIFS(IncrementalChanges2015[1977],IncrementalChanges2015[[EnableExclusion]:[EnableExclusion]],TRUE,IncrementalChanges2015[[Voltage]:[Voltage]],CONCATENATE("&gt;"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U31">
        <f>SUMIFS(IncrementalChanges2015[1976],IncrementalChanges2015[[EnableExclusion]:[EnableExclusion]],TRUE,IncrementalChanges2015[[Voltage]:[Voltage]],CONCATENATE("&gt;"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V31">
        <f>SUMIFS(IncrementalChanges2015[1975],IncrementalChanges2015[[EnableExclusion]:[EnableExclusion]],TRUE,IncrementalChanges2015[[Voltage]:[Voltage]],CONCATENATE("&gt;"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W31">
        <f>SUMIFS(IncrementalChanges2015[1974],IncrementalChanges2015[[EnableExclusion]:[EnableExclusion]],TRUE,IncrementalChanges2015[[Voltage]:[Voltage]],CONCATENATE("&gt;"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X31">
        <f>SUMIFS(IncrementalChanges2015[1973],IncrementalChanges2015[[EnableExclusion]:[EnableExclusion]],TRUE,IncrementalChanges2015[[Voltage]:[Voltage]],CONCATENATE("&gt;"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Y31">
        <f>SUMIFS(IncrementalChanges2015[1972],IncrementalChanges2015[[EnableExclusion]:[EnableExclusion]],TRUE,IncrementalChanges2015[[Voltage]:[Voltage]],CONCATENATE("&gt;"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Z31">
        <f>SUMIFS(IncrementalChanges2015[1971],IncrementalChanges2015[[EnableExclusion]:[EnableExclusion]],TRUE,IncrementalChanges2015[[Voltage]:[Voltage]],CONCATENATE("&gt;"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A31">
        <f>SUMIFS(IncrementalChanges2015[1970],IncrementalChanges2015[[EnableExclusion]:[EnableExclusion]],TRUE,IncrementalChanges2015[[Voltage]:[Voltage]],CONCATENATE("&gt;"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B31">
        <f>SUMIFS(IncrementalChanges2015[1969],IncrementalChanges2015[[EnableExclusion]:[EnableExclusion]],TRUE,IncrementalChanges2015[[Voltage]:[Voltage]],CONCATENATE("&gt;"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C31">
        <f>SUMIFS(IncrementalChanges2015[1968],IncrementalChanges2015[[EnableExclusion]:[EnableExclusion]],TRUE,IncrementalChanges2015[[Voltage]:[Voltage]],CONCATENATE("&gt;"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D31">
        <f>SUMIFS(IncrementalChanges2015[1967],IncrementalChanges2015[[EnableExclusion]:[EnableExclusion]],TRUE,IncrementalChanges2015[[Voltage]:[Voltage]],CONCATENATE("&gt;"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E31">
        <f>SUMIFS(IncrementalChanges2015[1966],IncrementalChanges2015[[EnableExclusion]:[EnableExclusion]],TRUE,IncrementalChanges2015[[Voltage]:[Voltage]],CONCATENATE("&gt;"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F31">
        <f>SUMIFS(IncrementalChanges2015[1965],IncrementalChanges2015[[EnableExclusion]:[EnableExclusion]],TRUE,IncrementalChanges2015[[Voltage]:[Voltage]],CONCATENATE("&gt;"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G31">
        <f>SUMIFS(IncrementalChanges2015[1964],IncrementalChanges2015[[EnableExclusion]:[EnableExclusion]],TRUE,IncrementalChanges2015[[Voltage]:[Voltage]],CONCATENATE("&gt;"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H31">
        <f>SUMIFS(IncrementalChanges2015[1963],IncrementalChanges2015[[EnableExclusion]:[EnableExclusion]],TRUE,IncrementalChanges2015[[Voltage]:[Voltage]],CONCATENATE("&gt;"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I31">
        <f>SUMIFS(IncrementalChanges2015[1962],IncrementalChanges2015[[EnableExclusion]:[EnableExclusion]],TRUE,IncrementalChanges2015[[Voltage]:[Voltage]],CONCATENATE("&gt;"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J31">
        <f>SUMIFS(IncrementalChanges2015[1961],IncrementalChanges2015[[EnableExclusion]:[EnableExclusion]],TRUE,IncrementalChanges2015[[Voltage]:[Voltage]],CONCATENATE("&gt;"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K31">
        <f>SUMIFS(IncrementalChanges2015[1960],IncrementalChanges2015[[EnableExclusion]:[EnableExclusion]],TRUE,IncrementalChanges2015[[Voltage]:[Voltage]],CONCATENATE("&gt;"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L31">
        <f>SUMIFS(IncrementalChanges2015[1959],IncrementalChanges2015[[EnableExclusion]:[EnableExclusion]],TRUE,IncrementalChanges2015[[Voltage]:[Voltage]],CONCATENATE("&gt;"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M31">
        <f>SUMIFS(IncrementalChanges2015[1958],IncrementalChanges2015[[EnableExclusion]:[EnableExclusion]],TRUE,IncrementalChanges2015[[Voltage]:[Voltage]],CONCATENATE("&gt;"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N31">
        <f>SUMIFS(IncrementalChanges2015[1957],IncrementalChanges2015[[EnableExclusion]:[EnableExclusion]],TRUE,IncrementalChanges2015[[Voltage]:[Voltage]],CONCATENATE("&gt;"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O31">
        <f>SUMIFS(IncrementalChanges2015[1956],IncrementalChanges2015[[EnableExclusion]:[EnableExclusion]],TRUE,IncrementalChanges2015[[Voltage]:[Voltage]],CONCATENATE("&gt;"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P31">
        <f>SUMIFS(IncrementalChanges2015[1955],IncrementalChanges2015[[EnableExclusion]:[EnableExclusion]],TRUE,IncrementalChanges2015[[Voltage]:[Voltage]],CONCATENATE("&gt;"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Q31">
        <f>SUMIFS(IncrementalChanges2015[1954],IncrementalChanges2015[[EnableExclusion]:[EnableExclusion]],TRUE,IncrementalChanges2015[[Voltage]:[Voltage]],CONCATENATE("&gt;"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R31">
        <f>SUMIFS(IncrementalChanges2015[1953],IncrementalChanges2015[[EnableExclusion]:[EnableExclusion]],TRUE,IncrementalChanges2015[[Voltage]:[Voltage]],CONCATENATE("&gt;"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S31">
        <f>SUMIFS(IncrementalChanges2015[1952],IncrementalChanges2015[[EnableExclusion]:[EnableExclusion]],TRUE,IncrementalChanges2015[[Voltage]:[Voltage]],CONCATENATE("&gt;"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T31">
        <f>SUMIFS(IncrementalChanges2015[1951],IncrementalChanges2015[[EnableExclusion]:[EnableExclusion]],TRUE,IncrementalChanges2015[[Voltage]:[Voltage]],CONCATENATE("&gt;"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U31">
        <f>SUMIFS(IncrementalChanges2015[1950],IncrementalChanges2015[[EnableExclusion]:[EnableExclusion]],TRUE,IncrementalChanges2015[[Voltage]:[Voltage]],CONCATENATE("&gt;"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V31">
        <f>SUMIFS(IncrementalChanges2015[1949],IncrementalChanges2015[[EnableExclusion]:[EnableExclusion]],TRUE,IncrementalChanges2015[[Voltage]:[Voltage]],CONCATENATE("&gt;"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W31">
        <f>SUMIFS(IncrementalChanges2015[1948],IncrementalChanges2015[[EnableExclusion]:[EnableExclusion]],TRUE,IncrementalChanges2015[[Voltage]:[Voltage]],CONCATENATE("&gt;"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X31">
        <f>SUMIFS(IncrementalChanges2015[1947],IncrementalChanges2015[[EnableExclusion]:[EnableExclusion]],TRUE,IncrementalChanges2015[[Voltage]:[Voltage]],CONCATENATE("&gt;"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Y31">
        <f>SUMIFS(IncrementalChanges2015[1946],IncrementalChanges2015[[EnableExclusion]:[EnableExclusion]],TRUE,IncrementalChanges2015[[Voltage]:[Voltage]],CONCATENATE("&gt;"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Z31">
        <f>SUMIFS(IncrementalChanges2015[1945],IncrementalChanges2015[[EnableExclusion]:[EnableExclusion]],TRUE,IncrementalChanges2015[[Voltage]:[Voltage]],CONCATENATE("&gt;"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A31">
        <f>SUMIFS(IncrementalChanges2015[1944],IncrementalChanges2015[[EnableExclusion]:[EnableExclusion]],TRUE,IncrementalChanges2015[[Voltage]:[Voltage]],CONCATENATE("&gt;"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B31">
        <f>SUMIFS(IncrementalChanges2015[1943],IncrementalChanges2015[[EnableExclusion]:[EnableExclusion]],TRUE,IncrementalChanges2015[[Voltage]:[Voltage]],CONCATENATE("&gt;"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C31">
        <f>SUMIFS(IncrementalChanges2015[1942],IncrementalChanges2015[[EnableExclusion]:[EnableExclusion]],TRUE,IncrementalChanges2015[[Voltage]:[Voltage]],CONCATENATE("&gt;"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D31">
        <f>SUMIFS(IncrementalChanges2015[1941],IncrementalChanges2015[[EnableExclusion]:[EnableExclusion]],TRUE,IncrementalChanges2015[[Voltage]:[Voltage]],CONCATENATE("&gt;"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E31">
        <f>SUMIFS(IncrementalChanges2015[1940],IncrementalChanges2015[[EnableExclusion]:[EnableExclusion]],TRUE,IncrementalChanges2015[[Voltage]:[Voltage]],CONCATENATE("&gt;"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F31">
        <f>SUMIFS(IncrementalChanges2015[1939],IncrementalChanges2015[[EnableExclusion]:[EnableExclusion]],TRUE,IncrementalChanges2015[[Voltage]:[Voltage]],CONCATENATE("&gt;"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G31">
        <f>SUMIFS(IncrementalChanges2015[1938],IncrementalChanges2015[[EnableExclusion]:[EnableExclusion]],TRUE,IncrementalChanges2015[[Voltage]:[Voltage]],CONCATENATE("&gt;"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H31">
        <f>SUMIFS(IncrementalChanges2015[1937],IncrementalChanges2015[[EnableExclusion]:[EnableExclusion]],TRUE,IncrementalChanges2015[[Voltage]:[Voltage]],CONCATENATE("&gt;"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I31">
        <f>SUMIFS(IncrementalChanges2015[1936],IncrementalChanges2015[[EnableExclusion]:[EnableExclusion]],TRUE,IncrementalChanges2015[[Voltage]:[Voltage]],CONCATENATE("&gt;"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J31">
        <f>SUMIFS(IncrementalChanges2015[1935],IncrementalChanges2015[[EnableExclusion]:[EnableExclusion]],TRUE,IncrementalChanges2015[[Voltage]:[Voltage]],CONCATENATE("&gt;"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K31">
        <f>SUMIFS(IncrementalChanges2015[1934],IncrementalChanges2015[[EnableExclusion]:[EnableExclusion]],TRUE,IncrementalChanges2015[[Voltage]:[Voltage]],CONCATENATE("&gt;"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L31">
        <f>SUMIFS(IncrementalChanges2015[1933],IncrementalChanges2015[[EnableExclusion]:[EnableExclusion]],TRUE,IncrementalChanges2015[[Voltage]:[Voltage]],CONCATENATE("&gt;"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M31">
        <f>SUMIFS(IncrementalChanges2015[1932],IncrementalChanges2015[[EnableExclusion]:[EnableExclusion]],TRUE,IncrementalChanges2015[[Voltage]:[Voltage]],CONCATENATE("&gt;"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N31">
        <f>SUMIFS(IncrementalChanges2015[1931],IncrementalChanges2015[[EnableExclusion]:[EnableExclusion]],TRUE,IncrementalChanges2015[[Voltage]:[Voltage]],CONCATENATE("&gt;"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O31">
        <f>SUMIFS(IncrementalChanges2015[1930],IncrementalChanges2015[[EnableExclusion]:[EnableExclusion]],TRUE,IncrementalChanges2015[[Voltage]:[Voltage]],CONCATENATE("&gt;"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P31">
        <f>SUMIFS(IncrementalChanges2015[1929],IncrementalChanges2015[[EnableExclusion]:[EnableExclusion]],TRUE,IncrementalChanges2015[[Voltage]:[Voltage]],CONCATENATE("&gt;"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Q31">
        <f>SUMIFS(IncrementalChanges2015[1928],IncrementalChanges2015[[EnableExclusion]:[EnableExclusion]],TRUE,IncrementalChanges2015[[Voltage]:[Voltage]],CONCATENATE("&gt;"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R31">
        <f>SUMIFS(IncrementalChanges2015[1927],IncrementalChanges2015[[EnableExclusion]:[EnableExclusion]],TRUE,IncrementalChanges2015[[Voltage]:[Voltage]],CONCATENATE("&gt;"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S31">
        <f>SUMIFS(IncrementalChanges2015[1926],IncrementalChanges2015[[EnableExclusion]:[EnableExclusion]],TRUE,IncrementalChanges2015[[Voltage]:[Voltage]],CONCATENATE("&gt;"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T31">
        <f>SUMIFS(IncrementalChanges2015[1925],IncrementalChanges2015[[EnableExclusion]:[EnableExclusion]],TRUE,IncrementalChanges2015[[Voltage]:[Voltage]],CONCATENATE("&gt;"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U31">
        <f>SUMIFS(IncrementalChanges2015[1924],IncrementalChanges2015[[EnableExclusion]:[EnableExclusion]],TRUE,IncrementalChanges2015[[Voltage]:[Voltage]],CONCATENATE("&gt;"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V31">
        <f>SUMIFS(IncrementalChanges2015[1923],IncrementalChanges2015[[EnableExclusion]:[EnableExclusion]],TRUE,IncrementalChanges2015[[Voltage]:[Voltage]],CONCATENATE("&gt;"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W31">
        <f>SUMIFS(IncrementalChanges2015[1922],IncrementalChanges2015[[EnableExclusion]:[EnableExclusion]],TRUE,IncrementalChanges2015[[Voltage]:[Voltage]],CONCATENATE("&gt;"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X31">
        <f>SUMIFS(IncrementalChanges2015[1921],IncrementalChanges2015[[EnableExclusion]:[EnableExclusion]],TRUE,IncrementalChanges2015[[Voltage]:[Voltage]],CONCATENATE("&gt;"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Y31">
        <f>SUMIFS(IncrementalChanges2015[1920],IncrementalChanges2015[[EnableExclusion]:[EnableExclusion]],TRUE,IncrementalChanges2015[[Voltage]:[Voltage]],CONCATENATE("&gt;"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Z31">
        <f>SUMIFS(IncrementalChanges2015[1919],IncrementalChanges2015[[EnableExclusion]:[EnableExclusion]],TRUE,IncrementalChanges2015[[Voltage]:[Voltage]],CONCATENATE("&gt;"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A31">
        <f>SUMIFS(IncrementalChanges2015[1918],IncrementalChanges2015[[EnableExclusion]:[EnableExclusion]],TRUE,IncrementalChanges2015[[Voltage]:[Voltage]],CONCATENATE("&gt;"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B31">
        <f>SUMIFS(IncrementalChanges2015[1917],IncrementalChanges2015[[EnableExclusion]:[EnableExclusion]],TRUE,IncrementalChanges2015[[Voltage]:[Voltage]],CONCATENATE("&gt;"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C31">
        <f>SUMIFS(IncrementalChanges2015[1916],IncrementalChanges2015[[EnableExclusion]:[EnableExclusion]],TRUE,IncrementalChanges2015[[Voltage]:[Voltage]],CONCATENATE("&gt;"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D31">
        <f>SUMIFS(IncrementalChanges2015[1915],IncrementalChanges2015[[EnableExclusion]:[EnableExclusion]],TRUE,IncrementalChanges2015[[Voltage]:[Voltage]],CONCATENATE("&gt;"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E31">
        <f>SUMIFS(IncrementalChanges2015[1914],IncrementalChanges2015[[EnableExclusion]:[EnableExclusion]],TRUE,IncrementalChanges2015[[Voltage]:[Voltage]],CONCATENATE("&gt;"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F31">
        <f>SUMIFS(IncrementalChanges2015[1913],IncrementalChanges2015[[EnableExclusion]:[EnableExclusion]],TRUE,IncrementalChanges2015[[Voltage]:[Voltage]],CONCATENATE("&gt;"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G31">
        <f>SUMIFS(IncrementalChanges2015[1912],IncrementalChanges2015[[EnableExclusion]:[EnableExclusion]],TRUE,IncrementalChanges2015[[Voltage]:[Voltage]],CONCATENATE("&gt;"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H31">
        <f>SUMIFS(IncrementalChanges2015[1911],IncrementalChanges2015[[EnableExclusion]:[EnableExclusion]],TRUE,IncrementalChanges2015[[Voltage]:[Voltage]],CONCATENATE("&gt;"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I31">
        <f>SUMIFS(IncrementalChanges2015[1910],IncrementalChanges2015[[EnableExclusion]:[EnableExclusion]],TRUE,IncrementalChanges2015[[Voltage]:[Voltage]],CONCATENATE("&gt;"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J31">
        <f>SUMIFS(IncrementalChanges2015[1909],IncrementalChanges2015[[EnableExclusion]:[EnableExclusion]],TRUE,IncrementalChanges2015[[Voltage]:[Voltage]],CONCATENATE("&gt;"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</row>
    <row r="32" spans="1:114" x14ac:dyDescent="0.3">
      <c r="A32" t="b">
        <v>0</v>
      </c>
      <c r="B32" t="b">
        <v>0</v>
      </c>
      <c r="C32">
        <v>33</v>
      </c>
      <c r="D32">
        <v>66</v>
      </c>
      <c r="F32" s="12" t="s">
        <v>126</v>
      </c>
      <c r="G32" s="11">
        <f t="shared" ref="G32:G45" si="7">SUM(H32:DK32)</f>
        <v>0</v>
      </c>
      <c r="H32">
        <f>SUMIFS(IncrementalChanges2015[2015],IncrementalChanges2015[[EnableExclusion]:[EnableExclusion]],TRUE,IncrementalChanges2015[[Voltage]:[Voltage]],CONCATENATE("&gt;"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I32">
        <f>SUMIFS(IncrementalChanges2015[2014],IncrementalChanges2015[[EnableExclusion]:[EnableExclusion]],TRUE,IncrementalChanges2015[[Voltage]:[Voltage]],CONCATENATE("&gt;"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J32">
        <f>SUMIFS(IncrementalChanges2015[2013],IncrementalChanges2015[[EnableExclusion]:[EnableExclusion]],TRUE,IncrementalChanges2015[[Voltage]:[Voltage]],CONCATENATE("&gt;"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K32">
        <f>SUMIFS(IncrementalChanges2015[2012],IncrementalChanges2015[[EnableExclusion]:[EnableExclusion]],TRUE,IncrementalChanges2015[[Voltage]:[Voltage]],CONCATENATE("&gt;"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L32">
        <f>SUMIFS(IncrementalChanges2015[2011],IncrementalChanges2015[[EnableExclusion]:[EnableExclusion]],TRUE,IncrementalChanges2015[[Voltage]:[Voltage]],CONCATENATE("&gt;"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M32">
        <f>SUMIFS(IncrementalChanges2015[2010],IncrementalChanges2015[[EnableExclusion]:[EnableExclusion]],TRUE,IncrementalChanges2015[[Voltage]:[Voltage]],CONCATENATE("&gt;"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N32">
        <f>SUMIFS(IncrementalChanges2015[2009],IncrementalChanges2015[[EnableExclusion]:[EnableExclusion]],TRUE,IncrementalChanges2015[[Voltage]:[Voltage]],CONCATENATE("&gt;"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O32">
        <f>SUMIFS(IncrementalChanges2015[2008],IncrementalChanges2015[[EnableExclusion]:[EnableExclusion]],TRUE,IncrementalChanges2015[[Voltage]:[Voltage]],CONCATENATE("&gt;"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P32">
        <f>SUMIFS(IncrementalChanges2015[2007],IncrementalChanges2015[[EnableExclusion]:[EnableExclusion]],TRUE,IncrementalChanges2015[[Voltage]:[Voltage]],CONCATENATE("&gt;"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Q32">
        <f>SUMIFS(IncrementalChanges2015[2006],IncrementalChanges2015[[EnableExclusion]:[EnableExclusion]],TRUE,IncrementalChanges2015[[Voltage]:[Voltage]],CONCATENATE("&gt;"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R32">
        <f>SUMIFS(IncrementalChanges2015[2005],IncrementalChanges2015[[EnableExclusion]:[EnableExclusion]],TRUE,IncrementalChanges2015[[Voltage]:[Voltage]],CONCATENATE("&gt;"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S32">
        <f>SUMIFS(IncrementalChanges2015[2004],IncrementalChanges2015[[EnableExclusion]:[EnableExclusion]],TRUE,IncrementalChanges2015[[Voltage]:[Voltage]],CONCATENATE("&gt;"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T32">
        <f>SUMIFS(IncrementalChanges2015[2003],IncrementalChanges2015[[EnableExclusion]:[EnableExclusion]],TRUE,IncrementalChanges2015[[Voltage]:[Voltage]],CONCATENATE("&gt;"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U32">
        <f>SUMIFS(IncrementalChanges2015[2002],IncrementalChanges2015[[EnableExclusion]:[EnableExclusion]],TRUE,IncrementalChanges2015[[Voltage]:[Voltage]],CONCATENATE("&gt;"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V32">
        <f>SUMIFS(IncrementalChanges2015[2001],IncrementalChanges2015[[EnableExclusion]:[EnableExclusion]],TRUE,IncrementalChanges2015[[Voltage]:[Voltage]],CONCATENATE("&gt;"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W32">
        <f>SUMIFS(IncrementalChanges2015[2000],IncrementalChanges2015[[EnableExclusion]:[EnableExclusion]],TRUE,IncrementalChanges2015[[Voltage]:[Voltage]],CONCATENATE("&gt;"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X32">
        <f>SUMIFS(IncrementalChanges2015[1999],IncrementalChanges2015[[EnableExclusion]:[EnableExclusion]],TRUE,IncrementalChanges2015[[Voltage]:[Voltage]],CONCATENATE("&gt;"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Y32">
        <f>SUMIFS(IncrementalChanges2015[1998],IncrementalChanges2015[[EnableExclusion]:[EnableExclusion]],TRUE,IncrementalChanges2015[[Voltage]:[Voltage]],CONCATENATE("&gt;"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Z32">
        <f>SUMIFS(IncrementalChanges2015[1997],IncrementalChanges2015[[EnableExclusion]:[EnableExclusion]],TRUE,IncrementalChanges2015[[Voltage]:[Voltage]],CONCATENATE("&gt;"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A32">
        <f>SUMIFS(IncrementalChanges2015[1996],IncrementalChanges2015[[EnableExclusion]:[EnableExclusion]],TRUE,IncrementalChanges2015[[Voltage]:[Voltage]],CONCATENATE("&gt;"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B32">
        <f>SUMIFS(IncrementalChanges2015[1995],IncrementalChanges2015[[EnableExclusion]:[EnableExclusion]],TRUE,IncrementalChanges2015[[Voltage]:[Voltage]],CONCATENATE("&gt;"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C32">
        <f>SUMIFS(IncrementalChanges2015[1994],IncrementalChanges2015[[EnableExclusion]:[EnableExclusion]],TRUE,IncrementalChanges2015[[Voltage]:[Voltage]],CONCATENATE("&gt;"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D32">
        <f>SUMIFS(IncrementalChanges2015[1993],IncrementalChanges2015[[EnableExclusion]:[EnableExclusion]],TRUE,IncrementalChanges2015[[Voltage]:[Voltage]],CONCATENATE("&gt;"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E32">
        <f>SUMIFS(IncrementalChanges2015[1992],IncrementalChanges2015[[EnableExclusion]:[EnableExclusion]],TRUE,IncrementalChanges2015[[Voltage]:[Voltage]],CONCATENATE("&gt;"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F32">
        <f>SUMIFS(IncrementalChanges2015[1991],IncrementalChanges2015[[EnableExclusion]:[EnableExclusion]],TRUE,IncrementalChanges2015[[Voltage]:[Voltage]],CONCATENATE("&gt;"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G32">
        <f>SUMIFS(IncrementalChanges2015[1990],IncrementalChanges2015[[EnableExclusion]:[EnableExclusion]],TRUE,IncrementalChanges2015[[Voltage]:[Voltage]],CONCATENATE("&gt;"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H32">
        <f>SUMIFS(IncrementalChanges2015[1989],IncrementalChanges2015[[EnableExclusion]:[EnableExclusion]],TRUE,IncrementalChanges2015[[Voltage]:[Voltage]],CONCATENATE("&gt;"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I32">
        <f>SUMIFS(IncrementalChanges2015[1988],IncrementalChanges2015[[EnableExclusion]:[EnableExclusion]],TRUE,IncrementalChanges2015[[Voltage]:[Voltage]],CONCATENATE("&gt;"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J32">
        <f>SUMIFS(IncrementalChanges2015[1987],IncrementalChanges2015[[EnableExclusion]:[EnableExclusion]],TRUE,IncrementalChanges2015[[Voltage]:[Voltage]],CONCATENATE("&gt;"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K32">
        <f>SUMIFS(IncrementalChanges2015[1986],IncrementalChanges2015[[EnableExclusion]:[EnableExclusion]],TRUE,IncrementalChanges2015[[Voltage]:[Voltage]],CONCATENATE("&gt;"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L32">
        <f>SUMIFS(IncrementalChanges2015[1985],IncrementalChanges2015[[EnableExclusion]:[EnableExclusion]],TRUE,IncrementalChanges2015[[Voltage]:[Voltage]],CONCATENATE("&gt;"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M32">
        <f>SUMIFS(IncrementalChanges2015[1984],IncrementalChanges2015[[EnableExclusion]:[EnableExclusion]],TRUE,IncrementalChanges2015[[Voltage]:[Voltage]],CONCATENATE("&gt;"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N32">
        <f>SUMIFS(IncrementalChanges2015[1983],IncrementalChanges2015[[EnableExclusion]:[EnableExclusion]],TRUE,IncrementalChanges2015[[Voltage]:[Voltage]],CONCATENATE("&gt;"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O32">
        <f>SUMIFS(IncrementalChanges2015[1982],IncrementalChanges2015[[EnableExclusion]:[EnableExclusion]],TRUE,IncrementalChanges2015[[Voltage]:[Voltage]],CONCATENATE("&gt;"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P32">
        <f>SUMIFS(IncrementalChanges2015[1981],IncrementalChanges2015[[EnableExclusion]:[EnableExclusion]],TRUE,IncrementalChanges2015[[Voltage]:[Voltage]],CONCATENATE("&gt;"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Q32">
        <f>SUMIFS(IncrementalChanges2015[1980],IncrementalChanges2015[[EnableExclusion]:[EnableExclusion]],TRUE,IncrementalChanges2015[[Voltage]:[Voltage]],CONCATENATE("&gt;"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R32">
        <f>SUMIFS(IncrementalChanges2015[1979],IncrementalChanges2015[[EnableExclusion]:[EnableExclusion]],TRUE,IncrementalChanges2015[[Voltage]:[Voltage]],CONCATENATE("&gt;"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S32">
        <f>SUMIFS(IncrementalChanges2015[1978],IncrementalChanges2015[[EnableExclusion]:[EnableExclusion]],TRUE,IncrementalChanges2015[[Voltage]:[Voltage]],CONCATENATE("&gt;"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T32">
        <f>SUMIFS(IncrementalChanges2015[1977],IncrementalChanges2015[[EnableExclusion]:[EnableExclusion]],TRUE,IncrementalChanges2015[[Voltage]:[Voltage]],CONCATENATE("&gt;"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U32">
        <f>SUMIFS(IncrementalChanges2015[1976],IncrementalChanges2015[[EnableExclusion]:[EnableExclusion]],TRUE,IncrementalChanges2015[[Voltage]:[Voltage]],CONCATENATE("&gt;"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V32">
        <f>SUMIFS(IncrementalChanges2015[1975],IncrementalChanges2015[[EnableExclusion]:[EnableExclusion]],TRUE,IncrementalChanges2015[[Voltage]:[Voltage]],CONCATENATE("&gt;"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W32">
        <f>SUMIFS(IncrementalChanges2015[1974],IncrementalChanges2015[[EnableExclusion]:[EnableExclusion]],TRUE,IncrementalChanges2015[[Voltage]:[Voltage]],CONCATENATE("&gt;"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X32">
        <f>SUMIFS(IncrementalChanges2015[1973],IncrementalChanges2015[[EnableExclusion]:[EnableExclusion]],TRUE,IncrementalChanges2015[[Voltage]:[Voltage]],CONCATENATE("&gt;"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Y32">
        <f>SUMIFS(IncrementalChanges2015[1972],IncrementalChanges2015[[EnableExclusion]:[EnableExclusion]],TRUE,IncrementalChanges2015[[Voltage]:[Voltage]],CONCATENATE("&gt;"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Z32">
        <f>SUMIFS(IncrementalChanges2015[1971],IncrementalChanges2015[[EnableExclusion]:[EnableExclusion]],TRUE,IncrementalChanges2015[[Voltage]:[Voltage]],CONCATENATE("&gt;"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A32">
        <f>SUMIFS(IncrementalChanges2015[1970],IncrementalChanges2015[[EnableExclusion]:[EnableExclusion]],TRUE,IncrementalChanges2015[[Voltage]:[Voltage]],CONCATENATE("&gt;"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B32">
        <f>SUMIFS(IncrementalChanges2015[1969],IncrementalChanges2015[[EnableExclusion]:[EnableExclusion]],TRUE,IncrementalChanges2015[[Voltage]:[Voltage]],CONCATENATE("&gt;"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C32">
        <f>SUMIFS(IncrementalChanges2015[1968],IncrementalChanges2015[[EnableExclusion]:[EnableExclusion]],TRUE,IncrementalChanges2015[[Voltage]:[Voltage]],CONCATENATE("&gt;"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D32">
        <f>SUMIFS(IncrementalChanges2015[1967],IncrementalChanges2015[[EnableExclusion]:[EnableExclusion]],TRUE,IncrementalChanges2015[[Voltage]:[Voltage]],CONCATENATE("&gt;"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E32">
        <f>SUMIFS(IncrementalChanges2015[1966],IncrementalChanges2015[[EnableExclusion]:[EnableExclusion]],TRUE,IncrementalChanges2015[[Voltage]:[Voltage]],CONCATENATE("&gt;"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F32">
        <f>SUMIFS(IncrementalChanges2015[1965],IncrementalChanges2015[[EnableExclusion]:[EnableExclusion]],TRUE,IncrementalChanges2015[[Voltage]:[Voltage]],CONCATENATE("&gt;"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G32">
        <f>SUMIFS(IncrementalChanges2015[1964],IncrementalChanges2015[[EnableExclusion]:[EnableExclusion]],TRUE,IncrementalChanges2015[[Voltage]:[Voltage]],CONCATENATE("&gt;"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H32">
        <f>SUMIFS(IncrementalChanges2015[1963],IncrementalChanges2015[[EnableExclusion]:[EnableExclusion]],TRUE,IncrementalChanges2015[[Voltage]:[Voltage]],CONCATENATE("&gt;"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I32">
        <f>SUMIFS(IncrementalChanges2015[1962],IncrementalChanges2015[[EnableExclusion]:[EnableExclusion]],TRUE,IncrementalChanges2015[[Voltage]:[Voltage]],CONCATENATE("&gt;"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J32">
        <f>SUMIFS(IncrementalChanges2015[1961],IncrementalChanges2015[[EnableExclusion]:[EnableExclusion]],TRUE,IncrementalChanges2015[[Voltage]:[Voltage]],CONCATENATE("&gt;"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K32">
        <f>SUMIFS(IncrementalChanges2015[1960],IncrementalChanges2015[[EnableExclusion]:[EnableExclusion]],TRUE,IncrementalChanges2015[[Voltage]:[Voltage]],CONCATENATE("&gt;"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L32">
        <f>SUMIFS(IncrementalChanges2015[1959],IncrementalChanges2015[[EnableExclusion]:[EnableExclusion]],TRUE,IncrementalChanges2015[[Voltage]:[Voltage]],CONCATENATE("&gt;"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M32">
        <f>SUMIFS(IncrementalChanges2015[1958],IncrementalChanges2015[[EnableExclusion]:[EnableExclusion]],TRUE,IncrementalChanges2015[[Voltage]:[Voltage]],CONCATENATE("&gt;"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N32">
        <f>SUMIFS(IncrementalChanges2015[1957],IncrementalChanges2015[[EnableExclusion]:[EnableExclusion]],TRUE,IncrementalChanges2015[[Voltage]:[Voltage]],CONCATENATE("&gt;"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O32">
        <f>SUMIFS(IncrementalChanges2015[1956],IncrementalChanges2015[[EnableExclusion]:[EnableExclusion]],TRUE,IncrementalChanges2015[[Voltage]:[Voltage]],CONCATENATE("&gt;"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P32">
        <f>SUMIFS(IncrementalChanges2015[1955],IncrementalChanges2015[[EnableExclusion]:[EnableExclusion]],TRUE,IncrementalChanges2015[[Voltage]:[Voltage]],CONCATENATE("&gt;"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Q32">
        <f>SUMIFS(IncrementalChanges2015[1954],IncrementalChanges2015[[EnableExclusion]:[EnableExclusion]],TRUE,IncrementalChanges2015[[Voltage]:[Voltage]],CONCATENATE("&gt;"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R32">
        <f>SUMIFS(IncrementalChanges2015[1953],IncrementalChanges2015[[EnableExclusion]:[EnableExclusion]],TRUE,IncrementalChanges2015[[Voltage]:[Voltage]],CONCATENATE("&gt;"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S32">
        <f>SUMIFS(IncrementalChanges2015[1952],IncrementalChanges2015[[EnableExclusion]:[EnableExclusion]],TRUE,IncrementalChanges2015[[Voltage]:[Voltage]],CONCATENATE("&gt;"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T32">
        <f>SUMIFS(IncrementalChanges2015[1951],IncrementalChanges2015[[EnableExclusion]:[EnableExclusion]],TRUE,IncrementalChanges2015[[Voltage]:[Voltage]],CONCATENATE("&gt;"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U32">
        <f>SUMIFS(IncrementalChanges2015[1950],IncrementalChanges2015[[EnableExclusion]:[EnableExclusion]],TRUE,IncrementalChanges2015[[Voltage]:[Voltage]],CONCATENATE("&gt;"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V32">
        <f>SUMIFS(IncrementalChanges2015[1949],IncrementalChanges2015[[EnableExclusion]:[EnableExclusion]],TRUE,IncrementalChanges2015[[Voltage]:[Voltage]],CONCATENATE("&gt;"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W32">
        <f>SUMIFS(IncrementalChanges2015[1948],IncrementalChanges2015[[EnableExclusion]:[EnableExclusion]],TRUE,IncrementalChanges2015[[Voltage]:[Voltage]],CONCATENATE("&gt;"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X32">
        <f>SUMIFS(IncrementalChanges2015[1947],IncrementalChanges2015[[EnableExclusion]:[EnableExclusion]],TRUE,IncrementalChanges2015[[Voltage]:[Voltage]],CONCATENATE("&gt;"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Y32">
        <f>SUMIFS(IncrementalChanges2015[1946],IncrementalChanges2015[[EnableExclusion]:[EnableExclusion]],TRUE,IncrementalChanges2015[[Voltage]:[Voltage]],CONCATENATE("&gt;"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Z32">
        <f>SUMIFS(IncrementalChanges2015[1945],IncrementalChanges2015[[EnableExclusion]:[EnableExclusion]],TRUE,IncrementalChanges2015[[Voltage]:[Voltage]],CONCATENATE("&gt;"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A32">
        <f>SUMIFS(IncrementalChanges2015[1944],IncrementalChanges2015[[EnableExclusion]:[EnableExclusion]],TRUE,IncrementalChanges2015[[Voltage]:[Voltage]],CONCATENATE("&gt;"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B32">
        <f>SUMIFS(IncrementalChanges2015[1943],IncrementalChanges2015[[EnableExclusion]:[EnableExclusion]],TRUE,IncrementalChanges2015[[Voltage]:[Voltage]],CONCATENATE("&gt;"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C32">
        <f>SUMIFS(IncrementalChanges2015[1942],IncrementalChanges2015[[EnableExclusion]:[EnableExclusion]],TRUE,IncrementalChanges2015[[Voltage]:[Voltage]],CONCATENATE("&gt;"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D32">
        <f>SUMIFS(IncrementalChanges2015[1941],IncrementalChanges2015[[EnableExclusion]:[EnableExclusion]],TRUE,IncrementalChanges2015[[Voltage]:[Voltage]],CONCATENATE("&gt;"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E32">
        <f>SUMIFS(IncrementalChanges2015[1940],IncrementalChanges2015[[EnableExclusion]:[EnableExclusion]],TRUE,IncrementalChanges2015[[Voltage]:[Voltage]],CONCATENATE("&gt;"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F32">
        <f>SUMIFS(IncrementalChanges2015[1939],IncrementalChanges2015[[EnableExclusion]:[EnableExclusion]],TRUE,IncrementalChanges2015[[Voltage]:[Voltage]],CONCATENATE("&gt;"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G32">
        <f>SUMIFS(IncrementalChanges2015[1938],IncrementalChanges2015[[EnableExclusion]:[EnableExclusion]],TRUE,IncrementalChanges2015[[Voltage]:[Voltage]],CONCATENATE("&gt;"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H32">
        <f>SUMIFS(IncrementalChanges2015[1937],IncrementalChanges2015[[EnableExclusion]:[EnableExclusion]],TRUE,IncrementalChanges2015[[Voltage]:[Voltage]],CONCATENATE("&gt;"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I32">
        <f>SUMIFS(IncrementalChanges2015[1936],IncrementalChanges2015[[EnableExclusion]:[EnableExclusion]],TRUE,IncrementalChanges2015[[Voltage]:[Voltage]],CONCATENATE("&gt;"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J32">
        <f>SUMIFS(IncrementalChanges2015[1935],IncrementalChanges2015[[EnableExclusion]:[EnableExclusion]],TRUE,IncrementalChanges2015[[Voltage]:[Voltage]],CONCATENATE("&gt;"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K32">
        <f>SUMIFS(IncrementalChanges2015[1934],IncrementalChanges2015[[EnableExclusion]:[EnableExclusion]],TRUE,IncrementalChanges2015[[Voltage]:[Voltage]],CONCATENATE("&gt;"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L32">
        <f>SUMIFS(IncrementalChanges2015[1933],IncrementalChanges2015[[EnableExclusion]:[EnableExclusion]],TRUE,IncrementalChanges2015[[Voltage]:[Voltage]],CONCATENATE("&gt;"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M32">
        <f>SUMIFS(IncrementalChanges2015[1932],IncrementalChanges2015[[EnableExclusion]:[EnableExclusion]],TRUE,IncrementalChanges2015[[Voltage]:[Voltage]],CONCATENATE("&gt;"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N32">
        <f>SUMIFS(IncrementalChanges2015[1931],IncrementalChanges2015[[EnableExclusion]:[EnableExclusion]],TRUE,IncrementalChanges2015[[Voltage]:[Voltage]],CONCATENATE("&gt;"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O32">
        <f>SUMIFS(IncrementalChanges2015[1930],IncrementalChanges2015[[EnableExclusion]:[EnableExclusion]],TRUE,IncrementalChanges2015[[Voltage]:[Voltage]],CONCATENATE("&gt;"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P32">
        <f>SUMIFS(IncrementalChanges2015[1929],IncrementalChanges2015[[EnableExclusion]:[EnableExclusion]],TRUE,IncrementalChanges2015[[Voltage]:[Voltage]],CONCATENATE("&gt;"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Q32">
        <f>SUMIFS(IncrementalChanges2015[1928],IncrementalChanges2015[[EnableExclusion]:[EnableExclusion]],TRUE,IncrementalChanges2015[[Voltage]:[Voltage]],CONCATENATE("&gt;"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R32">
        <f>SUMIFS(IncrementalChanges2015[1927],IncrementalChanges2015[[EnableExclusion]:[EnableExclusion]],TRUE,IncrementalChanges2015[[Voltage]:[Voltage]],CONCATENATE("&gt;"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S32">
        <f>SUMIFS(IncrementalChanges2015[1926],IncrementalChanges2015[[EnableExclusion]:[EnableExclusion]],TRUE,IncrementalChanges2015[[Voltage]:[Voltage]],CONCATENATE("&gt;"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T32">
        <f>SUMIFS(IncrementalChanges2015[1925],IncrementalChanges2015[[EnableExclusion]:[EnableExclusion]],TRUE,IncrementalChanges2015[[Voltage]:[Voltage]],CONCATENATE("&gt;"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U32">
        <f>SUMIFS(IncrementalChanges2015[1924],IncrementalChanges2015[[EnableExclusion]:[EnableExclusion]],TRUE,IncrementalChanges2015[[Voltage]:[Voltage]],CONCATENATE("&gt;"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V32">
        <f>SUMIFS(IncrementalChanges2015[1923],IncrementalChanges2015[[EnableExclusion]:[EnableExclusion]],TRUE,IncrementalChanges2015[[Voltage]:[Voltage]],CONCATENATE("&gt;"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W32">
        <f>SUMIFS(IncrementalChanges2015[1922],IncrementalChanges2015[[EnableExclusion]:[EnableExclusion]],TRUE,IncrementalChanges2015[[Voltage]:[Voltage]],CONCATENATE("&gt;"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X32">
        <f>SUMIFS(IncrementalChanges2015[1921],IncrementalChanges2015[[EnableExclusion]:[EnableExclusion]],TRUE,IncrementalChanges2015[[Voltage]:[Voltage]],CONCATENATE("&gt;"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Y32">
        <f>SUMIFS(IncrementalChanges2015[1920],IncrementalChanges2015[[EnableExclusion]:[EnableExclusion]],TRUE,IncrementalChanges2015[[Voltage]:[Voltage]],CONCATENATE("&gt;"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Z32">
        <f>SUMIFS(IncrementalChanges2015[1919],IncrementalChanges2015[[EnableExclusion]:[EnableExclusion]],TRUE,IncrementalChanges2015[[Voltage]:[Voltage]],CONCATENATE("&gt;"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A32">
        <f>SUMIFS(IncrementalChanges2015[1918],IncrementalChanges2015[[EnableExclusion]:[EnableExclusion]],TRUE,IncrementalChanges2015[[Voltage]:[Voltage]],CONCATENATE("&gt;"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B32">
        <f>SUMIFS(IncrementalChanges2015[1917],IncrementalChanges2015[[EnableExclusion]:[EnableExclusion]],TRUE,IncrementalChanges2015[[Voltage]:[Voltage]],CONCATENATE("&gt;"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C32">
        <f>SUMIFS(IncrementalChanges2015[1916],IncrementalChanges2015[[EnableExclusion]:[EnableExclusion]],TRUE,IncrementalChanges2015[[Voltage]:[Voltage]],CONCATENATE("&gt;"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D32">
        <f>SUMIFS(IncrementalChanges2015[1915],IncrementalChanges2015[[EnableExclusion]:[EnableExclusion]],TRUE,IncrementalChanges2015[[Voltage]:[Voltage]],CONCATENATE("&gt;"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E32">
        <f>SUMIFS(IncrementalChanges2015[1914],IncrementalChanges2015[[EnableExclusion]:[EnableExclusion]],TRUE,IncrementalChanges2015[[Voltage]:[Voltage]],CONCATENATE("&gt;"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F32">
        <f>SUMIFS(IncrementalChanges2015[1913],IncrementalChanges2015[[EnableExclusion]:[EnableExclusion]],TRUE,IncrementalChanges2015[[Voltage]:[Voltage]],CONCATENATE("&gt;"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G32">
        <f>SUMIFS(IncrementalChanges2015[1912],IncrementalChanges2015[[EnableExclusion]:[EnableExclusion]],TRUE,IncrementalChanges2015[[Voltage]:[Voltage]],CONCATENATE("&gt;"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H32">
        <f>SUMIFS(IncrementalChanges2015[1911],IncrementalChanges2015[[EnableExclusion]:[EnableExclusion]],TRUE,IncrementalChanges2015[[Voltage]:[Voltage]],CONCATENATE("&gt;"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I32">
        <f>SUMIFS(IncrementalChanges2015[1910],IncrementalChanges2015[[EnableExclusion]:[EnableExclusion]],TRUE,IncrementalChanges2015[[Voltage]:[Voltage]],CONCATENATE("&gt;"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J32">
        <f>SUMIFS(IncrementalChanges2015[1909],IncrementalChanges2015[[EnableExclusion]:[EnableExclusion]],TRUE,IncrementalChanges2015[[Voltage]:[Voltage]],CONCATENATE("&gt;"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</row>
    <row r="33" spans="1:114" x14ac:dyDescent="0.3">
      <c r="A33" t="b">
        <v>0</v>
      </c>
      <c r="B33" t="b">
        <v>0</v>
      </c>
      <c r="C33">
        <v>66</v>
      </c>
      <c r="D33">
        <v>132</v>
      </c>
      <c r="F33" s="12" t="s">
        <v>127</v>
      </c>
      <c r="G33" s="11">
        <f t="shared" si="7"/>
        <v>-970</v>
      </c>
      <c r="H33">
        <f>SUMIFS(IncrementalChanges2015[2015],IncrementalChanges2015[[EnableExclusion]:[EnableExclusion]],TRUE,IncrementalChanges2015[[Voltage]:[Voltage]],CONCATENATE("&gt;"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-1</v>
      </c>
      <c r="I33">
        <f>SUMIFS(IncrementalChanges2015[2014],IncrementalChanges2015[[EnableExclusion]:[EnableExclusion]],TRUE,IncrementalChanges2015[[Voltage]:[Voltage]],CONCATENATE("&gt;"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-7</v>
      </c>
      <c r="J33">
        <f>SUMIFS(IncrementalChanges2015[2013],IncrementalChanges2015[[EnableExclusion]:[EnableExclusion]],TRUE,IncrementalChanges2015[[Voltage]:[Voltage]],CONCATENATE("&gt;"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K33">
        <f>SUMIFS(IncrementalChanges2015[2012],IncrementalChanges2015[[EnableExclusion]:[EnableExclusion]],TRUE,IncrementalChanges2015[[Voltage]:[Voltage]],CONCATENATE("&gt;"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L33">
        <f>SUMIFS(IncrementalChanges2015[2011],IncrementalChanges2015[[EnableExclusion]:[EnableExclusion]],TRUE,IncrementalChanges2015[[Voltage]:[Voltage]],CONCATENATE("&gt;"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M33">
        <f>SUMIFS(IncrementalChanges2015[2010],IncrementalChanges2015[[EnableExclusion]:[EnableExclusion]],TRUE,IncrementalChanges2015[[Voltage]:[Voltage]],CONCATENATE("&gt;"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N33">
        <f>SUMIFS(IncrementalChanges2015[2009],IncrementalChanges2015[[EnableExclusion]:[EnableExclusion]],TRUE,IncrementalChanges2015[[Voltage]:[Voltage]],CONCATENATE("&gt;"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O33">
        <f>SUMIFS(IncrementalChanges2015[2008],IncrementalChanges2015[[EnableExclusion]:[EnableExclusion]],TRUE,IncrementalChanges2015[[Voltage]:[Voltage]],CONCATENATE("&gt;"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P33">
        <f>SUMIFS(IncrementalChanges2015[2007],IncrementalChanges2015[[EnableExclusion]:[EnableExclusion]],TRUE,IncrementalChanges2015[[Voltage]:[Voltage]],CONCATENATE("&gt;"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Q33">
        <f>SUMIFS(IncrementalChanges2015[2006],IncrementalChanges2015[[EnableExclusion]:[EnableExclusion]],TRUE,IncrementalChanges2015[[Voltage]:[Voltage]],CONCATENATE("&gt;"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R33">
        <f>SUMIFS(IncrementalChanges2015[2005],IncrementalChanges2015[[EnableExclusion]:[EnableExclusion]],TRUE,IncrementalChanges2015[[Voltage]:[Voltage]],CONCATENATE("&gt;"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S33">
        <f>SUMIFS(IncrementalChanges2015[2004],IncrementalChanges2015[[EnableExclusion]:[EnableExclusion]],TRUE,IncrementalChanges2015[[Voltage]:[Voltage]],CONCATENATE("&gt;"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T33">
        <f>SUMIFS(IncrementalChanges2015[2003],IncrementalChanges2015[[EnableExclusion]:[EnableExclusion]],TRUE,IncrementalChanges2015[[Voltage]:[Voltage]],CONCATENATE("&gt;"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U33">
        <f>SUMIFS(IncrementalChanges2015[2002],IncrementalChanges2015[[EnableExclusion]:[EnableExclusion]],TRUE,IncrementalChanges2015[[Voltage]:[Voltage]],CONCATENATE("&gt;"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V33">
        <f>SUMIFS(IncrementalChanges2015[2001],IncrementalChanges2015[[EnableExclusion]:[EnableExclusion]],TRUE,IncrementalChanges2015[[Voltage]:[Voltage]],CONCATENATE("&gt;"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W33">
        <f>SUMIFS(IncrementalChanges2015[2000],IncrementalChanges2015[[EnableExclusion]:[EnableExclusion]],TRUE,IncrementalChanges2015[[Voltage]:[Voltage]],CONCATENATE("&gt;"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X33">
        <f>SUMIFS(IncrementalChanges2015[1999],IncrementalChanges2015[[EnableExclusion]:[EnableExclusion]],TRUE,IncrementalChanges2015[[Voltage]:[Voltage]],CONCATENATE("&gt;"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Y33">
        <f>SUMIFS(IncrementalChanges2015[1998],IncrementalChanges2015[[EnableExclusion]:[EnableExclusion]],TRUE,IncrementalChanges2015[[Voltage]:[Voltage]],CONCATENATE("&gt;"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Z33">
        <f>SUMIFS(IncrementalChanges2015[1997],IncrementalChanges2015[[EnableExclusion]:[EnableExclusion]],TRUE,IncrementalChanges2015[[Voltage]:[Voltage]],CONCATENATE("&gt;"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A33">
        <f>SUMIFS(IncrementalChanges2015[1996],IncrementalChanges2015[[EnableExclusion]:[EnableExclusion]],TRUE,IncrementalChanges2015[[Voltage]:[Voltage]],CONCATENATE("&gt;"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B33">
        <f>SUMIFS(IncrementalChanges2015[1995],IncrementalChanges2015[[EnableExclusion]:[EnableExclusion]],TRUE,IncrementalChanges2015[[Voltage]:[Voltage]],CONCATENATE("&gt;"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C33">
        <f>SUMIFS(IncrementalChanges2015[1994],IncrementalChanges2015[[EnableExclusion]:[EnableExclusion]],TRUE,IncrementalChanges2015[[Voltage]:[Voltage]],CONCATENATE("&gt;"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D33">
        <f>SUMIFS(IncrementalChanges2015[1993],IncrementalChanges2015[[EnableExclusion]:[EnableExclusion]],TRUE,IncrementalChanges2015[[Voltage]:[Voltage]],CONCATENATE("&gt;"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E33">
        <f>SUMIFS(IncrementalChanges2015[1992],IncrementalChanges2015[[EnableExclusion]:[EnableExclusion]],TRUE,IncrementalChanges2015[[Voltage]:[Voltage]],CONCATENATE("&gt;"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F33">
        <f>SUMIFS(IncrementalChanges2015[1991],IncrementalChanges2015[[EnableExclusion]:[EnableExclusion]],TRUE,IncrementalChanges2015[[Voltage]:[Voltage]],CONCATENATE("&gt;"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G33">
        <f>SUMIFS(IncrementalChanges2015[1990],IncrementalChanges2015[[EnableExclusion]:[EnableExclusion]],TRUE,IncrementalChanges2015[[Voltage]:[Voltage]],CONCATENATE("&gt;"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H33">
        <f>SUMIFS(IncrementalChanges2015[1989],IncrementalChanges2015[[EnableExclusion]:[EnableExclusion]],TRUE,IncrementalChanges2015[[Voltage]:[Voltage]],CONCATENATE("&gt;"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I33">
        <f>SUMIFS(IncrementalChanges2015[1988],IncrementalChanges2015[[EnableExclusion]:[EnableExclusion]],TRUE,IncrementalChanges2015[[Voltage]:[Voltage]],CONCATENATE("&gt;"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J33">
        <f>SUMIFS(IncrementalChanges2015[1987],IncrementalChanges2015[[EnableExclusion]:[EnableExclusion]],TRUE,IncrementalChanges2015[[Voltage]:[Voltage]],CONCATENATE("&gt;"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K33">
        <f>SUMIFS(IncrementalChanges2015[1986],IncrementalChanges2015[[EnableExclusion]:[EnableExclusion]],TRUE,IncrementalChanges2015[[Voltage]:[Voltage]],CONCATENATE("&gt;"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L33">
        <f>SUMIFS(IncrementalChanges2015[1985],IncrementalChanges2015[[EnableExclusion]:[EnableExclusion]],TRUE,IncrementalChanges2015[[Voltage]:[Voltage]],CONCATENATE("&gt;"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M33">
        <f>SUMIFS(IncrementalChanges2015[1984],IncrementalChanges2015[[EnableExclusion]:[EnableExclusion]],TRUE,IncrementalChanges2015[[Voltage]:[Voltage]],CONCATENATE("&gt;"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N33">
        <f>SUMIFS(IncrementalChanges2015[1983],IncrementalChanges2015[[EnableExclusion]:[EnableExclusion]],TRUE,IncrementalChanges2015[[Voltage]:[Voltage]],CONCATENATE("&gt;"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O33">
        <f>SUMIFS(IncrementalChanges2015[1982],IncrementalChanges2015[[EnableExclusion]:[EnableExclusion]],TRUE,IncrementalChanges2015[[Voltage]:[Voltage]],CONCATENATE("&gt;"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P33">
        <f>SUMIFS(IncrementalChanges2015[1981],IncrementalChanges2015[[EnableExclusion]:[EnableExclusion]],TRUE,IncrementalChanges2015[[Voltage]:[Voltage]],CONCATENATE("&gt;"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Q33">
        <f>SUMIFS(IncrementalChanges2015[1980],IncrementalChanges2015[[EnableExclusion]:[EnableExclusion]],TRUE,IncrementalChanges2015[[Voltage]:[Voltage]],CONCATENATE("&gt;"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R33">
        <f>SUMIFS(IncrementalChanges2015[1979],IncrementalChanges2015[[EnableExclusion]:[EnableExclusion]],TRUE,IncrementalChanges2015[[Voltage]:[Voltage]],CONCATENATE("&gt;"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S33">
        <f>SUMIFS(IncrementalChanges2015[1978],IncrementalChanges2015[[EnableExclusion]:[EnableExclusion]],TRUE,IncrementalChanges2015[[Voltage]:[Voltage]],CONCATENATE("&gt;"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T33">
        <f>SUMIFS(IncrementalChanges2015[1977],IncrementalChanges2015[[EnableExclusion]:[EnableExclusion]],TRUE,IncrementalChanges2015[[Voltage]:[Voltage]],CONCATENATE("&gt;"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-337</v>
      </c>
      <c r="AU33">
        <f>SUMIFS(IncrementalChanges2015[1976],IncrementalChanges2015[[EnableExclusion]:[EnableExclusion]],TRUE,IncrementalChanges2015[[Voltage]:[Voltage]],CONCATENATE("&gt;"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V33">
        <f>SUMIFS(IncrementalChanges2015[1975],IncrementalChanges2015[[EnableExclusion]:[EnableExclusion]],TRUE,IncrementalChanges2015[[Voltage]:[Voltage]],CONCATENATE("&gt;"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W33">
        <f>SUMIFS(IncrementalChanges2015[1974],IncrementalChanges2015[[EnableExclusion]:[EnableExclusion]],TRUE,IncrementalChanges2015[[Voltage]:[Voltage]],CONCATENATE("&gt;"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X33">
        <f>SUMIFS(IncrementalChanges2015[1973],IncrementalChanges2015[[EnableExclusion]:[EnableExclusion]],TRUE,IncrementalChanges2015[[Voltage]:[Voltage]],CONCATENATE("&gt;"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-6</v>
      </c>
      <c r="AY33">
        <f>SUMIFS(IncrementalChanges2015[1972],IncrementalChanges2015[[EnableExclusion]:[EnableExclusion]],TRUE,IncrementalChanges2015[[Voltage]:[Voltage]],CONCATENATE("&gt;"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Z33">
        <f>SUMIFS(IncrementalChanges2015[1971],IncrementalChanges2015[[EnableExclusion]:[EnableExclusion]],TRUE,IncrementalChanges2015[[Voltage]:[Voltage]],CONCATENATE("&gt;"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A33">
        <f>SUMIFS(IncrementalChanges2015[1970],IncrementalChanges2015[[EnableExclusion]:[EnableExclusion]],TRUE,IncrementalChanges2015[[Voltage]:[Voltage]],CONCATENATE("&gt;"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B33">
        <f>SUMIFS(IncrementalChanges2015[1969],IncrementalChanges2015[[EnableExclusion]:[EnableExclusion]],TRUE,IncrementalChanges2015[[Voltage]:[Voltage]],CONCATENATE("&gt;"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-265</v>
      </c>
      <c r="BC33">
        <f>SUMIFS(IncrementalChanges2015[1968],IncrementalChanges2015[[EnableExclusion]:[EnableExclusion]],TRUE,IncrementalChanges2015[[Voltage]:[Voltage]],CONCATENATE("&gt;"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D33">
        <f>SUMIFS(IncrementalChanges2015[1967],IncrementalChanges2015[[EnableExclusion]:[EnableExclusion]],TRUE,IncrementalChanges2015[[Voltage]:[Voltage]],CONCATENATE("&gt;"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</v>
      </c>
      <c r="BE33">
        <f>SUMIFS(IncrementalChanges2015[1966],IncrementalChanges2015[[EnableExclusion]:[EnableExclusion]],TRUE,IncrementalChanges2015[[Voltage]:[Voltage]],CONCATENATE("&gt;"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F33">
        <f>SUMIFS(IncrementalChanges2015[1965],IncrementalChanges2015[[EnableExclusion]:[EnableExclusion]],TRUE,IncrementalChanges2015[[Voltage]:[Voltage]],CONCATENATE("&gt;"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-127</v>
      </c>
      <c r="BG33">
        <f>SUMIFS(IncrementalChanges2015[1964],IncrementalChanges2015[[EnableExclusion]:[EnableExclusion]],TRUE,IncrementalChanges2015[[Voltage]:[Voltage]],CONCATENATE("&gt;"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H33">
        <f>SUMIFS(IncrementalChanges2015[1963],IncrementalChanges2015[[EnableExclusion]:[EnableExclusion]],TRUE,IncrementalChanges2015[[Voltage]:[Voltage]],CONCATENATE("&gt;"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-225</v>
      </c>
      <c r="BI33">
        <f>SUMIFS(IncrementalChanges2015[1962],IncrementalChanges2015[[EnableExclusion]:[EnableExclusion]],TRUE,IncrementalChanges2015[[Voltage]:[Voltage]],CONCATENATE("&gt;"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J33">
        <f>SUMIFS(IncrementalChanges2015[1961],IncrementalChanges2015[[EnableExclusion]:[EnableExclusion]],TRUE,IncrementalChanges2015[[Voltage]:[Voltage]],CONCATENATE("&gt;"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K33">
        <f>SUMIFS(IncrementalChanges2015[1960],IncrementalChanges2015[[EnableExclusion]:[EnableExclusion]],TRUE,IncrementalChanges2015[[Voltage]:[Voltage]],CONCATENATE("&gt;"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L33">
        <f>SUMIFS(IncrementalChanges2015[1959],IncrementalChanges2015[[EnableExclusion]:[EnableExclusion]],TRUE,IncrementalChanges2015[[Voltage]:[Voltage]],CONCATENATE("&gt;"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M33">
        <f>SUMIFS(IncrementalChanges2015[1958],IncrementalChanges2015[[EnableExclusion]:[EnableExclusion]],TRUE,IncrementalChanges2015[[Voltage]:[Voltage]],CONCATENATE("&gt;"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N33">
        <f>SUMIFS(IncrementalChanges2015[1957],IncrementalChanges2015[[EnableExclusion]:[EnableExclusion]],TRUE,IncrementalChanges2015[[Voltage]:[Voltage]],CONCATENATE("&gt;"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O33">
        <f>SUMIFS(IncrementalChanges2015[1956],IncrementalChanges2015[[EnableExclusion]:[EnableExclusion]],TRUE,IncrementalChanges2015[[Voltage]:[Voltage]],CONCATENATE("&gt;"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P33">
        <f>SUMIFS(IncrementalChanges2015[1955],IncrementalChanges2015[[EnableExclusion]:[EnableExclusion]],TRUE,IncrementalChanges2015[[Voltage]:[Voltage]],CONCATENATE("&gt;"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Q33">
        <f>SUMIFS(IncrementalChanges2015[1954],IncrementalChanges2015[[EnableExclusion]:[EnableExclusion]],TRUE,IncrementalChanges2015[[Voltage]:[Voltage]],CONCATENATE("&gt;"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R33">
        <f>SUMIFS(IncrementalChanges2015[1953],IncrementalChanges2015[[EnableExclusion]:[EnableExclusion]],TRUE,IncrementalChanges2015[[Voltage]:[Voltage]],CONCATENATE("&gt;"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S33">
        <f>SUMIFS(IncrementalChanges2015[1952],IncrementalChanges2015[[EnableExclusion]:[EnableExclusion]],TRUE,IncrementalChanges2015[[Voltage]:[Voltage]],CONCATENATE("&gt;"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T33">
        <f>SUMIFS(IncrementalChanges2015[1951],IncrementalChanges2015[[EnableExclusion]:[EnableExclusion]],TRUE,IncrementalChanges2015[[Voltage]:[Voltage]],CONCATENATE("&gt;"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U33">
        <f>SUMIFS(IncrementalChanges2015[1950],IncrementalChanges2015[[EnableExclusion]:[EnableExclusion]],TRUE,IncrementalChanges2015[[Voltage]:[Voltage]],CONCATENATE("&gt;"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V33">
        <f>SUMIFS(IncrementalChanges2015[1949],IncrementalChanges2015[[EnableExclusion]:[EnableExclusion]],TRUE,IncrementalChanges2015[[Voltage]:[Voltage]],CONCATENATE("&gt;"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W33">
        <f>SUMIFS(IncrementalChanges2015[1948],IncrementalChanges2015[[EnableExclusion]:[EnableExclusion]],TRUE,IncrementalChanges2015[[Voltage]:[Voltage]],CONCATENATE("&gt;"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X33">
        <f>SUMIFS(IncrementalChanges2015[1947],IncrementalChanges2015[[EnableExclusion]:[EnableExclusion]],TRUE,IncrementalChanges2015[[Voltage]:[Voltage]],CONCATENATE("&gt;"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Y33">
        <f>SUMIFS(IncrementalChanges2015[1946],IncrementalChanges2015[[EnableExclusion]:[EnableExclusion]],TRUE,IncrementalChanges2015[[Voltage]:[Voltage]],CONCATENATE("&gt;"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Z33">
        <f>SUMIFS(IncrementalChanges2015[1945],IncrementalChanges2015[[EnableExclusion]:[EnableExclusion]],TRUE,IncrementalChanges2015[[Voltage]:[Voltage]],CONCATENATE("&gt;"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A33">
        <f>SUMIFS(IncrementalChanges2015[1944],IncrementalChanges2015[[EnableExclusion]:[EnableExclusion]],TRUE,IncrementalChanges2015[[Voltage]:[Voltage]],CONCATENATE("&gt;"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B33">
        <f>SUMIFS(IncrementalChanges2015[1943],IncrementalChanges2015[[EnableExclusion]:[EnableExclusion]],TRUE,IncrementalChanges2015[[Voltage]:[Voltage]],CONCATENATE("&gt;"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C33">
        <f>SUMIFS(IncrementalChanges2015[1942],IncrementalChanges2015[[EnableExclusion]:[EnableExclusion]],TRUE,IncrementalChanges2015[[Voltage]:[Voltage]],CONCATENATE("&gt;"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D33">
        <f>SUMIFS(IncrementalChanges2015[1941],IncrementalChanges2015[[EnableExclusion]:[EnableExclusion]],TRUE,IncrementalChanges2015[[Voltage]:[Voltage]],CONCATENATE("&gt;"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E33">
        <f>SUMIFS(IncrementalChanges2015[1940],IncrementalChanges2015[[EnableExclusion]:[EnableExclusion]],TRUE,IncrementalChanges2015[[Voltage]:[Voltage]],CONCATENATE("&gt;"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F33">
        <f>SUMIFS(IncrementalChanges2015[1939],IncrementalChanges2015[[EnableExclusion]:[EnableExclusion]],TRUE,IncrementalChanges2015[[Voltage]:[Voltage]],CONCATENATE("&gt;"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G33">
        <f>SUMIFS(IncrementalChanges2015[1938],IncrementalChanges2015[[EnableExclusion]:[EnableExclusion]],TRUE,IncrementalChanges2015[[Voltage]:[Voltage]],CONCATENATE("&gt;"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H33">
        <f>SUMIFS(IncrementalChanges2015[1937],IncrementalChanges2015[[EnableExclusion]:[EnableExclusion]],TRUE,IncrementalChanges2015[[Voltage]:[Voltage]],CONCATENATE("&gt;"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I33">
        <f>SUMIFS(IncrementalChanges2015[1936],IncrementalChanges2015[[EnableExclusion]:[EnableExclusion]],TRUE,IncrementalChanges2015[[Voltage]:[Voltage]],CONCATENATE("&gt;"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J33">
        <f>SUMIFS(IncrementalChanges2015[1935],IncrementalChanges2015[[EnableExclusion]:[EnableExclusion]],TRUE,IncrementalChanges2015[[Voltage]:[Voltage]],CONCATENATE("&gt;"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K33">
        <f>SUMIFS(IncrementalChanges2015[1934],IncrementalChanges2015[[EnableExclusion]:[EnableExclusion]],TRUE,IncrementalChanges2015[[Voltage]:[Voltage]],CONCATENATE("&gt;"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L33">
        <f>SUMIFS(IncrementalChanges2015[1933],IncrementalChanges2015[[EnableExclusion]:[EnableExclusion]],TRUE,IncrementalChanges2015[[Voltage]:[Voltage]],CONCATENATE("&gt;"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M33">
        <f>SUMIFS(IncrementalChanges2015[1932],IncrementalChanges2015[[EnableExclusion]:[EnableExclusion]],TRUE,IncrementalChanges2015[[Voltage]:[Voltage]],CONCATENATE("&gt;"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N33">
        <f>SUMIFS(IncrementalChanges2015[1931],IncrementalChanges2015[[EnableExclusion]:[EnableExclusion]],TRUE,IncrementalChanges2015[[Voltage]:[Voltage]],CONCATENATE("&gt;"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O33">
        <f>SUMIFS(IncrementalChanges2015[1930],IncrementalChanges2015[[EnableExclusion]:[EnableExclusion]],TRUE,IncrementalChanges2015[[Voltage]:[Voltage]],CONCATENATE("&gt;"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P33">
        <f>SUMIFS(IncrementalChanges2015[1929],IncrementalChanges2015[[EnableExclusion]:[EnableExclusion]],TRUE,IncrementalChanges2015[[Voltage]:[Voltage]],CONCATENATE("&gt;"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Q33">
        <f>SUMIFS(IncrementalChanges2015[1928],IncrementalChanges2015[[EnableExclusion]:[EnableExclusion]],TRUE,IncrementalChanges2015[[Voltage]:[Voltage]],CONCATENATE("&gt;"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R33">
        <f>SUMIFS(IncrementalChanges2015[1927],IncrementalChanges2015[[EnableExclusion]:[EnableExclusion]],TRUE,IncrementalChanges2015[[Voltage]:[Voltage]],CONCATENATE("&gt;"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S33">
        <f>SUMIFS(IncrementalChanges2015[1926],IncrementalChanges2015[[EnableExclusion]:[EnableExclusion]],TRUE,IncrementalChanges2015[[Voltage]:[Voltage]],CONCATENATE("&gt;"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T33">
        <f>SUMIFS(IncrementalChanges2015[1925],IncrementalChanges2015[[EnableExclusion]:[EnableExclusion]],TRUE,IncrementalChanges2015[[Voltage]:[Voltage]],CONCATENATE("&gt;"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U33">
        <f>SUMIFS(IncrementalChanges2015[1924],IncrementalChanges2015[[EnableExclusion]:[EnableExclusion]],TRUE,IncrementalChanges2015[[Voltage]:[Voltage]],CONCATENATE("&gt;"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V33">
        <f>SUMIFS(IncrementalChanges2015[1923],IncrementalChanges2015[[EnableExclusion]:[EnableExclusion]],TRUE,IncrementalChanges2015[[Voltage]:[Voltage]],CONCATENATE("&gt;"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W33">
        <f>SUMIFS(IncrementalChanges2015[1922],IncrementalChanges2015[[EnableExclusion]:[EnableExclusion]],TRUE,IncrementalChanges2015[[Voltage]:[Voltage]],CONCATENATE("&gt;"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X33">
        <f>SUMIFS(IncrementalChanges2015[1921],IncrementalChanges2015[[EnableExclusion]:[EnableExclusion]],TRUE,IncrementalChanges2015[[Voltage]:[Voltage]],CONCATENATE("&gt;"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Y33">
        <f>SUMIFS(IncrementalChanges2015[1920],IncrementalChanges2015[[EnableExclusion]:[EnableExclusion]],TRUE,IncrementalChanges2015[[Voltage]:[Voltage]],CONCATENATE("&gt;"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Z33">
        <f>SUMIFS(IncrementalChanges2015[1919],IncrementalChanges2015[[EnableExclusion]:[EnableExclusion]],TRUE,IncrementalChanges2015[[Voltage]:[Voltage]],CONCATENATE("&gt;"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A33">
        <f>SUMIFS(IncrementalChanges2015[1918],IncrementalChanges2015[[EnableExclusion]:[EnableExclusion]],TRUE,IncrementalChanges2015[[Voltage]:[Voltage]],CONCATENATE("&gt;"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B33">
        <f>SUMIFS(IncrementalChanges2015[1917],IncrementalChanges2015[[EnableExclusion]:[EnableExclusion]],TRUE,IncrementalChanges2015[[Voltage]:[Voltage]],CONCATENATE("&gt;"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C33">
        <f>SUMIFS(IncrementalChanges2015[1916],IncrementalChanges2015[[EnableExclusion]:[EnableExclusion]],TRUE,IncrementalChanges2015[[Voltage]:[Voltage]],CONCATENATE("&gt;"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D33">
        <f>SUMIFS(IncrementalChanges2015[1915],IncrementalChanges2015[[EnableExclusion]:[EnableExclusion]],TRUE,IncrementalChanges2015[[Voltage]:[Voltage]],CONCATENATE("&gt;"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E33">
        <f>SUMIFS(IncrementalChanges2015[1914],IncrementalChanges2015[[EnableExclusion]:[EnableExclusion]],TRUE,IncrementalChanges2015[[Voltage]:[Voltage]],CONCATENATE("&gt;"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F33">
        <f>SUMIFS(IncrementalChanges2015[1913],IncrementalChanges2015[[EnableExclusion]:[EnableExclusion]],TRUE,IncrementalChanges2015[[Voltage]:[Voltage]],CONCATENATE("&gt;"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G33">
        <f>SUMIFS(IncrementalChanges2015[1912],IncrementalChanges2015[[EnableExclusion]:[EnableExclusion]],TRUE,IncrementalChanges2015[[Voltage]:[Voltage]],CONCATENATE("&gt;"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H33">
        <f>SUMIFS(IncrementalChanges2015[1911],IncrementalChanges2015[[EnableExclusion]:[EnableExclusion]],TRUE,IncrementalChanges2015[[Voltage]:[Voltage]],CONCATENATE("&gt;"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I33">
        <f>SUMIFS(IncrementalChanges2015[1910],IncrementalChanges2015[[EnableExclusion]:[EnableExclusion]],TRUE,IncrementalChanges2015[[Voltage]:[Voltage]],CONCATENATE("&gt;"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J33">
        <f>SUMIFS(IncrementalChanges2015[1909],IncrementalChanges2015[[EnableExclusion]:[EnableExclusion]],TRUE,IncrementalChanges2015[[Voltage]:[Voltage]],CONCATENATE("&gt;"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</row>
    <row r="34" spans="1:114" x14ac:dyDescent="0.3">
      <c r="A34" t="b">
        <v>0</v>
      </c>
      <c r="B34" t="b">
        <v>0</v>
      </c>
      <c r="C34">
        <v>132</v>
      </c>
      <c r="D34">
        <v>275</v>
      </c>
      <c r="F34" s="12" t="s">
        <v>128</v>
      </c>
      <c r="G34" s="11">
        <f t="shared" si="7"/>
        <v>-1058</v>
      </c>
      <c r="H34">
        <f>SUMIFS(IncrementalChanges2015[2015],IncrementalChanges2015[[EnableExclusion]:[EnableExclusion]],TRUE,IncrementalChanges2015[[Voltage]:[Voltage]],CONCATENATE("&gt;"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I34">
        <f>SUMIFS(IncrementalChanges2015[2014],IncrementalChanges2015[[EnableExclusion]:[EnableExclusion]],TRUE,IncrementalChanges2015[[Voltage]:[Voltage]],CONCATENATE("&gt;"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J34">
        <f>SUMIFS(IncrementalChanges2015[2013],IncrementalChanges2015[[EnableExclusion]:[EnableExclusion]],TRUE,IncrementalChanges2015[[Voltage]:[Voltage]],CONCATENATE("&gt;"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K34">
        <f>SUMIFS(IncrementalChanges2015[2012],IncrementalChanges2015[[EnableExclusion]:[EnableExclusion]],TRUE,IncrementalChanges2015[[Voltage]:[Voltage]],CONCATENATE("&gt;"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L34">
        <f>SUMIFS(IncrementalChanges2015[2011],IncrementalChanges2015[[EnableExclusion]:[EnableExclusion]],TRUE,IncrementalChanges2015[[Voltage]:[Voltage]],CONCATENATE("&gt;"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-2</v>
      </c>
      <c r="M34">
        <f>SUMIFS(IncrementalChanges2015[2010],IncrementalChanges2015[[EnableExclusion]:[EnableExclusion]],TRUE,IncrementalChanges2015[[Voltage]:[Voltage]],CONCATENATE("&gt;"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N34">
        <f>SUMIFS(IncrementalChanges2015[2009],IncrementalChanges2015[[EnableExclusion]:[EnableExclusion]],TRUE,IncrementalChanges2015[[Voltage]:[Voltage]],CONCATENATE("&gt;"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O34">
        <f>SUMIFS(IncrementalChanges2015[2008],IncrementalChanges2015[[EnableExclusion]:[EnableExclusion]],TRUE,IncrementalChanges2015[[Voltage]:[Voltage]],CONCATENATE("&gt;"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P34">
        <f>SUMIFS(IncrementalChanges2015[2007],IncrementalChanges2015[[EnableExclusion]:[EnableExclusion]],TRUE,IncrementalChanges2015[[Voltage]:[Voltage]],CONCATENATE("&gt;"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Q34">
        <f>SUMIFS(IncrementalChanges2015[2006],IncrementalChanges2015[[EnableExclusion]:[EnableExclusion]],TRUE,IncrementalChanges2015[[Voltage]:[Voltage]],CONCATENATE("&gt;"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R34">
        <f>SUMIFS(IncrementalChanges2015[2005],IncrementalChanges2015[[EnableExclusion]:[EnableExclusion]],TRUE,IncrementalChanges2015[[Voltage]:[Voltage]],CONCATENATE("&gt;"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S34">
        <f>SUMIFS(IncrementalChanges2015[2004],IncrementalChanges2015[[EnableExclusion]:[EnableExclusion]],TRUE,IncrementalChanges2015[[Voltage]:[Voltage]],CONCATENATE("&gt;"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T34">
        <f>SUMIFS(IncrementalChanges2015[2003],IncrementalChanges2015[[EnableExclusion]:[EnableExclusion]],TRUE,IncrementalChanges2015[[Voltage]:[Voltage]],CONCATENATE("&gt;"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U34">
        <f>SUMIFS(IncrementalChanges2015[2002],IncrementalChanges2015[[EnableExclusion]:[EnableExclusion]],TRUE,IncrementalChanges2015[[Voltage]:[Voltage]],CONCATENATE("&gt;"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V34">
        <f>SUMIFS(IncrementalChanges2015[2001],IncrementalChanges2015[[EnableExclusion]:[EnableExclusion]],TRUE,IncrementalChanges2015[[Voltage]:[Voltage]],CONCATENATE("&gt;"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W34">
        <f>SUMIFS(IncrementalChanges2015[2000],IncrementalChanges2015[[EnableExclusion]:[EnableExclusion]],TRUE,IncrementalChanges2015[[Voltage]:[Voltage]],CONCATENATE("&gt;"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X34">
        <f>SUMIFS(IncrementalChanges2015[1999],IncrementalChanges2015[[EnableExclusion]:[EnableExclusion]],TRUE,IncrementalChanges2015[[Voltage]:[Voltage]],CONCATENATE("&gt;"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Y34">
        <f>SUMIFS(IncrementalChanges2015[1998],IncrementalChanges2015[[EnableExclusion]:[EnableExclusion]],TRUE,IncrementalChanges2015[[Voltage]:[Voltage]],CONCATENATE("&gt;"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Z34">
        <f>SUMIFS(IncrementalChanges2015[1997],IncrementalChanges2015[[EnableExclusion]:[EnableExclusion]],TRUE,IncrementalChanges2015[[Voltage]:[Voltage]],CONCATENATE("&gt;"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A34">
        <f>SUMIFS(IncrementalChanges2015[1996],IncrementalChanges2015[[EnableExclusion]:[EnableExclusion]],TRUE,IncrementalChanges2015[[Voltage]:[Voltage]],CONCATENATE("&gt;"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B34">
        <f>SUMIFS(IncrementalChanges2015[1995],IncrementalChanges2015[[EnableExclusion]:[EnableExclusion]],TRUE,IncrementalChanges2015[[Voltage]:[Voltage]],CONCATENATE("&gt;"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C34">
        <f>SUMIFS(IncrementalChanges2015[1994],IncrementalChanges2015[[EnableExclusion]:[EnableExclusion]],TRUE,IncrementalChanges2015[[Voltage]:[Voltage]],CONCATENATE("&gt;"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D34">
        <f>SUMIFS(IncrementalChanges2015[1993],IncrementalChanges2015[[EnableExclusion]:[EnableExclusion]],TRUE,IncrementalChanges2015[[Voltage]:[Voltage]],CONCATENATE("&gt;"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E34">
        <f>SUMIFS(IncrementalChanges2015[1992],IncrementalChanges2015[[EnableExclusion]:[EnableExclusion]],TRUE,IncrementalChanges2015[[Voltage]:[Voltage]],CONCATENATE("&gt;"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F34">
        <f>SUMIFS(IncrementalChanges2015[1991],IncrementalChanges2015[[EnableExclusion]:[EnableExclusion]],TRUE,IncrementalChanges2015[[Voltage]:[Voltage]],CONCATENATE("&gt;"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G34">
        <f>SUMIFS(IncrementalChanges2015[1990],IncrementalChanges2015[[EnableExclusion]:[EnableExclusion]],TRUE,IncrementalChanges2015[[Voltage]:[Voltage]],CONCATENATE("&gt;"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H34">
        <f>SUMIFS(IncrementalChanges2015[1989],IncrementalChanges2015[[EnableExclusion]:[EnableExclusion]],TRUE,IncrementalChanges2015[[Voltage]:[Voltage]],CONCATENATE("&gt;"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I34">
        <f>SUMIFS(IncrementalChanges2015[1988],IncrementalChanges2015[[EnableExclusion]:[EnableExclusion]],TRUE,IncrementalChanges2015[[Voltage]:[Voltage]],CONCATENATE("&gt;"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J34">
        <f>SUMIFS(IncrementalChanges2015[1987],IncrementalChanges2015[[EnableExclusion]:[EnableExclusion]],TRUE,IncrementalChanges2015[[Voltage]:[Voltage]],CONCATENATE("&gt;"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K34">
        <f>SUMIFS(IncrementalChanges2015[1986],IncrementalChanges2015[[EnableExclusion]:[EnableExclusion]],TRUE,IncrementalChanges2015[[Voltage]:[Voltage]],CONCATENATE("&gt;"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L34">
        <f>SUMIFS(IncrementalChanges2015[1985],IncrementalChanges2015[[EnableExclusion]:[EnableExclusion]],TRUE,IncrementalChanges2015[[Voltage]:[Voltage]],CONCATENATE("&gt;"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M34">
        <f>SUMIFS(IncrementalChanges2015[1984],IncrementalChanges2015[[EnableExclusion]:[EnableExclusion]],TRUE,IncrementalChanges2015[[Voltage]:[Voltage]],CONCATENATE("&gt;"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N34">
        <f>SUMIFS(IncrementalChanges2015[1983],IncrementalChanges2015[[EnableExclusion]:[EnableExclusion]],TRUE,IncrementalChanges2015[[Voltage]:[Voltage]],CONCATENATE("&gt;"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O34">
        <f>SUMIFS(IncrementalChanges2015[1982],IncrementalChanges2015[[EnableExclusion]:[EnableExclusion]],TRUE,IncrementalChanges2015[[Voltage]:[Voltage]],CONCATENATE("&gt;"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P34">
        <f>SUMIFS(IncrementalChanges2015[1981],IncrementalChanges2015[[EnableExclusion]:[EnableExclusion]],TRUE,IncrementalChanges2015[[Voltage]:[Voltage]],CONCATENATE("&gt;"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Q34">
        <f>SUMIFS(IncrementalChanges2015[1980],IncrementalChanges2015[[EnableExclusion]:[EnableExclusion]],TRUE,IncrementalChanges2015[[Voltage]:[Voltage]],CONCATENATE("&gt;"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-6</v>
      </c>
      <c r="AR34">
        <f>SUMIFS(IncrementalChanges2015[1979],IncrementalChanges2015[[EnableExclusion]:[EnableExclusion]],TRUE,IncrementalChanges2015[[Voltage]:[Voltage]],CONCATENATE("&gt;"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-414</v>
      </c>
      <c r="AS34">
        <f>SUMIFS(IncrementalChanges2015[1978],IncrementalChanges2015[[EnableExclusion]:[EnableExclusion]],TRUE,IncrementalChanges2015[[Voltage]:[Voltage]],CONCATENATE("&gt;"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T34">
        <f>SUMIFS(IncrementalChanges2015[1977],IncrementalChanges2015[[EnableExclusion]:[EnableExclusion]],TRUE,IncrementalChanges2015[[Voltage]:[Voltage]],CONCATENATE("&gt;"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-313</v>
      </c>
      <c r="AU34">
        <f>SUMIFS(IncrementalChanges2015[1976],IncrementalChanges2015[[EnableExclusion]:[EnableExclusion]],TRUE,IncrementalChanges2015[[Voltage]:[Voltage]],CONCATENATE("&gt;"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V34">
        <f>SUMIFS(IncrementalChanges2015[1975],IncrementalChanges2015[[EnableExclusion]:[EnableExclusion]],TRUE,IncrementalChanges2015[[Voltage]:[Voltage]],CONCATENATE("&gt;"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W34">
        <f>SUMIFS(IncrementalChanges2015[1974],IncrementalChanges2015[[EnableExclusion]:[EnableExclusion]],TRUE,IncrementalChanges2015[[Voltage]:[Voltage]],CONCATENATE("&gt;"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X34">
        <f>SUMIFS(IncrementalChanges2015[1973],IncrementalChanges2015[[EnableExclusion]:[EnableExclusion]],TRUE,IncrementalChanges2015[[Voltage]:[Voltage]],CONCATENATE("&gt;"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-323</v>
      </c>
      <c r="AY34">
        <f>SUMIFS(IncrementalChanges2015[1972],IncrementalChanges2015[[EnableExclusion]:[EnableExclusion]],TRUE,IncrementalChanges2015[[Voltage]:[Voltage]],CONCATENATE("&gt;"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Z34">
        <f>SUMIFS(IncrementalChanges2015[1971],IncrementalChanges2015[[EnableExclusion]:[EnableExclusion]],TRUE,IncrementalChanges2015[[Voltage]:[Voltage]],CONCATENATE("&gt;"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A34">
        <f>SUMIFS(IncrementalChanges2015[1970],IncrementalChanges2015[[EnableExclusion]:[EnableExclusion]],TRUE,IncrementalChanges2015[[Voltage]:[Voltage]],CONCATENATE("&gt;"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B34">
        <f>SUMIFS(IncrementalChanges2015[1969],IncrementalChanges2015[[EnableExclusion]:[EnableExclusion]],TRUE,IncrementalChanges2015[[Voltage]:[Voltage]],CONCATENATE("&gt;"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C34">
        <f>SUMIFS(IncrementalChanges2015[1968],IncrementalChanges2015[[EnableExclusion]:[EnableExclusion]],TRUE,IncrementalChanges2015[[Voltage]:[Voltage]],CONCATENATE("&gt;"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D34">
        <f>SUMIFS(IncrementalChanges2015[1967],IncrementalChanges2015[[EnableExclusion]:[EnableExclusion]],TRUE,IncrementalChanges2015[[Voltage]:[Voltage]],CONCATENATE("&gt;"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E34">
        <f>SUMIFS(IncrementalChanges2015[1966],IncrementalChanges2015[[EnableExclusion]:[EnableExclusion]],TRUE,IncrementalChanges2015[[Voltage]:[Voltage]],CONCATENATE("&gt;"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F34">
        <f>SUMIFS(IncrementalChanges2015[1965],IncrementalChanges2015[[EnableExclusion]:[EnableExclusion]],TRUE,IncrementalChanges2015[[Voltage]:[Voltage]],CONCATENATE("&gt;"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G34">
        <f>SUMIFS(IncrementalChanges2015[1964],IncrementalChanges2015[[EnableExclusion]:[EnableExclusion]],TRUE,IncrementalChanges2015[[Voltage]:[Voltage]],CONCATENATE("&gt;"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H34">
        <f>SUMIFS(IncrementalChanges2015[1963],IncrementalChanges2015[[EnableExclusion]:[EnableExclusion]],TRUE,IncrementalChanges2015[[Voltage]:[Voltage]],CONCATENATE("&gt;"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I34">
        <f>SUMIFS(IncrementalChanges2015[1962],IncrementalChanges2015[[EnableExclusion]:[EnableExclusion]],TRUE,IncrementalChanges2015[[Voltage]:[Voltage]],CONCATENATE("&gt;"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J34">
        <f>SUMIFS(IncrementalChanges2015[1961],IncrementalChanges2015[[EnableExclusion]:[EnableExclusion]],TRUE,IncrementalChanges2015[[Voltage]:[Voltage]],CONCATENATE("&gt;"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K34">
        <f>SUMIFS(IncrementalChanges2015[1960],IncrementalChanges2015[[EnableExclusion]:[EnableExclusion]],TRUE,IncrementalChanges2015[[Voltage]:[Voltage]],CONCATENATE("&gt;"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L34">
        <f>SUMIFS(IncrementalChanges2015[1959],IncrementalChanges2015[[EnableExclusion]:[EnableExclusion]],TRUE,IncrementalChanges2015[[Voltage]:[Voltage]],CONCATENATE("&gt;"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M34">
        <f>SUMIFS(IncrementalChanges2015[1958],IncrementalChanges2015[[EnableExclusion]:[EnableExclusion]],TRUE,IncrementalChanges2015[[Voltage]:[Voltage]],CONCATENATE("&gt;"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N34">
        <f>SUMIFS(IncrementalChanges2015[1957],IncrementalChanges2015[[EnableExclusion]:[EnableExclusion]],TRUE,IncrementalChanges2015[[Voltage]:[Voltage]],CONCATENATE("&gt;"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O34">
        <f>SUMIFS(IncrementalChanges2015[1956],IncrementalChanges2015[[EnableExclusion]:[EnableExclusion]],TRUE,IncrementalChanges2015[[Voltage]:[Voltage]],CONCATENATE("&gt;"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P34">
        <f>SUMIFS(IncrementalChanges2015[1955],IncrementalChanges2015[[EnableExclusion]:[EnableExclusion]],TRUE,IncrementalChanges2015[[Voltage]:[Voltage]],CONCATENATE("&gt;"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Q34">
        <f>SUMIFS(IncrementalChanges2015[1954],IncrementalChanges2015[[EnableExclusion]:[EnableExclusion]],TRUE,IncrementalChanges2015[[Voltage]:[Voltage]],CONCATENATE("&gt;"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R34">
        <f>SUMIFS(IncrementalChanges2015[1953],IncrementalChanges2015[[EnableExclusion]:[EnableExclusion]],TRUE,IncrementalChanges2015[[Voltage]:[Voltage]],CONCATENATE("&gt;"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S34">
        <f>SUMIFS(IncrementalChanges2015[1952],IncrementalChanges2015[[EnableExclusion]:[EnableExclusion]],TRUE,IncrementalChanges2015[[Voltage]:[Voltage]],CONCATENATE("&gt;"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T34">
        <f>SUMIFS(IncrementalChanges2015[1951],IncrementalChanges2015[[EnableExclusion]:[EnableExclusion]],TRUE,IncrementalChanges2015[[Voltage]:[Voltage]],CONCATENATE("&gt;"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U34">
        <f>SUMIFS(IncrementalChanges2015[1950],IncrementalChanges2015[[EnableExclusion]:[EnableExclusion]],TRUE,IncrementalChanges2015[[Voltage]:[Voltage]],CONCATENATE("&gt;"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V34">
        <f>SUMIFS(IncrementalChanges2015[1949],IncrementalChanges2015[[EnableExclusion]:[EnableExclusion]],TRUE,IncrementalChanges2015[[Voltage]:[Voltage]],CONCATENATE("&gt;"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W34">
        <f>SUMIFS(IncrementalChanges2015[1948],IncrementalChanges2015[[EnableExclusion]:[EnableExclusion]],TRUE,IncrementalChanges2015[[Voltage]:[Voltage]],CONCATENATE("&gt;"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X34">
        <f>SUMIFS(IncrementalChanges2015[1947],IncrementalChanges2015[[EnableExclusion]:[EnableExclusion]],TRUE,IncrementalChanges2015[[Voltage]:[Voltage]],CONCATENATE("&gt;"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Y34">
        <f>SUMIFS(IncrementalChanges2015[1946],IncrementalChanges2015[[EnableExclusion]:[EnableExclusion]],TRUE,IncrementalChanges2015[[Voltage]:[Voltage]],CONCATENATE("&gt;"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Z34">
        <f>SUMIFS(IncrementalChanges2015[1945],IncrementalChanges2015[[EnableExclusion]:[EnableExclusion]],TRUE,IncrementalChanges2015[[Voltage]:[Voltage]],CONCATENATE("&gt;"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A34">
        <f>SUMIFS(IncrementalChanges2015[1944],IncrementalChanges2015[[EnableExclusion]:[EnableExclusion]],TRUE,IncrementalChanges2015[[Voltage]:[Voltage]],CONCATENATE("&gt;"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B34">
        <f>SUMIFS(IncrementalChanges2015[1943],IncrementalChanges2015[[EnableExclusion]:[EnableExclusion]],TRUE,IncrementalChanges2015[[Voltage]:[Voltage]],CONCATENATE("&gt;"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C34">
        <f>SUMIFS(IncrementalChanges2015[1942],IncrementalChanges2015[[EnableExclusion]:[EnableExclusion]],TRUE,IncrementalChanges2015[[Voltage]:[Voltage]],CONCATENATE("&gt;"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D34">
        <f>SUMIFS(IncrementalChanges2015[1941],IncrementalChanges2015[[EnableExclusion]:[EnableExclusion]],TRUE,IncrementalChanges2015[[Voltage]:[Voltage]],CONCATENATE("&gt;"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E34">
        <f>SUMIFS(IncrementalChanges2015[1940],IncrementalChanges2015[[EnableExclusion]:[EnableExclusion]],TRUE,IncrementalChanges2015[[Voltage]:[Voltage]],CONCATENATE("&gt;"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F34">
        <f>SUMIFS(IncrementalChanges2015[1939],IncrementalChanges2015[[EnableExclusion]:[EnableExclusion]],TRUE,IncrementalChanges2015[[Voltage]:[Voltage]],CONCATENATE("&gt;"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G34">
        <f>SUMIFS(IncrementalChanges2015[1938],IncrementalChanges2015[[EnableExclusion]:[EnableExclusion]],TRUE,IncrementalChanges2015[[Voltage]:[Voltage]],CONCATENATE("&gt;"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H34">
        <f>SUMIFS(IncrementalChanges2015[1937],IncrementalChanges2015[[EnableExclusion]:[EnableExclusion]],TRUE,IncrementalChanges2015[[Voltage]:[Voltage]],CONCATENATE("&gt;"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I34">
        <f>SUMIFS(IncrementalChanges2015[1936],IncrementalChanges2015[[EnableExclusion]:[EnableExclusion]],TRUE,IncrementalChanges2015[[Voltage]:[Voltage]],CONCATENATE("&gt;"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J34">
        <f>SUMIFS(IncrementalChanges2015[1935],IncrementalChanges2015[[EnableExclusion]:[EnableExclusion]],TRUE,IncrementalChanges2015[[Voltage]:[Voltage]],CONCATENATE("&gt;"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K34">
        <f>SUMIFS(IncrementalChanges2015[1934],IncrementalChanges2015[[EnableExclusion]:[EnableExclusion]],TRUE,IncrementalChanges2015[[Voltage]:[Voltage]],CONCATENATE("&gt;"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L34">
        <f>SUMIFS(IncrementalChanges2015[1933],IncrementalChanges2015[[EnableExclusion]:[EnableExclusion]],TRUE,IncrementalChanges2015[[Voltage]:[Voltage]],CONCATENATE("&gt;"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M34">
        <f>SUMIFS(IncrementalChanges2015[1932],IncrementalChanges2015[[EnableExclusion]:[EnableExclusion]],TRUE,IncrementalChanges2015[[Voltage]:[Voltage]],CONCATENATE("&gt;"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N34">
        <f>SUMIFS(IncrementalChanges2015[1931],IncrementalChanges2015[[EnableExclusion]:[EnableExclusion]],TRUE,IncrementalChanges2015[[Voltage]:[Voltage]],CONCATENATE("&gt;"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O34">
        <f>SUMIFS(IncrementalChanges2015[1930],IncrementalChanges2015[[EnableExclusion]:[EnableExclusion]],TRUE,IncrementalChanges2015[[Voltage]:[Voltage]],CONCATENATE("&gt;"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P34">
        <f>SUMIFS(IncrementalChanges2015[1929],IncrementalChanges2015[[EnableExclusion]:[EnableExclusion]],TRUE,IncrementalChanges2015[[Voltage]:[Voltage]],CONCATENATE("&gt;"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Q34">
        <f>SUMIFS(IncrementalChanges2015[1928],IncrementalChanges2015[[EnableExclusion]:[EnableExclusion]],TRUE,IncrementalChanges2015[[Voltage]:[Voltage]],CONCATENATE("&gt;"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R34">
        <f>SUMIFS(IncrementalChanges2015[1927],IncrementalChanges2015[[EnableExclusion]:[EnableExclusion]],TRUE,IncrementalChanges2015[[Voltage]:[Voltage]],CONCATENATE("&gt;"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S34">
        <f>SUMIFS(IncrementalChanges2015[1926],IncrementalChanges2015[[EnableExclusion]:[EnableExclusion]],TRUE,IncrementalChanges2015[[Voltage]:[Voltage]],CONCATENATE("&gt;"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T34">
        <f>SUMIFS(IncrementalChanges2015[1925],IncrementalChanges2015[[EnableExclusion]:[EnableExclusion]],TRUE,IncrementalChanges2015[[Voltage]:[Voltage]],CONCATENATE("&gt;"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U34">
        <f>SUMIFS(IncrementalChanges2015[1924],IncrementalChanges2015[[EnableExclusion]:[EnableExclusion]],TRUE,IncrementalChanges2015[[Voltage]:[Voltage]],CONCATENATE("&gt;"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V34">
        <f>SUMIFS(IncrementalChanges2015[1923],IncrementalChanges2015[[EnableExclusion]:[EnableExclusion]],TRUE,IncrementalChanges2015[[Voltage]:[Voltage]],CONCATENATE("&gt;"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W34">
        <f>SUMIFS(IncrementalChanges2015[1922],IncrementalChanges2015[[EnableExclusion]:[EnableExclusion]],TRUE,IncrementalChanges2015[[Voltage]:[Voltage]],CONCATENATE("&gt;"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X34">
        <f>SUMIFS(IncrementalChanges2015[1921],IncrementalChanges2015[[EnableExclusion]:[EnableExclusion]],TRUE,IncrementalChanges2015[[Voltage]:[Voltage]],CONCATENATE("&gt;"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Y34">
        <f>SUMIFS(IncrementalChanges2015[1920],IncrementalChanges2015[[EnableExclusion]:[EnableExclusion]],TRUE,IncrementalChanges2015[[Voltage]:[Voltage]],CONCATENATE("&gt;"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Z34">
        <f>SUMIFS(IncrementalChanges2015[1919],IncrementalChanges2015[[EnableExclusion]:[EnableExclusion]],TRUE,IncrementalChanges2015[[Voltage]:[Voltage]],CONCATENATE("&gt;"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A34">
        <f>SUMIFS(IncrementalChanges2015[1918],IncrementalChanges2015[[EnableExclusion]:[EnableExclusion]],TRUE,IncrementalChanges2015[[Voltage]:[Voltage]],CONCATENATE("&gt;"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B34">
        <f>SUMIFS(IncrementalChanges2015[1917],IncrementalChanges2015[[EnableExclusion]:[EnableExclusion]],TRUE,IncrementalChanges2015[[Voltage]:[Voltage]],CONCATENATE("&gt;"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C34">
        <f>SUMIFS(IncrementalChanges2015[1916],IncrementalChanges2015[[EnableExclusion]:[EnableExclusion]],TRUE,IncrementalChanges2015[[Voltage]:[Voltage]],CONCATENATE("&gt;"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D34">
        <f>SUMIFS(IncrementalChanges2015[1915],IncrementalChanges2015[[EnableExclusion]:[EnableExclusion]],TRUE,IncrementalChanges2015[[Voltage]:[Voltage]],CONCATENATE("&gt;"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E34">
        <f>SUMIFS(IncrementalChanges2015[1914],IncrementalChanges2015[[EnableExclusion]:[EnableExclusion]],TRUE,IncrementalChanges2015[[Voltage]:[Voltage]],CONCATENATE("&gt;"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F34">
        <f>SUMIFS(IncrementalChanges2015[1913],IncrementalChanges2015[[EnableExclusion]:[EnableExclusion]],TRUE,IncrementalChanges2015[[Voltage]:[Voltage]],CONCATENATE("&gt;"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G34">
        <f>SUMIFS(IncrementalChanges2015[1912],IncrementalChanges2015[[EnableExclusion]:[EnableExclusion]],TRUE,IncrementalChanges2015[[Voltage]:[Voltage]],CONCATENATE("&gt;"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H34">
        <f>SUMIFS(IncrementalChanges2015[1911],IncrementalChanges2015[[EnableExclusion]:[EnableExclusion]],TRUE,IncrementalChanges2015[[Voltage]:[Voltage]],CONCATENATE("&gt;"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I34">
        <f>SUMIFS(IncrementalChanges2015[1910],IncrementalChanges2015[[EnableExclusion]:[EnableExclusion]],TRUE,IncrementalChanges2015[[Voltage]:[Voltage]],CONCATENATE("&gt;"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J34">
        <f>SUMIFS(IncrementalChanges2015[1909],IncrementalChanges2015[[EnableExclusion]:[EnableExclusion]],TRUE,IncrementalChanges2015[[Voltage]:[Voltage]],CONCATENATE("&gt;"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</row>
    <row r="35" spans="1:114" x14ac:dyDescent="0.3">
      <c r="A35" t="b">
        <v>0</v>
      </c>
      <c r="B35" t="b">
        <v>0</v>
      </c>
      <c r="C35">
        <v>275</v>
      </c>
      <c r="D35">
        <v>330</v>
      </c>
      <c r="F35" s="12" t="s">
        <v>129</v>
      </c>
      <c r="G35" s="11">
        <f t="shared" si="7"/>
        <v>0</v>
      </c>
      <c r="H35">
        <f>SUMIFS(IncrementalChanges2015[2015],IncrementalChanges2015[[EnableExclusion]:[EnableExclusion]],TRUE,IncrementalChanges2015[[Voltage]:[Voltage]],CONCATENATE("&gt;"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I35">
        <f>SUMIFS(IncrementalChanges2015[2014],IncrementalChanges2015[[EnableExclusion]:[EnableExclusion]],TRUE,IncrementalChanges2015[[Voltage]:[Voltage]],CONCATENATE("&gt;"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J35">
        <f>SUMIFS(IncrementalChanges2015[2013],IncrementalChanges2015[[EnableExclusion]:[EnableExclusion]],TRUE,IncrementalChanges2015[[Voltage]:[Voltage]],CONCATENATE("&gt;"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K35">
        <f>SUMIFS(IncrementalChanges2015[2012],IncrementalChanges2015[[EnableExclusion]:[EnableExclusion]],TRUE,IncrementalChanges2015[[Voltage]:[Voltage]],CONCATENATE("&gt;"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L35">
        <f>SUMIFS(IncrementalChanges2015[2011],IncrementalChanges2015[[EnableExclusion]:[EnableExclusion]],TRUE,IncrementalChanges2015[[Voltage]:[Voltage]],CONCATENATE("&gt;"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M35">
        <f>SUMIFS(IncrementalChanges2015[2010],IncrementalChanges2015[[EnableExclusion]:[EnableExclusion]],TRUE,IncrementalChanges2015[[Voltage]:[Voltage]],CONCATENATE("&gt;"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N35">
        <f>SUMIFS(IncrementalChanges2015[2009],IncrementalChanges2015[[EnableExclusion]:[EnableExclusion]],TRUE,IncrementalChanges2015[[Voltage]:[Voltage]],CONCATENATE("&gt;"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O35">
        <f>SUMIFS(IncrementalChanges2015[2008],IncrementalChanges2015[[EnableExclusion]:[EnableExclusion]],TRUE,IncrementalChanges2015[[Voltage]:[Voltage]],CONCATENATE("&gt;"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P35">
        <f>SUMIFS(IncrementalChanges2015[2007],IncrementalChanges2015[[EnableExclusion]:[EnableExclusion]],TRUE,IncrementalChanges2015[[Voltage]:[Voltage]],CONCATENATE("&gt;"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Q35">
        <f>SUMIFS(IncrementalChanges2015[2006],IncrementalChanges2015[[EnableExclusion]:[EnableExclusion]],TRUE,IncrementalChanges2015[[Voltage]:[Voltage]],CONCATENATE("&gt;"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R35">
        <f>SUMIFS(IncrementalChanges2015[2005],IncrementalChanges2015[[EnableExclusion]:[EnableExclusion]],TRUE,IncrementalChanges2015[[Voltage]:[Voltage]],CONCATENATE("&gt;"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S35">
        <f>SUMIFS(IncrementalChanges2015[2004],IncrementalChanges2015[[EnableExclusion]:[EnableExclusion]],TRUE,IncrementalChanges2015[[Voltage]:[Voltage]],CONCATENATE("&gt;"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T35">
        <f>SUMIFS(IncrementalChanges2015[2003],IncrementalChanges2015[[EnableExclusion]:[EnableExclusion]],TRUE,IncrementalChanges2015[[Voltage]:[Voltage]],CONCATENATE("&gt;"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U35">
        <f>SUMIFS(IncrementalChanges2015[2002],IncrementalChanges2015[[EnableExclusion]:[EnableExclusion]],TRUE,IncrementalChanges2015[[Voltage]:[Voltage]],CONCATENATE("&gt;"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V35">
        <f>SUMIFS(IncrementalChanges2015[2001],IncrementalChanges2015[[EnableExclusion]:[EnableExclusion]],TRUE,IncrementalChanges2015[[Voltage]:[Voltage]],CONCATENATE("&gt;"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W35">
        <f>SUMIFS(IncrementalChanges2015[2000],IncrementalChanges2015[[EnableExclusion]:[EnableExclusion]],TRUE,IncrementalChanges2015[[Voltage]:[Voltage]],CONCATENATE("&gt;"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X35">
        <f>SUMIFS(IncrementalChanges2015[1999],IncrementalChanges2015[[EnableExclusion]:[EnableExclusion]],TRUE,IncrementalChanges2015[[Voltage]:[Voltage]],CONCATENATE("&gt;"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Y35">
        <f>SUMIFS(IncrementalChanges2015[1998],IncrementalChanges2015[[EnableExclusion]:[EnableExclusion]],TRUE,IncrementalChanges2015[[Voltage]:[Voltage]],CONCATENATE("&gt;"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Z35">
        <f>SUMIFS(IncrementalChanges2015[1997],IncrementalChanges2015[[EnableExclusion]:[EnableExclusion]],TRUE,IncrementalChanges2015[[Voltage]:[Voltage]],CONCATENATE("&gt;"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A35">
        <f>SUMIFS(IncrementalChanges2015[1996],IncrementalChanges2015[[EnableExclusion]:[EnableExclusion]],TRUE,IncrementalChanges2015[[Voltage]:[Voltage]],CONCATENATE("&gt;"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B35">
        <f>SUMIFS(IncrementalChanges2015[1995],IncrementalChanges2015[[EnableExclusion]:[EnableExclusion]],TRUE,IncrementalChanges2015[[Voltage]:[Voltage]],CONCATENATE("&gt;"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C35">
        <f>SUMIFS(IncrementalChanges2015[1994],IncrementalChanges2015[[EnableExclusion]:[EnableExclusion]],TRUE,IncrementalChanges2015[[Voltage]:[Voltage]],CONCATENATE("&gt;"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D35">
        <f>SUMIFS(IncrementalChanges2015[1993],IncrementalChanges2015[[EnableExclusion]:[EnableExclusion]],TRUE,IncrementalChanges2015[[Voltage]:[Voltage]],CONCATENATE("&gt;"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E35">
        <f>SUMIFS(IncrementalChanges2015[1992],IncrementalChanges2015[[EnableExclusion]:[EnableExclusion]],TRUE,IncrementalChanges2015[[Voltage]:[Voltage]],CONCATENATE("&gt;"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F35">
        <f>SUMIFS(IncrementalChanges2015[1991],IncrementalChanges2015[[EnableExclusion]:[EnableExclusion]],TRUE,IncrementalChanges2015[[Voltage]:[Voltage]],CONCATENATE("&gt;"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G35">
        <f>SUMIFS(IncrementalChanges2015[1990],IncrementalChanges2015[[EnableExclusion]:[EnableExclusion]],TRUE,IncrementalChanges2015[[Voltage]:[Voltage]],CONCATENATE("&gt;"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H35">
        <f>SUMIFS(IncrementalChanges2015[1989],IncrementalChanges2015[[EnableExclusion]:[EnableExclusion]],TRUE,IncrementalChanges2015[[Voltage]:[Voltage]],CONCATENATE("&gt;"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I35">
        <f>SUMIFS(IncrementalChanges2015[1988],IncrementalChanges2015[[EnableExclusion]:[EnableExclusion]],TRUE,IncrementalChanges2015[[Voltage]:[Voltage]],CONCATENATE("&gt;"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J35">
        <f>SUMIFS(IncrementalChanges2015[1987],IncrementalChanges2015[[EnableExclusion]:[EnableExclusion]],TRUE,IncrementalChanges2015[[Voltage]:[Voltage]],CONCATENATE("&gt;"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K35">
        <f>SUMIFS(IncrementalChanges2015[1986],IncrementalChanges2015[[EnableExclusion]:[EnableExclusion]],TRUE,IncrementalChanges2015[[Voltage]:[Voltage]],CONCATENATE("&gt;"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L35">
        <f>SUMIFS(IncrementalChanges2015[1985],IncrementalChanges2015[[EnableExclusion]:[EnableExclusion]],TRUE,IncrementalChanges2015[[Voltage]:[Voltage]],CONCATENATE("&gt;"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M35">
        <f>SUMIFS(IncrementalChanges2015[1984],IncrementalChanges2015[[EnableExclusion]:[EnableExclusion]],TRUE,IncrementalChanges2015[[Voltage]:[Voltage]],CONCATENATE("&gt;"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N35">
        <f>SUMIFS(IncrementalChanges2015[1983],IncrementalChanges2015[[EnableExclusion]:[EnableExclusion]],TRUE,IncrementalChanges2015[[Voltage]:[Voltage]],CONCATENATE("&gt;"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O35">
        <f>SUMIFS(IncrementalChanges2015[1982],IncrementalChanges2015[[EnableExclusion]:[EnableExclusion]],TRUE,IncrementalChanges2015[[Voltage]:[Voltage]],CONCATENATE("&gt;"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P35">
        <f>SUMIFS(IncrementalChanges2015[1981],IncrementalChanges2015[[EnableExclusion]:[EnableExclusion]],TRUE,IncrementalChanges2015[[Voltage]:[Voltage]],CONCATENATE("&gt;"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Q35">
        <f>SUMIFS(IncrementalChanges2015[1980],IncrementalChanges2015[[EnableExclusion]:[EnableExclusion]],TRUE,IncrementalChanges2015[[Voltage]:[Voltage]],CONCATENATE("&gt;"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R35">
        <f>SUMIFS(IncrementalChanges2015[1979],IncrementalChanges2015[[EnableExclusion]:[EnableExclusion]],TRUE,IncrementalChanges2015[[Voltage]:[Voltage]],CONCATENATE("&gt;"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S35">
        <f>SUMIFS(IncrementalChanges2015[1978],IncrementalChanges2015[[EnableExclusion]:[EnableExclusion]],TRUE,IncrementalChanges2015[[Voltage]:[Voltage]],CONCATENATE("&gt;"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T35">
        <f>SUMIFS(IncrementalChanges2015[1977],IncrementalChanges2015[[EnableExclusion]:[EnableExclusion]],TRUE,IncrementalChanges2015[[Voltage]:[Voltage]],CONCATENATE("&gt;"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U35">
        <f>SUMIFS(IncrementalChanges2015[1976],IncrementalChanges2015[[EnableExclusion]:[EnableExclusion]],TRUE,IncrementalChanges2015[[Voltage]:[Voltage]],CONCATENATE("&gt;"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V35">
        <f>SUMIFS(IncrementalChanges2015[1975],IncrementalChanges2015[[EnableExclusion]:[EnableExclusion]],TRUE,IncrementalChanges2015[[Voltage]:[Voltage]],CONCATENATE("&gt;"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W35">
        <f>SUMIFS(IncrementalChanges2015[1974],IncrementalChanges2015[[EnableExclusion]:[EnableExclusion]],TRUE,IncrementalChanges2015[[Voltage]:[Voltage]],CONCATENATE("&gt;"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X35">
        <f>SUMIFS(IncrementalChanges2015[1973],IncrementalChanges2015[[EnableExclusion]:[EnableExclusion]],TRUE,IncrementalChanges2015[[Voltage]:[Voltage]],CONCATENATE("&gt;"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Y35">
        <f>SUMIFS(IncrementalChanges2015[1972],IncrementalChanges2015[[EnableExclusion]:[EnableExclusion]],TRUE,IncrementalChanges2015[[Voltage]:[Voltage]],CONCATENATE("&gt;"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Z35">
        <f>SUMIFS(IncrementalChanges2015[1971],IncrementalChanges2015[[EnableExclusion]:[EnableExclusion]],TRUE,IncrementalChanges2015[[Voltage]:[Voltage]],CONCATENATE("&gt;"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A35">
        <f>SUMIFS(IncrementalChanges2015[1970],IncrementalChanges2015[[EnableExclusion]:[EnableExclusion]],TRUE,IncrementalChanges2015[[Voltage]:[Voltage]],CONCATENATE("&gt;"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B35">
        <f>SUMIFS(IncrementalChanges2015[1969],IncrementalChanges2015[[EnableExclusion]:[EnableExclusion]],TRUE,IncrementalChanges2015[[Voltage]:[Voltage]],CONCATENATE("&gt;"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C35">
        <f>SUMIFS(IncrementalChanges2015[1968],IncrementalChanges2015[[EnableExclusion]:[EnableExclusion]],TRUE,IncrementalChanges2015[[Voltage]:[Voltage]],CONCATENATE("&gt;"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D35">
        <f>SUMIFS(IncrementalChanges2015[1967],IncrementalChanges2015[[EnableExclusion]:[EnableExclusion]],TRUE,IncrementalChanges2015[[Voltage]:[Voltage]],CONCATENATE("&gt;"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E35">
        <f>SUMIFS(IncrementalChanges2015[1966],IncrementalChanges2015[[EnableExclusion]:[EnableExclusion]],TRUE,IncrementalChanges2015[[Voltage]:[Voltage]],CONCATENATE("&gt;"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F35">
        <f>SUMIFS(IncrementalChanges2015[1965],IncrementalChanges2015[[EnableExclusion]:[EnableExclusion]],TRUE,IncrementalChanges2015[[Voltage]:[Voltage]],CONCATENATE("&gt;"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G35">
        <f>SUMIFS(IncrementalChanges2015[1964],IncrementalChanges2015[[EnableExclusion]:[EnableExclusion]],TRUE,IncrementalChanges2015[[Voltage]:[Voltage]],CONCATENATE("&gt;"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H35">
        <f>SUMIFS(IncrementalChanges2015[1963],IncrementalChanges2015[[EnableExclusion]:[EnableExclusion]],TRUE,IncrementalChanges2015[[Voltage]:[Voltage]],CONCATENATE("&gt;"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I35">
        <f>SUMIFS(IncrementalChanges2015[1962],IncrementalChanges2015[[EnableExclusion]:[EnableExclusion]],TRUE,IncrementalChanges2015[[Voltage]:[Voltage]],CONCATENATE("&gt;"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J35">
        <f>SUMIFS(IncrementalChanges2015[1961],IncrementalChanges2015[[EnableExclusion]:[EnableExclusion]],TRUE,IncrementalChanges2015[[Voltage]:[Voltage]],CONCATENATE("&gt;"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K35">
        <f>SUMIFS(IncrementalChanges2015[1960],IncrementalChanges2015[[EnableExclusion]:[EnableExclusion]],TRUE,IncrementalChanges2015[[Voltage]:[Voltage]],CONCATENATE("&gt;"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L35">
        <f>SUMIFS(IncrementalChanges2015[1959],IncrementalChanges2015[[EnableExclusion]:[EnableExclusion]],TRUE,IncrementalChanges2015[[Voltage]:[Voltage]],CONCATENATE("&gt;"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M35">
        <f>SUMIFS(IncrementalChanges2015[1958],IncrementalChanges2015[[EnableExclusion]:[EnableExclusion]],TRUE,IncrementalChanges2015[[Voltage]:[Voltage]],CONCATENATE("&gt;"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N35">
        <f>SUMIFS(IncrementalChanges2015[1957],IncrementalChanges2015[[EnableExclusion]:[EnableExclusion]],TRUE,IncrementalChanges2015[[Voltage]:[Voltage]],CONCATENATE("&gt;"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O35">
        <f>SUMIFS(IncrementalChanges2015[1956],IncrementalChanges2015[[EnableExclusion]:[EnableExclusion]],TRUE,IncrementalChanges2015[[Voltage]:[Voltage]],CONCATENATE("&gt;"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P35">
        <f>SUMIFS(IncrementalChanges2015[1955],IncrementalChanges2015[[EnableExclusion]:[EnableExclusion]],TRUE,IncrementalChanges2015[[Voltage]:[Voltage]],CONCATENATE("&gt;"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Q35">
        <f>SUMIFS(IncrementalChanges2015[1954],IncrementalChanges2015[[EnableExclusion]:[EnableExclusion]],TRUE,IncrementalChanges2015[[Voltage]:[Voltage]],CONCATENATE("&gt;"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R35">
        <f>SUMIFS(IncrementalChanges2015[1953],IncrementalChanges2015[[EnableExclusion]:[EnableExclusion]],TRUE,IncrementalChanges2015[[Voltage]:[Voltage]],CONCATENATE("&gt;"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S35">
        <f>SUMIFS(IncrementalChanges2015[1952],IncrementalChanges2015[[EnableExclusion]:[EnableExclusion]],TRUE,IncrementalChanges2015[[Voltage]:[Voltage]],CONCATENATE("&gt;"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T35">
        <f>SUMIFS(IncrementalChanges2015[1951],IncrementalChanges2015[[EnableExclusion]:[EnableExclusion]],TRUE,IncrementalChanges2015[[Voltage]:[Voltage]],CONCATENATE("&gt;"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U35">
        <f>SUMIFS(IncrementalChanges2015[1950],IncrementalChanges2015[[EnableExclusion]:[EnableExclusion]],TRUE,IncrementalChanges2015[[Voltage]:[Voltage]],CONCATENATE("&gt;"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V35">
        <f>SUMIFS(IncrementalChanges2015[1949],IncrementalChanges2015[[EnableExclusion]:[EnableExclusion]],TRUE,IncrementalChanges2015[[Voltage]:[Voltage]],CONCATENATE("&gt;"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W35">
        <f>SUMIFS(IncrementalChanges2015[1948],IncrementalChanges2015[[EnableExclusion]:[EnableExclusion]],TRUE,IncrementalChanges2015[[Voltage]:[Voltage]],CONCATENATE("&gt;"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X35">
        <f>SUMIFS(IncrementalChanges2015[1947],IncrementalChanges2015[[EnableExclusion]:[EnableExclusion]],TRUE,IncrementalChanges2015[[Voltage]:[Voltage]],CONCATENATE("&gt;"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Y35">
        <f>SUMIFS(IncrementalChanges2015[1946],IncrementalChanges2015[[EnableExclusion]:[EnableExclusion]],TRUE,IncrementalChanges2015[[Voltage]:[Voltage]],CONCATENATE("&gt;"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Z35">
        <f>SUMIFS(IncrementalChanges2015[1945],IncrementalChanges2015[[EnableExclusion]:[EnableExclusion]],TRUE,IncrementalChanges2015[[Voltage]:[Voltage]],CONCATENATE("&gt;"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A35">
        <f>SUMIFS(IncrementalChanges2015[1944],IncrementalChanges2015[[EnableExclusion]:[EnableExclusion]],TRUE,IncrementalChanges2015[[Voltage]:[Voltage]],CONCATENATE("&gt;"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B35">
        <f>SUMIFS(IncrementalChanges2015[1943],IncrementalChanges2015[[EnableExclusion]:[EnableExclusion]],TRUE,IncrementalChanges2015[[Voltage]:[Voltage]],CONCATENATE("&gt;"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C35">
        <f>SUMIFS(IncrementalChanges2015[1942],IncrementalChanges2015[[EnableExclusion]:[EnableExclusion]],TRUE,IncrementalChanges2015[[Voltage]:[Voltage]],CONCATENATE("&gt;"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D35">
        <f>SUMIFS(IncrementalChanges2015[1941],IncrementalChanges2015[[EnableExclusion]:[EnableExclusion]],TRUE,IncrementalChanges2015[[Voltage]:[Voltage]],CONCATENATE("&gt;"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E35">
        <f>SUMIFS(IncrementalChanges2015[1940],IncrementalChanges2015[[EnableExclusion]:[EnableExclusion]],TRUE,IncrementalChanges2015[[Voltage]:[Voltage]],CONCATENATE("&gt;"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F35">
        <f>SUMIFS(IncrementalChanges2015[1939],IncrementalChanges2015[[EnableExclusion]:[EnableExclusion]],TRUE,IncrementalChanges2015[[Voltage]:[Voltage]],CONCATENATE("&gt;"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G35">
        <f>SUMIFS(IncrementalChanges2015[1938],IncrementalChanges2015[[EnableExclusion]:[EnableExclusion]],TRUE,IncrementalChanges2015[[Voltage]:[Voltage]],CONCATENATE("&gt;"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H35">
        <f>SUMIFS(IncrementalChanges2015[1937],IncrementalChanges2015[[EnableExclusion]:[EnableExclusion]],TRUE,IncrementalChanges2015[[Voltage]:[Voltage]],CONCATENATE("&gt;"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I35">
        <f>SUMIFS(IncrementalChanges2015[1936],IncrementalChanges2015[[EnableExclusion]:[EnableExclusion]],TRUE,IncrementalChanges2015[[Voltage]:[Voltage]],CONCATENATE("&gt;"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J35">
        <f>SUMIFS(IncrementalChanges2015[1935],IncrementalChanges2015[[EnableExclusion]:[EnableExclusion]],TRUE,IncrementalChanges2015[[Voltage]:[Voltage]],CONCATENATE("&gt;"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K35">
        <f>SUMIFS(IncrementalChanges2015[1934],IncrementalChanges2015[[EnableExclusion]:[EnableExclusion]],TRUE,IncrementalChanges2015[[Voltage]:[Voltage]],CONCATENATE("&gt;"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L35">
        <f>SUMIFS(IncrementalChanges2015[1933],IncrementalChanges2015[[EnableExclusion]:[EnableExclusion]],TRUE,IncrementalChanges2015[[Voltage]:[Voltage]],CONCATENATE("&gt;"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M35">
        <f>SUMIFS(IncrementalChanges2015[1932],IncrementalChanges2015[[EnableExclusion]:[EnableExclusion]],TRUE,IncrementalChanges2015[[Voltage]:[Voltage]],CONCATENATE("&gt;"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N35">
        <f>SUMIFS(IncrementalChanges2015[1931],IncrementalChanges2015[[EnableExclusion]:[EnableExclusion]],TRUE,IncrementalChanges2015[[Voltage]:[Voltage]],CONCATENATE("&gt;"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O35">
        <f>SUMIFS(IncrementalChanges2015[1930],IncrementalChanges2015[[EnableExclusion]:[EnableExclusion]],TRUE,IncrementalChanges2015[[Voltage]:[Voltage]],CONCATENATE("&gt;"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P35">
        <f>SUMIFS(IncrementalChanges2015[1929],IncrementalChanges2015[[EnableExclusion]:[EnableExclusion]],TRUE,IncrementalChanges2015[[Voltage]:[Voltage]],CONCATENATE("&gt;"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Q35">
        <f>SUMIFS(IncrementalChanges2015[1928],IncrementalChanges2015[[EnableExclusion]:[EnableExclusion]],TRUE,IncrementalChanges2015[[Voltage]:[Voltage]],CONCATENATE("&gt;"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R35">
        <f>SUMIFS(IncrementalChanges2015[1927],IncrementalChanges2015[[EnableExclusion]:[EnableExclusion]],TRUE,IncrementalChanges2015[[Voltage]:[Voltage]],CONCATENATE("&gt;"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S35">
        <f>SUMIFS(IncrementalChanges2015[1926],IncrementalChanges2015[[EnableExclusion]:[EnableExclusion]],TRUE,IncrementalChanges2015[[Voltage]:[Voltage]],CONCATENATE("&gt;"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T35">
        <f>SUMIFS(IncrementalChanges2015[1925],IncrementalChanges2015[[EnableExclusion]:[EnableExclusion]],TRUE,IncrementalChanges2015[[Voltage]:[Voltage]],CONCATENATE("&gt;"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U35">
        <f>SUMIFS(IncrementalChanges2015[1924],IncrementalChanges2015[[EnableExclusion]:[EnableExclusion]],TRUE,IncrementalChanges2015[[Voltage]:[Voltage]],CONCATENATE("&gt;"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V35">
        <f>SUMIFS(IncrementalChanges2015[1923],IncrementalChanges2015[[EnableExclusion]:[EnableExclusion]],TRUE,IncrementalChanges2015[[Voltage]:[Voltage]],CONCATENATE("&gt;"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W35">
        <f>SUMIFS(IncrementalChanges2015[1922],IncrementalChanges2015[[EnableExclusion]:[EnableExclusion]],TRUE,IncrementalChanges2015[[Voltage]:[Voltage]],CONCATENATE("&gt;"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X35">
        <f>SUMIFS(IncrementalChanges2015[1921],IncrementalChanges2015[[EnableExclusion]:[EnableExclusion]],TRUE,IncrementalChanges2015[[Voltage]:[Voltage]],CONCATENATE("&gt;"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Y35">
        <f>SUMIFS(IncrementalChanges2015[1920],IncrementalChanges2015[[EnableExclusion]:[EnableExclusion]],TRUE,IncrementalChanges2015[[Voltage]:[Voltage]],CONCATENATE("&gt;"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Z35">
        <f>SUMIFS(IncrementalChanges2015[1919],IncrementalChanges2015[[EnableExclusion]:[EnableExclusion]],TRUE,IncrementalChanges2015[[Voltage]:[Voltage]],CONCATENATE("&gt;"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A35">
        <f>SUMIFS(IncrementalChanges2015[1918],IncrementalChanges2015[[EnableExclusion]:[EnableExclusion]],TRUE,IncrementalChanges2015[[Voltage]:[Voltage]],CONCATENATE("&gt;"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B35">
        <f>SUMIFS(IncrementalChanges2015[1917],IncrementalChanges2015[[EnableExclusion]:[EnableExclusion]],TRUE,IncrementalChanges2015[[Voltage]:[Voltage]],CONCATENATE("&gt;"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C35">
        <f>SUMIFS(IncrementalChanges2015[1916],IncrementalChanges2015[[EnableExclusion]:[EnableExclusion]],TRUE,IncrementalChanges2015[[Voltage]:[Voltage]],CONCATENATE("&gt;"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D35">
        <f>SUMIFS(IncrementalChanges2015[1915],IncrementalChanges2015[[EnableExclusion]:[EnableExclusion]],TRUE,IncrementalChanges2015[[Voltage]:[Voltage]],CONCATENATE("&gt;"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E35">
        <f>SUMIFS(IncrementalChanges2015[1914],IncrementalChanges2015[[EnableExclusion]:[EnableExclusion]],TRUE,IncrementalChanges2015[[Voltage]:[Voltage]],CONCATENATE("&gt;"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F35">
        <f>SUMIFS(IncrementalChanges2015[1913],IncrementalChanges2015[[EnableExclusion]:[EnableExclusion]],TRUE,IncrementalChanges2015[[Voltage]:[Voltage]],CONCATENATE("&gt;"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G35">
        <f>SUMIFS(IncrementalChanges2015[1912],IncrementalChanges2015[[EnableExclusion]:[EnableExclusion]],TRUE,IncrementalChanges2015[[Voltage]:[Voltage]],CONCATENATE("&gt;"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H35">
        <f>SUMIFS(IncrementalChanges2015[1911],IncrementalChanges2015[[EnableExclusion]:[EnableExclusion]],TRUE,IncrementalChanges2015[[Voltage]:[Voltage]],CONCATENATE("&gt;"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I35">
        <f>SUMIFS(IncrementalChanges2015[1910],IncrementalChanges2015[[EnableExclusion]:[EnableExclusion]],TRUE,IncrementalChanges2015[[Voltage]:[Voltage]],CONCATENATE("&gt;"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J35">
        <f>SUMIFS(IncrementalChanges2015[1909],IncrementalChanges2015[[EnableExclusion]:[EnableExclusion]],TRUE,IncrementalChanges2015[[Voltage]:[Voltage]],CONCATENATE("&gt;"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</row>
    <row r="36" spans="1:114" x14ac:dyDescent="0.3">
      <c r="A36" t="b">
        <v>0</v>
      </c>
      <c r="B36" t="b">
        <v>0</v>
      </c>
      <c r="C36">
        <v>330</v>
      </c>
      <c r="D36">
        <v>500</v>
      </c>
      <c r="F36" s="12" t="s">
        <v>130</v>
      </c>
      <c r="G36" s="11">
        <f t="shared" si="7"/>
        <v>0</v>
      </c>
      <c r="H36">
        <f>SUMIFS(IncrementalChanges2015[2015],IncrementalChanges2015[[EnableExclusion]:[EnableExclusion]],TRUE,IncrementalChanges2015[[Voltage]:[Voltage]],CONCATENATE("&gt;"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I36">
        <f>SUMIFS(IncrementalChanges2015[2014],IncrementalChanges2015[[EnableExclusion]:[EnableExclusion]],TRUE,IncrementalChanges2015[[Voltage]:[Voltage]],CONCATENATE("&gt;"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J36">
        <f>SUMIFS(IncrementalChanges2015[2013],IncrementalChanges2015[[EnableExclusion]:[EnableExclusion]],TRUE,IncrementalChanges2015[[Voltage]:[Voltage]],CONCATENATE("&gt;"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K36">
        <f>SUMIFS(IncrementalChanges2015[2012],IncrementalChanges2015[[EnableExclusion]:[EnableExclusion]],TRUE,IncrementalChanges2015[[Voltage]:[Voltage]],CONCATENATE("&gt;"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L36">
        <f>SUMIFS(IncrementalChanges2015[2011],IncrementalChanges2015[[EnableExclusion]:[EnableExclusion]],TRUE,IncrementalChanges2015[[Voltage]:[Voltage]],CONCATENATE("&gt;"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M36">
        <f>SUMIFS(IncrementalChanges2015[2010],IncrementalChanges2015[[EnableExclusion]:[EnableExclusion]],TRUE,IncrementalChanges2015[[Voltage]:[Voltage]],CONCATENATE("&gt;"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N36">
        <f>SUMIFS(IncrementalChanges2015[2009],IncrementalChanges2015[[EnableExclusion]:[EnableExclusion]],TRUE,IncrementalChanges2015[[Voltage]:[Voltage]],CONCATENATE("&gt;"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O36">
        <f>SUMIFS(IncrementalChanges2015[2008],IncrementalChanges2015[[EnableExclusion]:[EnableExclusion]],TRUE,IncrementalChanges2015[[Voltage]:[Voltage]],CONCATENATE("&gt;"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P36">
        <f>SUMIFS(IncrementalChanges2015[2007],IncrementalChanges2015[[EnableExclusion]:[EnableExclusion]],TRUE,IncrementalChanges2015[[Voltage]:[Voltage]],CONCATENATE("&gt;"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Q36">
        <f>SUMIFS(IncrementalChanges2015[2006],IncrementalChanges2015[[EnableExclusion]:[EnableExclusion]],TRUE,IncrementalChanges2015[[Voltage]:[Voltage]],CONCATENATE("&gt;"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R36">
        <f>SUMIFS(IncrementalChanges2015[2005],IncrementalChanges2015[[EnableExclusion]:[EnableExclusion]],TRUE,IncrementalChanges2015[[Voltage]:[Voltage]],CONCATENATE("&gt;"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S36">
        <f>SUMIFS(IncrementalChanges2015[2004],IncrementalChanges2015[[EnableExclusion]:[EnableExclusion]],TRUE,IncrementalChanges2015[[Voltage]:[Voltage]],CONCATENATE("&gt;"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T36">
        <f>SUMIFS(IncrementalChanges2015[2003],IncrementalChanges2015[[EnableExclusion]:[EnableExclusion]],TRUE,IncrementalChanges2015[[Voltage]:[Voltage]],CONCATENATE("&gt;"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U36">
        <f>SUMIFS(IncrementalChanges2015[2002],IncrementalChanges2015[[EnableExclusion]:[EnableExclusion]],TRUE,IncrementalChanges2015[[Voltage]:[Voltage]],CONCATENATE("&gt;"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V36">
        <f>SUMIFS(IncrementalChanges2015[2001],IncrementalChanges2015[[EnableExclusion]:[EnableExclusion]],TRUE,IncrementalChanges2015[[Voltage]:[Voltage]],CONCATENATE("&gt;"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W36">
        <f>SUMIFS(IncrementalChanges2015[2000],IncrementalChanges2015[[EnableExclusion]:[EnableExclusion]],TRUE,IncrementalChanges2015[[Voltage]:[Voltage]],CONCATENATE("&gt;"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X36">
        <f>SUMIFS(IncrementalChanges2015[1999],IncrementalChanges2015[[EnableExclusion]:[EnableExclusion]],TRUE,IncrementalChanges2015[[Voltage]:[Voltage]],CONCATENATE("&gt;"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Y36">
        <f>SUMIFS(IncrementalChanges2015[1998],IncrementalChanges2015[[EnableExclusion]:[EnableExclusion]],TRUE,IncrementalChanges2015[[Voltage]:[Voltage]],CONCATENATE("&gt;"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Z36">
        <f>SUMIFS(IncrementalChanges2015[1997],IncrementalChanges2015[[EnableExclusion]:[EnableExclusion]],TRUE,IncrementalChanges2015[[Voltage]:[Voltage]],CONCATENATE("&gt;"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A36">
        <f>SUMIFS(IncrementalChanges2015[1996],IncrementalChanges2015[[EnableExclusion]:[EnableExclusion]],TRUE,IncrementalChanges2015[[Voltage]:[Voltage]],CONCATENATE("&gt;"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B36">
        <f>SUMIFS(IncrementalChanges2015[1995],IncrementalChanges2015[[EnableExclusion]:[EnableExclusion]],TRUE,IncrementalChanges2015[[Voltage]:[Voltage]],CONCATENATE("&gt;"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C36">
        <f>SUMIFS(IncrementalChanges2015[1994],IncrementalChanges2015[[EnableExclusion]:[EnableExclusion]],TRUE,IncrementalChanges2015[[Voltage]:[Voltage]],CONCATENATE("&gt;"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D36">
        <f>SUMIFS(IncrementalChanges2015[1993],IncrementalChanges2015[[EnableExclusion]:[EnableExclusion]],TRUE,IncrementalChanges2015[[Voltage]:[Voltage]],CONCATENATE("&gt;"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E36">
        <f>SUMIFS(IncrementalChanges2015[1992],IncrementalChanges2015[[EnableExclusion]:[EnableExclusion]],TRUE,IncrementalChanges2015[[Voltage]:[Voltage]],CONCATENATE("&gt;"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F36">
        <f>SUMIFS(IncrementalChanges2015[1991],IncrementalChanges2015[[EnableExclusion]:[EnableExclusion]],TRUE,IncrementalChanges2015[[Voltage]:[Voltage]],CONCATENATE("&gt;"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G36">
        <f>SUMIFS(IncrementalChanges2015[1990],IncrementalChanges2015[[EnableExclusion]:[EnableExclusion]],TRUE,IncrementalChanges2015[[Voltage]:[Voltage]],CONCATENATE("&gt;"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H36">
        <f>SUMIFS(IncrementalChanges2015[1989],IncrementalChanges2015[[EnableExclusion]:[EnableExclusion]],TRUE,IncrementalChanges2015[[Voltage]:[Voltage]],CONCATENATE("&gt;"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I36">
        <f>SUMIFS(IncrementalChanges2015[1988],IncrementalChanges2015[[EnableExclusion]:[EnableExclusion]],TRUE,IncrementalChanges2015[[Voltage]:[Voltage]],CONCATENATE("&gt;"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J36">
        <f>SUMIFS(IncrementalChanges2015[1987],IncrementalChanges2015[[EnableExclusion]:[EnableExclusion]],TRUE,IncrementalChanges2015[[Voltage]:[Voltage]],CONCATENATE("&gt;"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K36">
        <f>SUMIFS(IncrementalChanges2015[1986],IncrementalChanges2015[[EnableExclusion]:[EnableExclusion]],TRUE,IncrementalChanges2015[[Voltage]:[Voltage]],CONCATENATE("&gt;"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L36">
        <f>SUMIFS(IncrementalChanges2015[1985],IncrementalChanges2015[[EnableExclusion]:[EnableExclusion]],TRUE,IncrementalChanges2015[[Voltage]:[Voltage]],CONCATENATE("&gt;"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M36">
        <f>SUMIFS(IncrementalChanges2015[1984],IncrementalChanges2015[[EnableExclusion]:[EnableExclusion]],TRUE,IncrementalChanges2015[[Voltage]:[Voltage]],CONCATENATE("&gt;"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N36">
        <f>SUMIFS(IncrementalChanges2015[1983],IncrementalChanges2015[[EnableExclusion]:[EnableExclusion]],TRUE,IncrementalChanges2015[[Voltage]:[Voltage]],CONCATENATE("&gt;"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O36">
        <f>SUMIFS(IncrementalChanges2015[1982],IncrementalChanges2015[[EnableExclusion]:[EnableExclusion]],TRUE,IncrementalChanges2015[[Voltage]:[Voltage]],CONCATENATE("&gt;"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P36">
        <f>SUMIFS(IncrementalChanges2015[1981],IncrementalChanges2015[[EnableExclusion]:[EnableExclusion]],TRUE,IncrementalChanges2015[[Voltage]:[Voltage]],CONCATENATE("&gt;"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Q36">
        <f>SUMIFS(IncrementalChanges2015[1980],IncrementalChanges2015[[EnableExclusion]:[EnableExclusion]],TRUE,IncrementalChanges2015[[Voltage]:[Voltage]],CONCATENATE("&gt;"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R36">
        <f>SUMIFS(IncrementalChanges2015[1979],IncrementalChanges2015[[EnableExclusion]:[EnableExclusion]],TRUE,IncrementalChanges2015[[Voltage]:[Voltage]],CONCATENATE("&gt;"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S36">
        <f>SUMIFS(IncrementalChanges2015[1978],IncrementalChanges2015[[EnableExclusion]:[EnableExclusion]],TRUE,IncrementalChanges2015[[Voltage]:[Voltage]],CONCATENATE("&gt;"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T36">
        <f>SUMIFS(IncrementalChanges2015[1977],IncrementalChanges2015[[EnableExclusion]:[EnableExclusion]],TRUE,IncrementalChanges2015[[Voltage]:[Voltage]],CONCATENATE("&gt;"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U36">
        <f>SUMIFS(IncrementalChanges2015[1976],IncrementalChanges2015[[EnableExclusion]:[EnableExclusion]],TRUE,IncrementalChanges2015[[Voltage]:[Voltage]],CONCATENATE("&gt;"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V36">
        <f>SUMIFS(IncrementalChanges2015[1975],IncrementalChanges2015[[EnableExclusion]:[EnableExclusion]],TRUE,IncrementalChanges2015[[Voltage]:[Voltage]],CONCATENATE("&gt;"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W36">
        <f>SUMIFS(IncrementalChanges2015[1974],IncrementalChanges2015[[EnableExclusion]:[EnableExclusion]],TRUE,IncrementalChanges2015[[Voltage]:[Voltage]],CONCATENATE("&gt;"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X36">
        <f>SUMIFS(IncrementalChanges2015[1973],IncrementalChanges2015[[EnableExclusion]:[EnableExclusion]],TRUE,IncrementalChanges2015[[Voltage]:[Voltage]],CONCATENATE("&gt;"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Y36">
        <f>SUMIFS(IncrementalChanges2015[1972],IncrementalChanges2015[[EnableExclusion]:[EnableExclusion]],TRUE,IncrementalChanges2015[[Voltage]:[Voltage]],CONCATENATE("&gt;"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Z36">
        <f>SUMIFS(IncrementalChanges2015[1971],IncrementalChanges2015[[EnableExclusion]:[EnableExclusion]],TRUE,IncrementalChanges2015[[Voltage]:[Voltage]],CONCATENATE("&gt;"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A36">
        <f>SUMIFS(IncrementalChanges2015[1970],IncrementalChanges2015[[EnableExclusion]:[EnableExclusion]],TRUE,IncrementalChanges2015[[Voltage]:[Voltage]],CONCATENATE("&gt;"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B36">
        <f>SUMIFS(IncrementalChanges2015[1969],IncrementalChanges2015[[EnableExclusion]:[EnableExclusion]],TRUE,IncrementalChanges2015[[Voltage]:[Voltage]],CONCATENATE("&gt;"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C36">
        <f>SUMIFS(IncrementalChanges2015[1968],IncrementalChanges2015[[EnableExclusion]:[EnableExclusion]],TRUE,IncrementalChanges2015[[Voltage]:[Voltage]],CONCATENATE("&gt;"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D36">
        <f>SUMIFS(IncrementalChanges2015[1967],IncrementalChanges2015[[EnableExclusion]:[EnableExclusion]],TRUE,IncrementalChanges2015[[Voltage]:[Voltage]],CONCATENATE("&gt;"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E36">
        <f>SUMIFS(IncrementalChanges2015[1966],IncrementalChanges2015[[EnableExclusion]:[EnableExclusion]],TRUE,IncrementalChanges2015[[Voltage]:[Voltage]],CONCATENATE("&gt;"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F36">
        <f>SUMIFS(IncrementalChanges2015[1965],IncrementalChanges2015[[EnableExclusion]:[EnableExclusion]],TRUE,IncrementalChanges2015[[Voltage]:[Voltage]],CONCATENATE("&gt;"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G36">
        <f>SUMIFS(IncrementalChanges2015[1964],IncrementalChanges2015[[EnableExclusion]:[EnableExclusion]],TRUE,IncrementalChanges2015[[Voltage]:[Voltage]],CONCATENATE("&gt;"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H36">
        <f>SUMIFS(IncrementalChanges2015[1963],IncrementalChanges2015[[EnableExclusion]:[EnableExclusion]],TRUE,IncrementalChanges2015[[Voltage]:[Voltage]],CONCATENATE("&gt;"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I36">
        <f>SUMIFS(IncrementalChanges2015[1962],IncrementalChanges2015[[EnableExclusion]:[EnableExclusion]],TRUE,IncrementalChanges2015[[Voltage]:[Voltage]],CONCATENATE("&gt;"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J36">
        <f>SUMIFS(IncrementalChanges2015[1961],IncrementalChanges2015[[EnableExclusion]:[EnableExclusion]],TRUE,IncrementalChanges2015[[Voltage]:[Voltage]],CONCATENATE("&gt;"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K36">
        <f>SUMIFS(IncrementalChanges2015[1960],IncrementalChanges2015[[EnableExclusion]:[EnableExclusion]],TRUE,IncrementalChanges2015[[Voltage]:[Voltage]],CONCATENATE("&gt;"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L36">
        <f>SUMIFS(IncrementalChanges2015[1959],IncrementalChanges2015[[EnableExclusion]:[EnableExclusion]],TRUE,IncrementalChanges2015[[Voltage]:[Voltage]],CONCATENATE("&gt;"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M36">
        <f>SUMIFS(IncrementalChanges2015[1958],IncrementalChanges2015[[EnableExclusion]:[EnableExclusion]],TRUE,IncrementalChanges2015[[Voltage]:[Voltage]],CONCATENATE("&gt;"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N36">
        <f>SUMIFS(IncrementalChanges2015[1957],IncrementalChanges2015[[EnableExclusion]:[EnableExclusion]],TRUE,IncrementalChanges2015[[Voltage]:[Voltage]],CONCATENATE("&gt;"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O36">
        <f>SUMIFS(IncrementalChanges2015[1956],IncrementalChanges2015[[EnableExclusion]:[EnableExclusion]],TRUE,IncrementalChanges2015[[Voltage]:[Voltage]],CONCATENATE("&gt;"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P36">
        <f>SUMIFS(IncrementalChanges2015[1955],IncrementalChanges2015[[EnableExclusion]:[EnableExclusion]],TRUE,IncrementalChanges2015[[Voltage]:[Voltage]],CONCATENATE("&gt;"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Q36">
        <f>SUMIFS(IncrementalChanges2015[1954],IncrementalChanges2015[[EnableExclusion]:[EnableExclusion]],TRUE,IncrementalChanges2015[[Voltage]:[Voltage]],CONCATENATE("&gt;"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R36">
        <f>SUMIFS(IncrementalChanges2015[1953],IncrementalChanges2015[[EnableExclusion]:[EnableExclusion]],TRUE,IncrementalChanges2015[[Voltage]:[Voltage]],CONCATENATE("&gt;"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S36">
        <f>SUMIFS(IncrementalChanges2015[1952],IncrementalChanges2015[[EnableExclusion]:[EnableExclusion]],TRUE,IncrementalChanges2015[[Voltage]:[Voltage]],CONCATENATE("&gt;"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T36">
        <f>SUMIFS(IncrementalChanges2015[1951],IncrementalChanges2015[[EnableExclusion]:[EnableExclusion]],TRUE,IncrementalChanges2015[[Voltage]:[Voltage]],CONCATENATE("&gt;"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U36">
        <f>SUMIFS(IncrementalChanges2015[1950],IncrementalChanges2015[[EnableExclusion]:[EnableExclusion]],TRUE,IncrementalChanges2015[[Voltage]:[Voltage]],CONCATENATE("&gt;"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V36">
        <f>SUMIFS(IncrementalChanges2015[1949],IncrementalChanges2015[[EnableExclusion]:[EnableExclusion]],TRUE,IncrementalChanges2015[[Voltage]:[Voltage]],CONCATENATE("&gt;"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W36">
        <f>SUMIFS(IncrementalChanges2015[1948],IncrementalChanges2015[[EnableExclusion]:[EnableExclusion]],TRUE,IncrementalChanges2015[[Voltage]:[Voltage]],CONCATENATE("&gt;"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X36">
        <f>SUMIFS(IncrementalChanges2015[1947],IncrementalChanges2015[[EnableExclusion]:[EnableExclusion]],TRUE,IncrementalChanges2015[[Voltage]:[Voltage]],CONCATENATE("&gt;"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Y36">
        <f>SUMIFS(IncrementalChanges2015[1946],IncrementalChanges2015[[EnableExclusion]:[EnableExclusion]],TRUE,IncrementalChanges2015[[Voltage]:[Voltage]],CONCATENATE("&gt;"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Z36">
        <f>SUMIFS(IncrementalChanges2015[1945],IncrementalChanges2015[[EnableExclusion]:[EnableExclusion]],TRUE,IncrementalChanges2015[[Voltage]:[Voltage]],CONCATENATE("&gt;"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A36">
        <f>SUMIFS(IncrementalChanges2015[1944],IncrementalChanges2015[[EnableExclusion]:[EnableExclusion]],TRUE,IncrementalChanges2015[[Voltage]:[Voltage]],CONCATENATE("&gt;"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B36">
        <f>SUMIFS(IncrementalChanges2015[1943],IncrementalChanges2015[[EnableExclusion]:[EnableExclusion]],TRUE,IncrementalChanges2015[[Voltage]:[Voltage]],CONCATENATE("&gt;"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C36">
        <f>SUMIFS(IncrementalChanges2015[1942],IncrementalChanges2015[[EnableExclusion]:[EnableExclusion]],TRUE,IncrementalChanges2015[[Voltage]:[Voltage]],CONCATENATE("&gt;"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D36">
        <f>SUMIFS(IncrementalChanges2015[1941],IncrementalChanges2015[[EnableExclusion]:[EnableExclusion]],TRUE,IncrementalChanges2015[[Voltage]:[Voltage]],CONCATENATE("&gt;"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E36">
        <f>SUMIFS(IncrementalChanges2015[1940],IncrementalChanges2015[[EnableExclusion]:[EnableExclusion]],TRUE,IncrementalChanges2015[[Voltage]:[Voltage]],CONCATENATE("&gt;"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F36">
        <f>SUMIFS(IncrementalChanges2015[1939],IncrementalChanges2015[[EnableExclusion]:[EnableExclusion]],TRUE,IncrementalChanges2015[[Voltage]:[Voltage]],CONCATENATE("&gt;"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G36">
        <f>SUMIFS(IncrementalChanges2015[1938],IncrementalChanges2015[[EnableExclusion]:[EnableExclusion]],TRUE,IncrementalChanges2015[[Voltage]:[Voltage]],CONCATENATE("&gt;"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H36">
        <f>SUMIFS(IncrementalChanges2015[1937],IncrementalChanges2015[[EnableExclusion]:[EnableExclusion]],TRUE,IncrementalChanges2015[[Voltage]:[Voltage]],CONCATENATE("&gt;"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I36">
        <f>SUMIFS(IncrementalChanges2015[1936],IncrementalChanges2015[[EnableExclusion]:[EnableExclusion]],TRUE,IncrementalChanges2015[[Voltage]:[Voltage]],CONCATENATE("&gt;"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J36">
        <f>SUMIFS(IncrementalChanges2015[1935],IncrementalChanges2015[[EnableExclusion]:[EnableExclusion]],TRUE,IncrementalChanges2015[[Voltage]:[Voltage]],CONCATENATE("&gt;"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K36">
        <f>SUMIFS(IncrementalChanges2015[1934],IncrementalChanges2015[[EnableExclusion]:[EnableExclusion]],TRUE,IncrementalChanges2015[[Voltage]:[Voltage]],CONCATENATE("&gt;"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L36">
        <f>SUMIFS(IncrementalChanges2015[1933],IncrementalChanges2015[[EnableExclusion]:[EnableExclusion]],TRUE,IncrementalChanges2015[[Voltage]:[Voltage]],CONCATENATE("&gt;"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M36">
        <f>SUMIFS(IncrementalChanges2015[1932],IncrementalChanges2015[[EnableExclusion]:[EnableExclusion]],TRUE,IncrementalChanges2015[[Voltage]:[Voltage]],CONCATENATE("&gt;"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N36">
        <f>SUMIFS(IncrementalChanges2015[1931],IncrementalChanges2015[[EnableExclusion]:[EnableExclusion]],TRUE,IncrementalChanges2015[[Voltage]:[Voltage]],CONCATENATE("&gt;"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O36">
        <f>SUMIFS(IncrementalChanges2015[1930],IncrementalChanges2015[[EnableExclusion]:[EnableExclusion]],TRUE,IncrementalChanges2015[[Voltage]:[Voltage]],CONCATENATE("&gt;"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P36">
        <f>SUMIFS(IncrementalChanges2015[1929],IncrementalChanges2015[[EnableExclusion]:[EnableExclusion]],TRUE,IncrementalChanges2015[[Voltage]:[Voltage]],CONCATENATE("&gt;"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Q36">
        <f>SUMIFS(IncrementalChanges2015[1928],IncrementalChanges2015[[EnableExclusion]:[EnableExclusion]],TRUE,IncrementalChanges2015[[Voltage]:[Voltage]],CONCATENATE("&gt;"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R36">
        <f>SUMIFS(IncrementalChanges2015[1927],IncrementalChanges2015[[EnableExclusion]:[EnableExclusion]],TRUE,IncrementalChanges2015[[Voltage]:[Voltage]],CONCATENATE("&gt;"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S36">
        <f>SUMIFS(IncrementalChanges2015[1926],IncrementalChanges2015[[EnableExclusion]:[EnableExclusion]],TRUE,IncrementalChanges2015[[Voltage]:[Voltage]],CONCATENATE("&gt;"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T36">
        <f>SUMIFS(IncrementalChanges2015[1925],IncrementalChanges2015[[EnableExclusion]:[EnableExclusion]],TRUE,IncrementalChanges2015[[Voltage]:[Voltage]],CONCATENATE("&gt;"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U36">
        <f>SUMIFS(IncrementalChanges2015[1924],IncrementalChanges2015[[EnableExclusion]:[EnableExclusion]],TRUE,IncrementalChanges2015[[Voltage]:[Voltage]],CONCATENATE("&gt;"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V36">
        <f>SUMIFS(IncrementalChanges2015[1923],IncrementalChanges2015[[EnableExclusion]:[EnableExclusion]],TRUE,IncrementalChanges2015[[Voltage]:[Voltage]],CONCATENATE("&gt;"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W36">
        <f>SUMIFS(IncrementalChanges2015[1922],IncrementalChanges2015[[EnableExclusion]:[EnableExclusion]],TRUE,IncrementalChanges2015[[Voltage]:[Voltage]],CONCATENATE("&gt;"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X36">
        <f>SUMIFS(IncrementalChanges2015[1921],IncrementalChanges2015[[EnableExclusion]:[EnableExclusion]],TRUE,IncrementalChanges2015[[Voltage]:[Voltage]],CONCATENATE("&gt;"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Y36">
        <f>SUMIFS(IncrementalChanges2015[1920],IncrementalChanges2015[[EnableExclusion]:[EnableExclusion]],TRUE,IncrementalChanges2015[[Voltage]:[Voltage]],CONCATENATE("&gt;"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Z36">
        <f>SUMIFS(IncrementalChanges2015[1919],IncrementalChanges2015[[EnableExclusion]:[EnableExclusion]],TRUE,IncrementalChanges2015[[Voltage]:[Voltage]],CONCATENATE("&gt;"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A36">
        <f>SUMIFS(IncrementalChanges2015[1918],IncrementalChanges2015[[EnableExclusion]:[EnableExclusion]],TRUE,IncrementalChanges2015[[Voltage]:[Voltage]],CONCATENATE("&gt;"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B36">
        <f>SUMIFS(IncrementalChanges2015[1917],IncrementalChanges2015[[EnableExclusion]:[EnableExclusion]],TRUE,IncrementalChanges2015[[Voltage]:[Voltage]],CONCATENATE("&gt;"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C36">
        <f>SUMIFS(IncrementalChanges2015[1916],IncrementalChanges2015[[EnableExclusion]:[EnableExclusion]],TRUE,IncrementalChanges2015[[Voltage]:[Voltage]],CONCATENATE("&gt;"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D36">
        <f>SUMIFS(IncrementalChanges2015[1915],IncrementalChanges2015[[EnableExclusion]:[EnableExclusion]],TRUE,IncrementalChanges2015[[Voltage]:[Voltage]],CONCATENATE("&gt;"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E36">
        <f>SUMIFS(IncrementalChanges2015[1914],IncrementalChanges2015[[EnableExclusion]:[EnableExclusion]],TRUE,IncrementalChanges2015[[Voltage]:[Voltage]],CONCATENATE("&gt;"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F36">
        <f>SUMIFS(IncrementalChanges2015[1913],IncrementalChanges2015[[EnableExclusion]:[EnableExclusion]],TRUE,IncrementalChanges2015[[Voltage]:[Voltage]],CONCATENATE("&gt;"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G36">
        <f>SUMIFS(IncrementalChanges2015[1912],IncrementalChanges2015[[EnableExclusion]:[EnableExclusion]],TRUE,IncrementalChanges2015[[Voltage]:[Voltage]],CONCATENATE("&gt;"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H36">
        <f>SUMIFS(IncrementalChanges2015[1911],IncrementalChanges2015[[EnableExclusion]:[EnableExclusion]],TRUE,IncrementalChanges2015[[Voltage]:[Voltage]],CONCATENATE("&gt;"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I36">
        <f>SUMIFS(IncrementalChanges2015[1910],IncrementalChanges2015[[EnableExclusion]:[EnableExclusion]],TRUE,IncrementalChanges2015[[Voltage]:[Voltage]],CONCATENATE("&gt;"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J36">
        <f>SUMIFS(IncrementalChanges2015[1909],IncrementalChanges2015[[EnableExclusion]:[EnableExclusion]],TRUE,IncrementalChanges2015[[Voltage]:[Voltage]],CONCATENATE("&gt;"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</row>
    <row r="37" spans="1:114" x14ac:dyDescent="0.3">
      <c r="A37" t="b">
        <v>0</v>
      </c>
      <c r="B37" t="b">
        <v>0</v>
      </c>
      <c r="C37">
        <v>500</v>
      </c>
      <c r="D37">
        <v>9999</v>
      </c>
      <c r="F37" s="12" t="s">
        <v>131</v>
      </c>
      <c r="G37" s="11">
        <f t="shared" si="7"/>
        <v>0</v>
      </c>
      <c r="H37">
        <f>SUMIFS(IncrementalChanges2015[2015],IncrementalChanges2015[[EnableExclusion]:[EnableExclusion]],TRUE,IncrementalChanges2015[[Voltage]:[Voltage]],CONCATENATE("&gt;"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I37">
        <f>SUMIFS(IncrementalChanges2015[2014],IncrementalChanges2015[[EnableExclusion]:[EnableExclusion]],TRUE,IncrementalChanges2015[[Voltage]:[Voltage]],CONCATENATE("&gt;"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J37">
        <f>SUMIFS(IncrementalChanges2015[2013],IncrementalChanges2015[[EnableExclusion]:[EnableExclusion]],TRUE,IncrementalChanges2015[[Voltage]:[Voltage]],CONCATENATE("&gt;"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K37">
        <f>SUMIFS(IncrementalChanges2015[2012],IncrementalChanges2015[[EnableExclusion]:[EnableExclusion]],TRUE,IncrementalChanges2015[[Voltage]:[Voltage]],CONCATENATE("&gt;"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L37">
        <f>SUMIFS(IncrementalChanges2015[2011],IncrementalChanges2015[[EnableExclusion]:[EnableExclusion]],TRUE,IncrementalChanges2015[[Voltage]:[Voltage]],CONCATENATE("&gt;"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M37">
        <f>SUMIFS(IncrementalChanges2015[2010],IncrementalChanges2015[[EnableExclusion]:[EnableExclusion]],TRUE,IncrementalChanges2015[[Voltage]:[Voltage]],CONCATENATE("&gt;"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N37">
        <f>SUMIFS(IncrementalChanges2015[2009],IncrementalChanges2015[[EnableExclusion]:[EnableExclusion]],TRUE,IncrementalChanges2015[[Voltage]:[Voltage]],CONCATENATE("&gt;"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O37">
        <f>SUMIFS(IncrementalChanges2015[2008],IncrementalChanges2015[[EnableExclusion]:[EnableExclusion]],TRUE,IncrementalChanges2015[[Voltage]:[Voltage]],CONCATENATE("&gt;"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P37">
        <f>SUMIFS(IncrementalChanges2015[2007],IncrementalChanges2015[[EnableExclusion]:[EnableExclusion]],TRUE,IncrementalChanges2015[[Voltage]:[Voltage]],CONCATENATE("&gt;"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Q37">
        <f>SUMIFS(IncrementalChanges2015[2006],IncrementalChanges2015[[EnableExclusion]:[EnableExclusion]],TRUE,IncrementalChanges2015[[Voltage]:[Voltage]],CONCATENATE("&gt;"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R37">
        <f>SUMIFS(IncrementalChanges2015[2005],IncrementalChanges2015[[EnableExclusion]:[EnableExclusion]],TRUE,IncrementalChanges2015[[Voltage]:[Voltage]],CONCATENATE("&gt;"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S37">
        <f>SUMIFS(IncrementalChanges2015[2004],IncrementalChanges2015[[EnableExclusion]:[EnableExclusion]],TRUE,IncrementalChanges2015[[Voltage]:[Voltage]],CONCATENATE("&gt;"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T37">
        <f>SUMIFS(IncrementalChanges2015[2003],IncrementalChanges2015[[EnableExclusion]:[EnableExclusion]],TRUE,IncrementalChanges2015[[Voltage]:[Voltage]],CONCATENATE("&gt;"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U37">
        <f>SUMIFS(IncrementalChanges2015[2002],IncrementalChanges2015[[EnableExclusion]:[EnableExclusion]],TRUE,IncrementalChanges2015[[Voltage]:[Voltage]],CONCATENATE("&gt;"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V37">
        <f>SUMIFS(IncrementalChanges2015[2001],IncrementalChanges2015[[EnableExclusion]:[EnableExclusion]],TRUE,IncrementalChanges2015[[Voltage]:[Voltage]],CONCATENATE("&gt;"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W37">
        <f>SUMIFS(IncrementalChanges2015[2000],IncrementalChanges2015[[EnableExclusion]:[EnableExclusion]],TRUE,IncrementalChanges2015[[Voltage]:[Voltage]],CONCATENATE("&gt;"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X37">
        <f>SUMIFS(IncrementalChanges2015[1999],IncrementalChanges2015[[EnableExclusion]:[EnableExclusion]],TRUE,IncrementalChanges2015[[Voltage]:[Voltage]],CONCATENATE("&gt;"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Y37">
        <f>SUMIFS(IncrementalChanges2015[1998],IncrementalChanges2015[[EnableExclusion]:[EnableExclusion]],TRUE,IncrementalChanges2015[[Voltage]:[Voltage]],CONCATENATE("&gt;"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Z37">
        <f>SUMIFS(IncrementalChanges2015[1997],IncrementalChanges2015[[EnableExclusion]:[EnableExclusion]],TRUE,IncrementalChanges2015[[Voltage]:[Voltage]],CONCATENATE("&gt;"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A37">
        <f>SUMIFS(IncrementalChanges2015[1996],IncrementalChanges2015[[EnableExclusion]:[EnableExclusion]],TRUE,IncrementalChanges2015[[Voltage]:[Voltage]],CONCATENATE("&gt;"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B37">
        <f>SUMIFS(IncrementalChanges2015[1995],IncrementalChanges2015[[EnableExclusion]:[EnableExclusion]],TRUE,IncrementalChanges2015[[Voltage]:[Voltage]],CONCATENATE("&gt;"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C37">
        <f>SUMIFS(IncrementalChanges2015[1994],IncrementalChanges2015[[EnableExclusion]:[EnableExclusion]],TRUE,IncrementalChanges2015[[Voltage]:[Voltage]],CONCATENATE("&gt;"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D37">
        <f>SUMIFS(IncrementalChanges2015[1993],IncrementalChanges2015[[EnableExclusion]:[EnableExclusion]],TRUE,IncrementalChanges2015[[Voltage]:[Voltage]],CONCATENATE("&gt;"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E37">
        <f>SUMIFS(IncrementalChanges2015[1992],IncrementalChanges2015[[EnableExclusion]:[EnableExclusion]],TRUE,IncrementalChanges2015[[Voltage]:[Voltage]],CONCATENATE("&gt;"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F37">
        <f>SUMIFS(IncrementalChanges2015[1991],IncrementalChanges2015[[EnableExclusion]:[EnableExclusion]],TRUE,IncrementalChanges2015[[Voltage]:[Voltage]],CONCATENATE("&gt;"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G37">
        <f>SUMIFS(IncrementalChanges2015[1990],IncrementalChanges2015[[EnableExclusion]:[EnableExclusion]],TRUE,IncrementalChanges2015[[Voltage]:[Voltage]],CONCATENATE("&gt;"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H37">
        <f>SUMIFS(IncrementalChanges2015[1989],IncrementalChanges2015[[EnableExclusion]:[EnableExclusion]],TRUE,IncrementalChanges2015[[Voltage]:[Voltage]],CONCATENATE("&gt;"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I37">
        <f>SUMIFS(IncrementalChanges2015[1988],IncrementalChanges2015[[EnableExclusion]:[EnableExclusion]],TRUE,IncrementalChanges2015[[Voltage]:[Voltage]],CONCATENATE("&gt;"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J37">
        <f>SUMIFS(IncrementalChanges2015[1987],IncrementalChanges2015[[EnableExclusion]:[EnableExclusion]],TRUE,IncrementalChanges2015[[Voltage]:[Voltage]],CONCATENATE("&gt;"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K37">
        <f>SUMIFS(IncrementalChanges2015[1986],IncrementalChanges2015[[EnableExclusion]:[EnableExclusion]],TRUE,IncrementalChanges2015[[Voltage]:[Voltage]],CONCATENATE("&gt;"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L37">
        <f>SUMIFS(IncrementalChanges2015[1985],IncrementalChanges2015[[EnableExclusion]:[EnableExclusion]],TRUE,IncrementalChanges2015[[Voltage]:[Voltage]],CONCATENATE("&gt;"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M37">
        <f>SUMIFS(IncrementalChanges2015[1984],IncrementalChanges2015[[EnableExclusion]:[EnableExclusion]],TRUE,IncrementalChanges2015[[Voltage]:[Voltage]],CONCATENATE("&gt;"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N37">
        <f>SUMIFS(IncrementalChanges2015[1983],IncrementalChanges2015[[EnableExclusion]:[EnableExclusion]],TRUE,IncrementalChanges2015[[Voltage]:[Voltage]],CONCATENATE("&gt;"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O37">
        <f>SUMIFS(IncrementalChanges2015[1982],IncrementalChanges2015[[EnableExclusion]:[EnableExclusion]],TRUE,IncrementalChanges2015[[Voltage]:[Voltage]],CONCATENATE("&gt;"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P37">
        <f>SUMIFS(IncrementalChanges2015[1981],IncrementalChanges2015[[EnableExclusion]:[EnableExclusion]],TRUE,IncrementalChanges2015[[Voltage]:[Voltage]],CONCATENATE("&gt;"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Q37">
        <f>SUMIFS(IncrementalChanges2015[1980],IncrementalChanges2015[[EnableExclusion]:[EnableExclusion]],TRUE,IncrementalChanges2015[[Voltage]:[Voltage]],CONCATENATE("&gt;"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R37">
        <f>SUMIFS(IncrementalChanges2015[1979],IncrementalChanges2015[[EnableExclusion]:[EnableExclusion]],TRUE,IncrementalChanges2015[[Voltage]:[Voltage]],CONCATENATE("&gt;"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S37">
        <f>SUMIFS(IncrementalChanges2015[1978],IncrementalChanges2015[[EnableExclusion]:[EnableExclusion]],TRUE,IncrementalChanges2015[[Voltage]:[Voltage]],CONCATENATE("&gt;"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T37">
        <f>SUMIFS(IncrementalChanges2015[1977],IncrementalChanges2015[[EnableExclusion]:[EnableExclusion]],TRUE,IncrementalChanges2015[[Voltage]:[Voltage]],CONCATENATE("&gt;"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U37">
        <f>SUMIFS(IncrementalChanges2015[1976],IncrementalChanges2015[[EnableExclusion]:[EnableExclusion]],TRUE,IncrementalChanges2015[[Voltage]:[Voltage]],CONCATENATE("&gt;"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V37">
        <f>SUMIFS(IncrementalChanges2015[1975],IncrementalChanges2015[[EnableExclusion]:[EnableExclusion]],TRUE,IncrementalChanges2015[[Voltage]:[Voltage]],CONCATENATE("&gt;"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W37">
        <f>SUMIFS(IncrementalChanges2015[1974],IncrementalChanges2015[[EnableExclusion]:[EnableExclusion]],TRUE,IncrementalChanges2015[[Voltage]:[Voltage]],CONCATENATE("&gt;"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X37">
        <f>SUMIFS(IncrementalChanges2015[1973],IncrementalChanges2015[[EnableExclusion]:[EnableExclusion]],TRUE,IncrementalChanges2015[[Voltage]:[Voltage]],CONCATENATE("&gt;"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Y37">
        <f>SUMIFS(IncrementalChanges2015[1972],IncrementalChanges2015[[EnableExclusion]:[EnableExclusion]],TRUE,IncrementalChanges2015[[Voltage]:[Voltage]],CONCATENATE("&gt;"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Z37">
        <f>SUMIFS(IncrementalChanges2015[1971],IncrementalChanges2015[[EnableExclusion]:[EnableExclusion]],TRUE,IncrementalChanges2015[[Voltage]:[Voltage]],CONCATENATE("&gt;"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A37">
        <f>SUMIFS(IncrementalChanges2015[1970],IncrementalChanges2015[[EnableExclusion]:[EnableExclusion]],TRUE,IncrementalChanges2015[[Voltage]:[Voltage]],CONCATENATE("&gt;"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B37">
        <f>SUMIFS(IncrementalChanges2015[1969],IncrementalChanges2015[[EnableExclusion]:[EnableExclusion]],TRUE,IncrementalChanges2015[[Voltage]:[Voltage]],CONCATENATE("&gt;"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C37">
        <f>SUMIFS(IncrementalChanges2015[1968],IncrementalChanges2015[[EnableExclusion]:[EnableExclusion]],TRUE,IncrementalChanges2015[[Voltage]:[Voltage]],CONCATENATE("&gt;"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D37">
        <f>SUMIFS(IncrementalChanges2015[1967],IncrementalChanges2015[[EnableExclusion]:[EnableExclusion]],TRUE,IncrementalChanges2015[[Voltage]:[Voltage]],CONCATENATE("&gt;"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E37">
        <f>SUMIFS(IncrementalChanges2015[1966],IncrementalChanges2015[[EnableExclusion]:[EnableExclusion]],TRUE,IncrementalChanges2015[[Voltage]:[Voltage]],CONCATENATE("&gt;"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F37">
        <f>SUMIFS(IncrementalChanges2015[1965],IncrementalChanges2015[[EnableExclusion]:[EnableExclusion]],TRUE,IncrementalChanges2015[[Voltage]:[Voltage]],CONCATENATE("&gt;"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G37">
        <f>SUMIFS(IncrementalChanges2015[1964],IncrementalChanges2015[[EnableExclusion]:[EnableExclusion]],TRUE,IncrementalChanges2015[[Voltage]:[Voltage]],CONCATENATE("&gt;"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H37">
        <f>SUMIFS(IncrementalChanges2015[1963],IncrementalChanges2015[[EnableExclusion]:[EnableExclusion]],TRUE,IncrementalChanges2015[[Voltage]:[Voltage]],CONCATENATE("&gt;"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I37">
        <f>SUMIFS(IncrementalChanges2015[1962],IncrementalChanges2015[[EnableExclusion]:[EnableExclusion]],TRUE,IncrementalChanges2015[[Voltage]:[Voltage]],CONCATENATE("&gt;"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J37">
        <f>SUMIFS(IncrementalChanges2015[1961],IncrementalChanges2015[[EnableExclusion]:[EnableExclusion]],TRUE,IncrementalChanges2015[[Voltage]:[Voltage]],CONCATENATE("&gt;"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K37">
        <f>SUMIFS(IncrementalChanges2015[1960],IncrementalChanges2015[[EnableExclusion]:[EnableExclusion]],TRUE,IncrementalChanges2015[[Voltage]:[Voltage]],CONCATENATE("&gt;"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L37">
        <f>SUMIFS(IncrementalChanges2015[1959],IncrementalChanges2015[[EnableExclusion]:[EnableExclusion]],TRUE,IncrementalChanges2015[[Voltage]:[Voltage]],CONCATENATE("&gt;"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M37">
        <f>SUMIFS(IncrementalChanges2015[1958],IncrementalChanges2015[[EnableExclusion]:[EnableExclusion]],TRUE,IncrementalChanges2015[[Voltage]:[Voltage]],CONCATENATE("&gt;"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N37">
        <f>SUMIFS(IncrementalChanges2015[1957],IncrementalChanges2015[[EnableExclusion]:[EnableExclusion]],TRUE,IncrementalChanges2015[[Voltage]:[Voltage]],CONCATENATE("&gt;"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O37">
        <f>SUMIFS(IncrementalChanges2015[1956],IncrementalChanges2015[[EnableExclusion]:[EnableExclusion]],TRUE,IncrementalChanges2015[[Voltage]:[Voltage]],CONCATENATE("&gt;"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P37">
        <f>SUMIFS(IncrementalChanges2015[1955],IncrementalChanges2015[[EnableExclusion]:[EnableExclusion]],TRUE,IncrementalChanges2015[[Voltage]:[Voltage]],CONCATENATE("&gt;"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Q37">
        <f>SUMIFS(IncrementalChanges2015[1954],IncrementalChanges2015[[EnableExclusion]:[EnableExclusion]],TRUE,IncrementalChanges2015[[Voltage]:[Voltage]],CONCATENATE("&gt;"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R37">
        <f>SUMIFS(IncrementalChanges2015[1953],IncrementalChanges2015[[EnableExclusion]:[EnableExclusion]],TRUE,IncrementalChanges2015[[Voltage]:[Voltage]],CONCATENATE("&gt;"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S37">
        <f>SUMIFS(IncrementalChanges2015[1952],IncrementalChanges2015[[EnableExclusion]:[EnableExclusion]],TRUE,IncrementalChanges2015[[Voltage]:[Voltage]],CONCATENATE("&gt;"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T37">
        <f>SUMIFS(IncrementalChanges2015[1951],IncrementalChanges2015[[EnableExclusion]:[EnableExclusion]],TRUE,IncrementalChanges2015[[Voltage]:[Voltage]],CONCATENATE("&gt;"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U37">
        <f>SUMIFS(IncrementalChanges2015[1950],IncrementalChanges2015[[EnableExclusion]:[EnableExclusion]],TRUE,IncrementalChanges2015[[Voltage]:[Voltage]],CONCATENATE("&gt;"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V37">
        <f>SUMIFS(IncrementalChanges2015[1949],IncrementalChanges2015[[EnableExclusion]:[EnableExclusion]],TRUE,IncrementalChanges2015[[Voltage]:[Voltage]],CONCATENATE("&gt;"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W37">
        <f>SUMIFS(IncrementalChanges2015[1948],IncrementalChanges2015[[EnableExclusion]:[EnableExclusion]],TRUE,IncrementalChanges2015[[Voltage]:[Voltage]],CONCATENATE("&gt;"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X37">
        <f>SUMIFS(IncrementalChanges2015[1947],IncrementalChanges2015[[EnableExclusion]:[EnableExclusion]],TRUE,IncrementalChanges2015[[Voltage]:[Voltage]],CONCATENATE("&gt;"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Y37">
        <f>SUMIFS(IncrementalChanges2015[1946],IncrementalChanges2015[[EnableExclusion]:[EnableExclusion]],TRUE,IncrementalChanges2015[[Voltage]:[Voltage]],CONCATENATE("&gt;"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Z37">
        <f>SUMIFS(IncrementalChanges2015[1945],IncrementalChanges2015[[EnableExclusion]:[EnableExclusion]],TRUE,IncrementalChanges2015[[Voltage]:[Voltage]],CONCATENATE("&gt;"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A37">
        <f>SUMIFS(IncrementalChanges2015[1944],IncrementalChanges2015[[EnableExclusion]:[EnableExclusion]],TRUE,IncrementalChanges2015[[Voltage]:[Voltage]],CONCATENATE("&gt;"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B37">
        <f>SUMIFS(IncrementalChanges2015[1943],IncrementalChanges2015[[EnableExclusion]:[EnableExclusion]],TRUE,IncrementalChanges2015[[Voltage]:[Voltage]],CONCATENATE("&gt;"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C37">
        <f>SUMIFS(IncrementalChanges2015[1942],IncrementalChanges2015[[EnableExclusion]:[EnableExclusion]],TRUE,IncrementalChanges2015[[Voltage]:[Voltage]],CONCATENATE("&gt;"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D37">
        <f>SUMIFS(IncrementalChanges2015[1941],IncrementalChanges2015[[EnableExclusion]:[EnableExclusion]],TRUE,IncrementalChanges2015[[Voltage]:[Voltage]],CONCATENATE("&gt;"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E37">
        <f>SUMIFS(IncrementalChanges2015[1940],IncrementalChanges2015[[EnableExclusion]:[EnableExclusion]],TRUE,IncrementalChanges2015[[Voltage]:[Voltage]],CONCATENATE("&gt;"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F37">
        <f>SUMIFS(IncrementalChanges2015[1939],IncrementalChanges2015[[EnableExclusion]:[EnableExclusion]],TRUE,IncrementalChanges2015[[Voltage]:[Voltage]],CONCATENATE("&gt;"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G37">
        <f>SUMIFS(IncrementalChanges2015[1938],IncrementalChanges2015[[EnableExclusion]:[EnableExclusion]],TRUE,IncrementalChanges2015[[Voltage]:[Voltage]],CONCATENATE("&gt;"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H37">
        <f>SUMIFS(IncrementalChanges2015[1937],IncrementalChanges2015[[EnableExclusion]:[EnableExclusion]],TRUE,IncrementalChanges2015[[Voltage]:[Voltage]],CONCATENATE("&gt;"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I37">
        <f>SUMIFS(IncrementalChanges2015[1936],IncrementalChanges2015[[EnableExclusion]:[EnableExclusion]],TRUE,IncrementalChanges2015[[Voltage]:[Voltage]],CONCATENATE("&gt;"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J37">
        <f>SUMIFS(IncrementalChanges2015[1935],IncrementalChanges2015[[EnableExclusion]:[EnableExclusion]],TRUE,IncrementalChanges2015[[Voltage]:[Voltage]],CONCATENATE("&gt;"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K37">
        <f>SUMIFS(IncrementalChanges2015[1934],IncrementalChanges2015[[EnableExclusion]:[EnableExclusion]],TRUE,IncrementalChanges2015[[Voltage]:[Voltage]],CONCATENATE("&gt;"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L37">
        <f>SUMIFS(IncrementalChanges2015[1933],IncrementalChanges2015[[EnableExclusion]:[EnableExclusion]],TRUE,IncrementalChanges2015[[Voltage]:[Voltage]],CONCATENATE("&gt;"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M37">
        <f>SUMIFS(IncrementalChanges2015[1932],IncrementalChanges2015[[EnableExclusion]:[EnableExclusion]],TRUE,IncrementalChanges2015[[Voltage]:[Voltage]],CONCATENATE("&gt;"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N37">
        <f>SUMIFS(IncrementalChanges2015[1931],IncrementalChanges2015[[EnableExclusion]:[EnableExclusion]],TRUE,IncrementalChanges2015[[Voltage]:[Voltage]],CONCATENATE("&gt;"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O37">
        <f>SUMIFS(IncrementalChanges2015[1930],IncrementalChanges2015[[EnableExclusion]:[EnableExclusion]],TRUE,IncrementalChanges2015[[Voltage]:[Voltage]],CONCATENATE("&gt;"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P37">
        <f>SUMIFS(IncrementalChanges2015[1929],IncrementalChanges2015[[EnableExclusion]:[EnableExclusion]],TRUE,IncrementalChanges2015[[Voltage]:[Voltage]],CONCATENATE("&gt;"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Q37">
        <f>SUMIFS(IncrementalChanges2015[1928],IncrementalChanges2015[[EnableExclusion]:[EnableExclusion]],TRUE,IncrementalChanges2015[[Voltage]:[Voltage]],CONCATENATE("&gt;"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R37">
        <f>SUMIFS(IncrementalChanges2015[1927],IncrementalChanges2015[[EnableExclusion]:[EnableExclusion]],TRUE,IncrementalChanges2015[[Voltage]:[Voltage]],CONCATENATE("&gt;"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S37">
        <f>SUMIFS(IncrementalChanges2015[1926],IncrementalChanges2015[[EnableExclusion]:[EnableExclusion]],TRUE,IncrementalChanges2015[[Voltage]:[Voltage]],CONCATENATE("&gt;"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T37">
        <f>SUMIFS(IncrementalChanges2015[1925],IncrementalChanges2015[[EnableExclusion]:[EnableExclusion]],TRUE,IncrementalChanges2015[[Voltage]:[Voltage]],CONCATENATE("&gt;"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U37">
        <f>SUMIFS(IncrementalChanges2015[1924],IncrementalChanges2015[[EnableExclusion]:[EnableExclusion]],TRUE,IncrementalChanges2015[[Voltage]:[Voltage]],CONCATENATE("&gt;"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V37">
        <f>SUMIFS(IncrementalChanges2015[1923],IncrementalChanges2015[[EnableExclusion]:[EnableExclusion]],TRUE,IncrementalChanges2015[[Voltage]:[Voltage]],CONCATENATE("&gt;"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W37">
        <f>SUMIFS(IncrementalChanges2015[1922],IncrementalChanges2015[[EnableExclusion]:[EnableExclusion]],TRUE,IncrementalChanges2015[[Voltage]:[Voltage]],CONCATENATE("&gt;"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X37">
        <f>SUMIFS(IncrementalChanges2015[1921],IncrementalChanges2015[[EnableExclusion]:[EnableExclusion]],TRUE,IncrementalChanges2015[[Voltage]:[Voltage]],CONCATENATE("&gt;"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Y37">
        <f>SUMIFS(IncrementalChanges2015[1920],IncrementalChanges2015[[EnableExclusion]:[EnableExclusion]],TRUE,IncrementalChanges2015[[Voltage]:[Voltage]],CONCATENATE("&gt;"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Z37">
        <f>SUMIFS(IncrementalChanges2015[1919],IncrementalChanges2015[[EnableExclusion]:[EnableExclusion]],TRUE,IncrementalChanges2015[[Voltage]:[Voltage]],CONCATENATE("&gt;"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A37">
        <f>SUMIFS(IncrementalChanges2015[1918],IncrementalChanges2015[[EnableExclusion]:[EnableExclusion]],TRUE,IncrementalChanges2015[[Voltage]:[Voltage]],CONCATENATE("&gt;"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B37">
        <f>SUMIFS(IncrementalChanges2015[1917],IncrementalChanges2015[[EnableExclusion]:[EnableExclusion]],TRUE,IncrementalChanges2015[[Voltage]:[Voltage]],CONCATENATE("&gt;"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C37">
        <f>SUMIFS(IncrementalChanges2015[1916],IncrementalChanges2015[[EnableExclusion]:[EnableExclusion]],TRUE,IncrementalChanges2015[[Voltage]:[Voltage]],CONCATENATE("&gt;"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D37">
        <f>SUMIFS(IncrementalChanges2015[1915],IncrementalChanges2015[[EnableExclusion]:[EnableExclusion]],TRUE,IncrementalChanges2015[[Voltage]:[Voltage]],CONCATENATE("&gt;"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E37">
        <f>SUMIFS(IncrementalChanges2015[1914],IncrementalChanges2015[[EnableExclusion]:[EnableExclusion]],TRUE,IncrementalChanges2015[[Voltage]:[Voltage]],CONCATENATE("&gt;"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F37">
        <f>SUMIFS(IncrementalChanges2015[1913],IncrementalChanges2015[[EnableExclusion]:[EnableExclusion]],TRUE,IncrementalChanges2015[[Voltage]:[Voltage]],CONCATENATE("&gt;"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G37">
        <f>SUMIFS(IncrementalChanges2015[1912],IncrementalChanges2015[[EnableExclusion]:[EnableExclusion]],TRUE,IncrementalChanges2015[[Voltage]:[Voltage]],CONCATENATE("&gt;"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H37">
        <f>SUMIFS(IncrementalChanges2015[1911],IncrementalChanges2015[[EnableExclusion]:[EnableExclusion]],TRUE,IncrementalChanges2015[[Voltage]:[Voltage]],CONCATENATE("&gt;"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I37">
        <f>SUMIFS(IncrementalChanges2015[1910],IncrementalChanges2015[[EnableExclusion]:[EnableExclusion]],TRUE,IncrementalChanges2015[[Voltage]:[Voltage]],CONCATENATE("&gt;"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J37">
        <f>SUMIFS(IncrementalChanges2015[1909],IncrementalChanges2015[[EnableExclusion]:[EnableExclusion]],TRUE,IncrementalChanges2015[[Voltage]:[Voltage]],CONCATENATE("&gt;"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</row>
    <row r="38" spans="1:114" x14ac:dyDescent="0.3">
      <c r="A38" t="b">
        <v>0</v>
      </c>
      <c r="B38" t="b">
        <v>1</v>
      </c>
      <c r="C38">
        <v>-1</v>
      </c>
      <c r="D38">
        <v>33</v>
      </c>
      <c r="F38" s="12" t="s">
        <v>132</v>
      </c>
      <c r="G38" s="11">
        <f t="shared" si="7"/>
        <v>0</v>
      </c>
      <c r="H38">
        <f>SUMIFS(IncrementalChanges2015[2015],IncrementalChanges2015[[EnableExclusion]:[EnableExclusion]],TRUE,IncrementalChanges2015[[Voltage]:[Voltage]],CONCATENATE("&gt;"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I38">
        <f>SUMIFS(IncrementalChanges2015[2014],IncrementalChanges2015[[EnableExclusion]:[EnableExclusion]],TRUE,IncrementalChanges2015[[Voltage]:[Voltage]],CONCATENATE("&gt;"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J38">
        <f>SUMIFS(IncrementalChanges2015[2013],IncrementalChanges2015[[EnableExclusion]:[EnableExclusion]],TRUE,IncrementalChanges2015[[Voltage]:[Voltage]],CONCATENATE("&gt;"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K38">
        <f>SUMIFS(IncrementalChanges2015[2012],IncrementalChanges2015[[EnableExclusion]:[EnableExclusion]],TRUE,IncrementalChanges2015[[Voltage]:[Voltage]],CONCATENATE("&gt;"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L38">
        <f>SUMIFS(IncrementalChanges2015[2011],IncrementalChanges2015[[EnableExclusion]:[EnableExclusion]],TRUE,IncrementalChanges2015[[Voltage]:[Voltage]],CONCATENATE("&gt;"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M38">
        <f>SUMIFS(IncrementalChanges2015[2010],IncrementalChanges2015[[EnableExclusion]:[EnableExclusion]],TRUE,IncrementalChanges2015[[Voltage]:[Voltage]],CONCATENATE("&gt;"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N38">
        <f>SUMIFS(IncrementalChanges2015[2009],IncrementalChanges2015[[EnableExclusion]:[EnableExclusion]],TRUE,IncrementalChanges2015[[Voltage]:[Voltage]],CONCATENATE("&gt;"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O38">
        <f>SUMIFS(IncrementalChanges2015[2008],IncrementalChanges2015[[EnableExclusion]:[EnableExclusion]],TRUE,IncrementalChanges2015[[Voltage]:[Voltage]],CONCATENATE("&gt;"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P38">
        <f>SUMIFS(IncrementalChanges2015[2007],IncrementalChanges2015[[EnableExclusion]:[EnableExclusion]],TRUE,IncrementalChanges2015[[Voltage]:[Voltage]],CONCATENATE("&gt;"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Q38">
        <f>SUMIFS(IncrementalChanges2015[2006],IncrementalChanges2015[[EnableExclusion]:[EnableExclusion]],TRUE,IncrementalChanges2015[[Voltage]:[Voltage]],CONCATENATE("&gt;"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R38">
        <f>SUMIFS(IncrementalChanges2015[2005],IncrementalChanges2015[[EnableExclusion]:[EnableExclusion]],TRUE,IncrementalChanges2015[[Voltage]:[Voltage]],CONCATENATE("&gt;"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S38">
        <f>SUMIFS(IncrementalChanges2015[2004],IncrementalChanges2015[[EnableExclusion]:[EnableExclusion]],TRUE,IncrementalChanges2015[[Voltage]:[Voltage]],CONCATENATE("&gt;"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T38">
        <f>SUMIFS(IncrementalChanges2015[2003],IncrementalChanges2015[[EnableExclusion]:[EnableExclusion]],TRUE,IncrementalChanges2015[[Voltage]:[Voltage]],CONCATENATE("&gt;"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U38">
        <f>SUMIFS(IncrementalChanges2015[2002],IncrementalChanges2015[[EnableExclusion]:[EnableExclusion]],TRUE,IncrementalChanges2015[[Voltage]:[Voltage]],CONCATENATE("&gt;"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V38">
        <f>SUMIFS(IncrementalChanges2015[2001],IncrementalChanges2015[[EnableExclusion]:[EnableExclusion]],TRUE,IncrementalChanges2015[[Voltage]:[Voltage]],CONCATENATE("&gt;"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W38">
        <f>SUMIFS(IncrementalChanges2015[2000],IncrementalChanges2015[[EnableExclusion]:[EnableExclusion]],TRUE,IncrementalChanges2015[[Voltage]:[Voltage]],CONCATENATE("&gt;"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X38">
        <f>SUMIFS(IncrementalChanges2015[1999],IncrementalChanges2015[[EnableExclusion]:[EnableExclusion]],TRUE,IncrementalChanges2015[[Voltage]:[Voltage]],CONCATENATE("&gt;"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Y38">
        <f>SUMIFS(IncrementalChanges2015[1998],IncrementalChanges2015[[EnableExclusion]:[EnableExclusion]],TRUE,IncrementalChanges2015[[Voltage]:[Voltage]],CONCATENATE("&gt;"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Z38">
        <f>SUMIFS(IncrementalChanges2015[1997],IncrementalChanges2015[[EnableExclusion]:[EnableExclusion]],TRUE,IncrementalChanges2015[[Voltage]:[Voltage]],CONCATENATE("&gt;"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A38">
        <f>SUMIFS(IncrementalChanges2015[1996],IncrementalChanges2015[[EnableExclusion]:[EnableExclusion]],TRUE,IncrementalChanges2015[[Voltage]:[Voltage]],CONCATENATE("&gt;"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B38">
        <f>SUMIFS(IncrementalChanges2015[1995],IncrementalChanges2015[[EnableExclusion]:[EnableExclusion]],TRUE,IncrementalChanges2015[[Voltage]:[Voltage]],CONCATENATE("&gt;"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C38">
        <f>SUMIFS(IncrementalChanges2015[1994],IncrementalChanges2015[[EnableExclusion]:[EnableExclusion]],TRUE,IncrementalChanges2015[[Voltage]:[Voltage]],CONCATENATE("&gt;"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D38">
        <f>SUMIFS(IncrementalChanges2015[1993],IncrementalChanges2015[[EnableExclusion]:[EnableExclusion]],TRUE,IncrementalChanges2015[[Voltage]:[Voltage]],CONCATENATE("&gt;"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E38">
        <f>SUMIFS(IncrementalChanges2015[1992],IncrementalChanges2015[[EnableExclusion]:[EnableExclusion]],TRUE,IncrementalChanges2015[[Voltage]:[Voltage]],CONCATENATE("&gt;"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F38">
        <f>SUMIFS(IncrementalChanges2015[1991],IncrementalChanges2015[[EnableExclusion]:[EnableExclusion]],TRUE,IncrementalChanges2015[[Voltage]:[Voltage]],CONCATENATE("&gt;"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G38">
        <f>SUMIFS(IncrementalChanges2015[1990],IncrementalChanges2015[[EnableExclusion]:[EnableExclusion]],TRUE,IncrementalChanges2015[[Voltage]:[Voltage]],CONCATENATE("&gt;"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H38">
        <f>SUMIFS(IncrementalChanges2015[1989],IncrementalChanges2015[[EnableExclusion]:[EnableExclusion]],TRUE,IncrementalChanges2015[[Voltage]:[Voltage]],CONCATENATE("&gt;"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I38">
        <f>SUMIFS(IncrementalChanges2015[1988],IncrementalChanges2015[[EnableExclusion]:[EnableExclusion]],TRUE,IncrementalChanges2015[[Voltage]:[Voltage]],CONCATENATE("&gt;"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J38">
        <f>SUMIFS(IncrementalChanges2015[1987],IncrementalChanges2015[[EnableExclusion]:[EnableExclusion]],TRUE,IncrementalChanges2015[[Voltage]:[Voltage]],CONCATENATE("&gt;"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K38">
        <f>SUMIFS(IncrementalChanges2015[1986],IncrementalChanges2015[[EnableExclusion]:[EnableExclusion]],TRUE,IncrementalChanges2015[[Voltage]:[Voltage]],CONCATENATE("&gt;"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L38">
        <f>SUMIFS(IncrementalChanges2015[1985],IncrementalChanges2015[[EnableExclusion]:[EnableExclusion]],TRUE,IncrementalChanges2015[[Voltage]:[Voltage]],CONCATENATE("&gt;"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M38">
        <f>SUMIFS(IncrementalChanges2015[1984],IncrementalChanges2015[[EnableExclusion]:[EnableExclusion]],TRUE,IncrementalChanges2015[[Voltage]:[Voltage]],CONCATENATE("&gt;"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N38">
        <f>SUMIFS(IncrementalChanges2015[1983],IncrementalChanges2015[[EnableExclusion]:[EnableExclusion]],TRUE,IncrementalChanges2015[[Voltage]:[Voltage]],CONCATENATE("&gt;"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O38">
        <f>SUMIFS(IncrementalChanges2015[1982],IncrementalChanges2015[[EnableExclusion]:[EnableExclusion]],TRUE,IncrementalChanges2015[[Voltage]:[Voltage]],CONCATENATE("&gt;"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P38">
        <f>SUMIFS(IncrementalChanges2015[1981],IncrementalChanges2015[[EnableExclusion]:[EnableExclusion]],TRUE,IncrementalChanges2015[[Voltage]:[Voltage]],CONCATENATE("&gt;"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Q38">
        <f>SUMIFS(IncrementalChanges2015[1980],IncrementalChanges2015[[EnableExclusion]:[EnableExclusion]],TRUE,IncrementalChanges2015[[Voltage]:[Voltage]],CONCATENATE("&gt;"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R38">
        <f>SUMIFS(IncrementalChanges2015[1979],IncrementalChanges2015[[EnableExclusion]:[EnableExclusion]],TRUE,IncrementalChanges2015[[Voltage]:[Voltage]],CONCATENATE("&gt;"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S38">
        <f>SUMIFS(IncrementalChanges2015[1978],IncrementalChanges2015[[EnableExclusion]:[EnableExclusion]],TRUE,IncrementalChanges2015[[Voltage]:[Voltage]],CONCATENATE("&gt;"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T38">
        <f>SUMIFS(IncrementalChanges2015[1977],IncrementalChanges2015[[EnableExclusion]:[EnableExclusion]],TRUE,IncrementalChanges2015[[Voltage]:[Voltage]],CONCATENATE("&gt;"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U38">
        <f>SUMIFS(IncrementalChanges2015[1976],IncrementalChanges2015[[EnableExclusion]:[EnableExclusion]],TRUE,IncrementalChanges2015[[Voltage]:[Voltage]],CONCATENATE("&gt;"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V38">
        <f>SUMIFS(IncrementalChanges2015[1975],IncrementalChanges2015[[EnableExclusion]:[EnableExclusion]],TRUE,IncrementalChanges2015[[Voltage]:[Voltage]],CONCATENATE("&gt;"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W38">
        <f>SUMIFS(IncrementalChanges2015[1974],IncrementalChanges2015[[EnableExclusion]:[EnableExclusion]],TRUE,IncrementalChanges2015[[Voltage]:[Voltage]],CONCATENATE("&gt;"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X38">
        <f>SUMIFS(IncrementalChanges2015[1973],IncrementalChanges2015[[EnableExclusion]:[EnableExclusion]],TRUE,IncrementalChanges2015[[Voltage]:[Voltage]],CONCATENATE("&gt;"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Y38">
        <f>SUMIFS(IncrementalChanges2015[1972],IncrementalChanges2015[[EnableExclusion]:[EnableExclusion]],TRUE,IncrementalChanges2015[[Voltage]:[Voltage]],CONCATENATE("&gt;"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Z38">
        <f>SUMIFS(IncrementalChanges2015[1971],IncrementalChanges2015[[EnableExclusion]:[EnableExclusion]],TRUE,IncrementalChanges2015[[Voltage]:[Voltage]],CONCATENATE("&gt;"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A38">
        <f>SUMIFS(IncrementalChanges2015[1970],IncrementalChanges2015[[EnableExclusion]:[EnableExclusion]],TRUE,IncrementalChanges2015[[Voltage]:[Voltage]],CONCATENATE("&gt;"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B38">
        <f>SUMIFS(IncrementalChanges2015[1969],IncrementalChanges2015[[EnableExclusion]:[EnableExclusion]],TRUE,IncrementalChanges2015[[Voltage]:[Voltage]],CONCATENATE("&gt;"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C38">
        <f>SUMIFS(IncrementalChanges2015[1968],IncrementalChanges2015[[EnableExclusion]:[EnableExclusion]],TRUE,IncrementalChanges2015[[Voltage]:[Voltage]],CONCATENATE("&gt;"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D38">
        <f>SUMIFS(IncrementalChanges2015[1967],IncrementalChanges2015[[EnableExclusion]:[EnableExclusion]],TRUE,IncrementalChanges2015[[Voltage]:[Voltage]],CONCATENATE("&gt;"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E38">
        <f>SUMIFS(IncrementalChanges2015[1966],IncrementalChanges2015[[EnableExclusion]:[EnableExclusion]],TRUE,IncrementalChanges2015[[Voltage]:[Voltage]],CONCATENATE("&gt;"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F38">
        <f>SUMIFS(IncrementalChanges2015[1965],IncrementalChanges2015[[EnableExclusion]:[EnableExclusion]],TRUE,IncrementalChanges2015[[Voltage]:[Voltage]],CONCATENATE("&gt;"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G38">
        <f>SUMIFS(IncrementalChanges2015[1964],IncrementalChanges2015[[EnableExclusion]:[EnableExclusion]],TRUE,IncrementalChanges2015[[Voltage]:[Voltage]],CONCATENATE("&gt;"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H38">
        <f>SUMIFS(IncrementalChanges2015[1963],IncrementalChanges2015[[EnableExclusion]:[EnableExclusion]],TRUE,IncrementalChanges2015[[Voltage]:[Voltage]],CONCATENATE("&gt;"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I38">
        <f>SUMIFS(IncrementalChanges2015[1962],IncrementalChanges2015[[EnableExclusion]:[EnableExclusion]],TRUE,IncrementalChanges2015[[Voltage]:[Voltage]],CONCATENATE("&gt;"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J38">
        <f>SUMIFS(IncrementalChanges2015[1961],IncrementalChanges2015[[EnableExclusion]:[EnableExclusion]],TRUE,IncrementalChanges2015[[Voltage]:[Voltage]],CONCATENATE("&gt;"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K38">
        <f>SUMIFS(IncrementalChanges2015[1960],IncrementalChanges2015[[EnableExclusion]:[EnableExclusion]],TRUE,IncrementalChanges2015[[Voltage]:[Voltage]],CONCATENATE("&gt;"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L38">
        <f>SUMIFS(IncrementalChanges2015[1959],IncrementalChanges2015[[EnableExclusion]:[EnableExclusion]],TRUE,IncrementalChanges2015[[Voltage]:[Voltage]],CONCATENATE("&gt;"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M38">
        <f>SUMIFS(IncrementalChanges2015[1958],IncrementalChanges2015[[EnableExclusion]:[EnableExclusion]],TRUE,IncrementalChanges2015[[Voltage]:[Voltage]],CONCATENATE("&gt;"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N38">
        <f>SUMIFS(IncrementalChanges2015[1957],IncrementalChanges2015[[EnableExclusion]:[EnableExclusion]],TRUE,IncrementalChanges2015[[Voltage]:[Voltage]],CONCATENATE("&gt;"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O38">
        <f>SUMIFS(IncrementalChanges2015[1956],IncrementalChanges2015[[EnableExclusion]:[EnableExclusion]],TRUE,IncrementalChanges2015[[Voltage]:[Voltage]],CONCATENATE("&gt;"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P38">
        <f>SUMIFS(IncrementalChanges2015[1955],IncrementalChanges2015[[EnableExclusion]:[EnableExclusion]],TRUE,IncrementalChanges2015[[Voltage]:[Voltage]],CONCATENATE("&gt;"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Q38">
        <f>SUMIFS(IncrementalChanges2015[1954],IncrementalChanges2015[[EnableExclusion]:[EnableExclusion]],TRUE,IncrementalChanges2015[[Voltage]:[Voltage]],CONCATENATE("&gt;"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R38">
        <f>SUMIFS(IncrementalChanges2015[1953],IncrementalChanges2015[[EnableExclusion]:[EnableExclusion]],TRUE,IncrementalChanges2015[[Voltage]:[Voltage]],CONCATENATE("&gt;"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S38">
        <f>SUMIFS(IncrementalChanges2015[1952],IncrementalChanges2015[[EnableExclusion]:[EnableExclusion]],TRUE,IncrementalChanges2015[[Voltage]:[Voltage]],CONCATENATE("&gt;"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T38">
        <f>SUMIFS(IncrementalChanges2015[1951],IncrementalChanges2015[[EnableExclusion]:[EnableExclusion]],TRUE,IncrementalChanges2015[[Voltage]:[Voltage]],CONCATENATE("&gt;"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U38">
        <f>SUMIFS(IncrementalChanges2015[1950],IncrementalChanges2015[[EnableExclusion]:[EnableExclusion]],TRUE,IncrementalChanges2015[[Voltage]:[Voltage]],CONCATENATE("&gt;"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V38">
        <f>SUMIFS(IncrementalChanges2015[1949],IncrementalChanges2015[[EnableExclusion]:[EnableExclusion]],TRUE,IncrementalChanges2015[[Voltage]:[Voltage]],CONCATENATE("&gt;"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W38">
        <f>SUMIFS(IncrementalChanges2015[1948],IncrementalChanges2015[[EnableExclusion]:[EnableExclusion]],TRUE,IncrementalChanges2015[[Voltage]:[Voltage]],CONCATENATE("&gt;"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X38">
        <f>SUMIFS(IncrementalChanges2015[1947],IncrementalChanges2015[[EnableExclusion]:[EnableExclusion]],TRUE,IncrementalChanges2015[[Voltage]:[Voltage]],CONCATENATE("&gt;"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Y38">
        <f>SUMIFS(IncrementalChanges2015[1946],IncrementalChanges2015[[EnableExclusion]:[EnableExclusion]],TRUE,IncrementalChanges2015[[Voltage]:[Voltage]],CONCATENATE("&gt;"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Z38">
        <f>SUMIFS(IncrementalChanges2015[1945],IncrementalChanges2015[[EnableExclusion]:[EnableExclusion]],TRUE,IncrementalChanges2015[[Voltage]:[Voltage]],CONCATENATE("&gt;"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A38">
        <f>SUMIFS(IncrementalChanges2015[1944],IncrementalChanges2015[[EnableExclusion]:[EnableExclusion]],TRUE,IncrementalChanges2015[[Voltage]:[Voltage]],CONCATENATE("&gt;"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B38">
        <f>SUMIFS(IncrementalChanges2015[1943],IncrementalChanges2015[[EnableExclusion]:[EnableExclusion]],TRUE,IncrementalChanges2015[[Voltage]:[Voltage]],CONCATENATE("&gt;"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C38">
        <f>SUMIFS(IncrementalChanges2015[1942],IncrementalChanges2015[[EnableExclusion]:[EnableExclusion]],TRUE,IncrementalChanges2015[[Voltage]:[Voltage]],CONCATENATE("&gt;"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D38">
        <f>SUMIFS(IncrementalChanges2015[1941],IncrementalChanges2015[[EnableExclusion]:[EnableExclusion]],TRUE,IncrementalChanges2015[[Voltage]:[Voltage]],CONCATENATE("&gt;"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E38">
        <f>SUMIFS(IncrementalChanges2015[1940],IncrementalChanges2015[[EnableExclusion]:[EnableExclusion]],TRUE,IncrementalChanges2015[[Voltage]:[Voltage]],CONCATENATE("&gt;"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F38">
        <f>SUMIFS(IncrementalChanges2015[1939],IncrementalChanges2015[[EnableExclusion]:[EnableExclusion]],TRUE,IncrementalChanges2015[[Voltage]:[Voltage]],CONCATENATE("&gt;"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G38">
        <f>SUMIFS(IncrementalChanges2015[1938],IncrementalChanges2015[[EnableExclusion]:[EnableExclusion]],TRUE,IncrementalChanges2015[[Voltage]:[Voltage]],CONCATENATE("&gt;"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H38">
        <f>SUMIFS(IncrementalChanges2015[1937],IncrementalChanges2015[[EnableExclusion]:[EnableExclusion]],TRUE,IncrementalChanges2015[[Voltage]:[Voltage]],CONCATENATE("&gt;"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I38">
        <f>SUMIFS(IncrementalChanges2015[1936],IncrementalChanges2015[[EnableExclusion]:[EnableExclusion]],TRUE,IncrementalChanges2015[[Voltage]:[Voltage]],CONCATENATE("&gt;"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J38">
        <f>SUMIFS(IncrementalChanges2015[1935],IncrementalChanges2015[[EnableExclusion]:[EnableExclusion]],TRUE,IncrementalChanges2015[[Voltage]:[Voltage]],CONCATENATE("&gt;"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K38">
        <f>SUMIFS(IncrementalChanges2015[1934],IncrementalChanges2015[[EnableExclusion]:[EnableExclusion]],TRUE,IncrementalChanges2015[[Voltage]:[Voltage]],CONCATENATE("&gt;"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L38">
        <f>SUMIFS(IncrementalChanges2015[1933],IncrementalChanges2015[[EnableExclusion]:[EnableExclusion]],TRUE,IncrementalChanges2015[[Voltage]:[Voltage]],CONCATENATE("&gt;"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M38">
        <f>SUMIFS(IncrementalChanges2015[1932],IncrementalChanges2015[[EnableExclusion]:[EnableExclusion]],TRUE,IncrementalChanges2015[[Voltage]:[Voltage]],CONCATENATE("&gt;"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N38">
        <f>SUMIFS(IncrementalChanges2015[1931],IncrementalChanges2015[[EnableExclusion]:[EnableExclusion]],TRUE,IncrementalChanges2015[[Voltage]:[Voltage]],CONCATENATE("&gt;"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O38">
        <f>SUMIFS(IncrementalChanges2015[1930],IncrementalChanges2015[[EnableExclusion]:[EnableExclusion]],TRUE,IncrementalChanges2015[[Voltage]:[Voltage]],CONCATENATE("&gt;"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P38">
        <f>SUMIFS(IncrementalChanges2015[1929],IncrementalChanges2015[[EnableExclusion]:[EnableExclusion]],TRUE,IncrementalChanges2015[[Voltage]:[Voltage]],CONCATENATE("&gt;"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Q38">
        <f>SUMIFS(IncrementalChanges2015[1928],IncrementalChanges2015[[EnableExclusion]:[EnableExclusion]],TRUE,IncrementalChanges2015[[Voltage]:[Voltage]],CONCATENATE("&gt;"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R38">
        <f>SUMIFS(IncrementalChanges2015[1927],IncrementalChanges2015[[EnableExclusion]:[EnableExclusion]],TRUE,IncrementalChanges2015[[Voltage]:[Voltage]],CONCATENATE("&gt;"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S38">
        <f>SUMIFS(IncrementalChanges2015[1926],IncrementalChanges2015[[EnableExclusion]:[EnableExclusion]],TRUE,IncrementalChanges2015[[Voltage]:[Voltage]],CONCATENATE("&gt;"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T38">
        <f>SUMIFS(IncrementalChanges2015[1925],IncrementalChanges2015[[EnableExclusion]:[EnableExclusion]],TRUE,IncrementalChanges2015[[Voltage]:[Voltage]],CONCATENATE("&gt;"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U38">
        <f>SUMIFS(IncrementalChanges2015[1924],IncrementalChanges2015[[EnableExclusion]:[EnableExclusion]],TRUE,IncrementalChanges2015[[Voltage]:[Voltage]],CONCATENATE("&gt;"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V38">
        <f>SUMIFS(IncrementalChanges2015[1923],IncrementalChanges2015[[EnableExclusion]:[EnableExclusion]],TRUE,IncrementalChanges2015[[Voltage]:[Voltage]],CONCATENATE("&gt;"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W38">
        <f>SUMIFS(IncrementalChanges2015[1922],IncrementalChanges2015[[EnableExclusion]:[EnableExclusion]],TRUE,IncrementalChanges2015[[Voltage]:[Voltage]],CONCATENATE("&gt;"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X38">
        <f>SUMIFS(IncrementalChanges2015[1921],IncrementalChanges2015[[EnableExclusion]:[EnableExclusion]],TRUE,IncrementalChanges2015[[Voltage]:[Voltage]],CONCATENATE("&gt;"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Y38">
        <f>SUMIFS(IncrementalChanges2015[1920],IncrementalChanges2015[[EnableExclusion]:[EnableExclusion]],TRUE,IncrementalChanges2015[[Voltage]:[Voltage]],CONCATENATE("&gt;"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Z38">
        <f>SUMIFS(IncrementalChanges2015[1919],IncrementalChanges2015[[EnableExclusion]:[EnableExclusion]],TRUE,IncrementalChanges2015[[Voltage]:[Voltage]],CONCATENATE("&gt;"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A38">
        <f>SUMIFS(IncrementalChanges2015[1918],IncrementalChanges2015[[EnableExclusion]:[EnableExclusion]],TRUE,IncrementalChanges2015[[Voltage]:[Voltage]],CONCATENATE("&gt;"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B38">
        <f>SUMIFS(IncrementalChanges2015[1917],IncrementalChanges2015[[EnableExclusion]:[EnableExclusion]],TRUE,IncrementalChanges2015[[Voltage]:[Voltage]],CONCATENATE("&gt;"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C38">
        <f>SUMIFS(IncrementalChanges2015[1916],IncrementalChanges2015[[EnableExclusion]:[EnableExclusion]],TRUE,IncrementalChanges2015[[Voltage]:[Voltage]],CONCATENATE("&gt;"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D38">
        <f>SUMIFS(IncrementalChanges2015[1915],IncrementalChanges2015[[EnableExclusion]:[EnableExclusion]],TRUE,IncrementalChanges2015[[Voltage]:[Voltage]],CONCATENATE("&gt;"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E38">
        <f>SUMIFS(IncrementalChanges2015[1914],IncrementalChanges2015[[EnableExclusion]:[EnableExclusion]],TRUE,IncrementalChanges2015[[Voltage]:[Voltage]],CONCATENATE("&gt;"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F38">
        <f>SUMIFS(IncrementalChanges2015[1913],IncrementalChanges2015[[EnableExclusion]:[EnableExclusion]],TRUE,IncrementalChanges2015[[Voltage]:[Voltage]],CONCATENATE("&gt;"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G38">
        <f>SUMIFS(IncrementalChanges2015[1912],IncrementalChanges2015[[EnableExclusion]:[EnableExclusion]],TRUE,IncrementalChanges2015[[Voltage]:[Voltage]],CONCATENATE("&gt;"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H38">
        <f>SUMIFS(IncrementalChanges2015[1911],IncrementalChanges2015[[EnableExclusion]:[EnableExclusion]],TRUE,IncrementalChanges2015[[Voltage]:[Voltage]],CONCATENATE("&gt;"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I38">
        <f>SUMIFS(IncrementalChanges2015[1910],IncrementalChanges2015[[EnableExclusion]:[EnableExclusion]],TRUE,IncrementalChanges2015[[Voltage]:[Voltage]],CONCATENATE("&gt;"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J38">
        <f>SUMIFS(IncrementalChanges2015[1909],IncrementalChanges2015[[EnableExclusion]:[EnableExclusion]],TRUE,IncrementalChanges2015[[Voltage]:[Voltage]],CONCATENATE("&gt;"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</row>
    <row r="39" spans="1:114" x14ac:dyDescent="0.3">
      <c r="A39" t="b">
        <v>0</v>
      </c>
      <c r="B39" t="b">
        <v>1</v>
      </c>
      <c r="C39">
        <v>33</v>
      </c>
      <c r="D39">
        <v>66</v>
      </c>
      <c r="F39" s="12" t="s">
        <v>133</v>
      </c>
      <c r="G39" s="11">
        <f t="shared" si="7"/>
        <v>-2</v>
      </c>
      <c r="H39">
        <f>SUMIFS(IncrementalChanges2015[2015],IncrementalChanges2015[[EnableExclusion]:[EnableExclusion]],TRUE,IncrementalChanges2015[[Voltage]:[Voltage]],CONCATENATE("&gt;"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I39">
        <f>SUMIFS(IncrementalChanges2015[2014],IncrementalChanges2015[[EnableExclusion]:[EnableExclusion]],TRUE,IncrementalChanges2015[[Voltage]:[Voltage]],CONCATENATE("&gt;"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J39">
        <f>SUMIFS(IncrementalChanges2015[2013],IncrementalChanges2015[[EnableExclusion]:[EnableExclusion]],TRUE,IncrementalChanges2015[[Voltage]:[Voltage]],CONCATENATE("&gt;"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K39">
        <f>SUMIFS(IncrementalChanges2015[2012],IncrementalChanges2015[[EnableExclusion]:[EnableExclusion]],TRUE,IncrementalChanges2015[[Voltage]:[Voltage]],CONCATENATE("&gt;"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L39">
        <f>SUMIFS(IncrementalChanges2015[2011],IncrementalChanges2015[[EnableExclusion]:[EnableExclusion]],TRUE,IncrementalChanges2015[[Voltage]:[Voltage]],CONCATENATE("&gt;"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M39">
        <f>SUMIFS(IncrementalChanges2015[2010],IncrementalChanges2015[[EnableExclusion]:[EnableExclusion]],TRUE,IncrementalChanges2015[[Voltage]:[Voltage]],CONCATENATE("&gt;"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N39">
        <f>SUMIFS(IncrementalChanges2015[2009],IncrementalChanges2015[[EnableExclusion]:[EnableExclusion]],TRUE,IncrementalChanges2015[[Voltage]:[Voltage]],CONCATENATE("&gt;"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O39">
        <f>SUMIFS(IncrementalChanges2015[2008],IncrementalChanges2015[[EnableExclusion]:[EnableExclusion]],TRUE,IncrementalChanges2015[[Voltage]:[Voltage]],CONCATENATE("&gt;"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P39">
        <f>SUMIFS(IncrementalChanges2015[2007],IncrementalChanges2015[[EnableExclusion]:[EnableExclusion]],TRUE,IncrementalChanges2015[[Voltage]:[Voltage]],CONCATENATE("&gt;"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Q39">
        <f>SUMIFS(IncrementalChanges2015[2006],IncrementalChanges2015[[EnableExclusion]:[EnableExclusion]],TRUE,IncrementalChanges2015[[Voltage]:[Voltage]],CONCATENATE("&gt;"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R39">
        <f>SUMIFS(IncrementalChanges2015[2005],IncrementalChanges2015[[EnableExclusion]:[EnableExclusion]],TRUE,IncrementalChanges2015[[Voltage]:[Voltage]],CONCATENATE("&gt;"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S39">
        <f>SUMIFS(IncrementalChanges2015[2004],IncrementalChanges2015[[EnableExclusion]:[EnableExclusion]],TRUE,IncrementalChanges2015[[Voltage]:[Voltage]],CONCATENATE("&gt;"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T39">
        <f>SUMIFS(IncrementalChanges2015[2003],IncrementalChanges2015[[EnableExclusion]:[EnableExclusion]],TRUE,IncrementalChanges2015[[Voltage]:[Voltage]],CONCATENATE("&gt;"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U39">
        <f>SUMIFS(IncrementalChanges2015[2002],IncrementalChanges2015[[EnableExclusion]:[EnableExclusion]],TRUE,IncrementalChanges2015[[Voltage]:[Voltage]],CONCATENATE("&gt;"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V39">
        <f>SUMIFS(IncrementalChanges2015[2001],IncrementalChanges2015[[EnableExclusion]:[EnableExclusion]],TRUE,IncrementalChanges2015[[Voltage]:[Voltage]],CONCATENATE("&gt;"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W39">
        <f>SUMIFS(IncrementalChanges2015[2000],IncrementalChanges2015[[EnableExclusion]:[EnableExclusion]],TRUE,IncrementalChanges2015[[Voltage]:[Voltage]],CONCATENATE("&gt;"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X39">
        <f>SUMIFS(IncrementalChanges2015[1999],IncrementalChanges2015[[EnableExclusion]:[EnableExclusion]],TRUE,IncrementalChanges2015[[Voltage]:[Voltage]],CONCATENATE("&gt;"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Y39">
        <f>SUMIFS(IncrementalChanges2015[1998],IncrementalChanges2015[[EnableExclusion]:[EnableExclusion]],TRUE,IncrementalChanges2015[[Voltage]:[Voltage]],CONCATENATE("&gt;"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Z39">
        <f>SUMIFS(IncrementalChanges2015[1997],IncrementalChanges2015[[EnableExclusion]:[EnableExclusion]],TRUE,IncrementalChanges2015[[Voltage]:[Voltage]],CONCATENATE("&gt;"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A39">
        <f>SUMIFS(IncrementalChanges2015[1996],IncrementalChanges2015[[EnableExclusion]:[EnableExclusion]],TRUE,IncrementalChanges2015[[Voltage]:[Voltage]],CONCATENATE("&gt;"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B39">
        <f>SUMIFS(IncrementalChanges2015[1995],IncrementalChanges2015[[EnableExclusion]:[EnableExclusion]],TRUE,IncrementalChanges2015[[Voltage]:[Voltage]],CONCATENATE("&gt;"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C39">
        <f>SUMIFS(IncrementalChanges2015[1994],IncrementalChanges2015[[EnableExclusion]:[EnableExclusion]],TRUE,IncrementalChanges2015[[Voltage]:[Voltage]],CONCATENATE("&gt;"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D39">
        <f>SUMIFS(IncrementalChanges2015[1993],IncrementalChanges2015[[EnableExclusion]:[EnableExclusion]],TRUE,IncrementalChanges2015[[Voltage]:[Voltage]],CONCATENATE("&gt;"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E39">
        <f>SUMIFS(IncrementalChanges2015[1992],IncrementalChanges2015[[EnableExclusion]:[EnableExclusion]],TRUE,IncrementalChanges2015[[Voltage]:[Voltage]],CONCATENATE("&gt;"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F39">
        <f>SUMIFS(IncrementalChanges2015[1991],IncrementalChanges2015[[EnableExclusion]:[EnableExclusion]],TRUE,IncrementalChanges2015[[Voltage]:[Voltage]],CONCATENATE("&gt;"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G39">
        <f>SUMIFS(IncrementalChanges2015[1990],IncrementalChanges2015[[EnableExclusion]:[EnableExclusion]],TRUE,IncrementalChanges2015[[Voltage]:[Voltage]],CONCATENATE("&gt;"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H39">
        <f>SUMIFS(IncrementalChanges2015[1989],IncrementalChanges2015[[EnableExclusion]:[EnableExclusion]],TRUE,IncrementalChanges2015[[Voltage]:[Voltage]],CONCATENATE("&gt;"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I39">
        <f>SUMIFS(IncrementalChanges2015[1988],IncrementalChanges2015[[EnableExclusion]:[EnableExclusion]],TRUE,IncrementalChanges2015[[Voltage]:[Voltage]],CONCATENATE("&gt;"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J39">
        <f>SUMIFS(IncrementalChanges2015[1987],IncrementalChanges2015[[EnableExclusion]:[EnableExclusion]],TRUE,IncrementalChanges2015[[Voltage]:[Voltage]],CONCATENATE("&gt;"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K39">
        <f>SUMIFS(IncrementalChanges2015[1986],IncrementalChanges2015[[EnableExclusion]:[EnableExclusion]],TRUE,IncrementalChanges2015[[Voltage]:[Voltage]],CONCATENATE("&gt;"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L39">
        <f>SUMIFS(IncrementalChanges2015[1985],IncrementalChanges2015[[EnableExclusion]:[EnableExclusion]],TRUE,IncrementalChanges2015[[Voltage]:[Voltage]],CONCATENATE("&gt;"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M39">
        <f>SUMIFS(IncrementalChanges2015[1984],IncrementalChanges2015[[EnableExclusion]:[EnableExclusion]],TRUE,IncrementalChanges2015[[Voltage]:[Voltage]],CONCATENATE("&gt;"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-2</v>
      </c>
      <c r="AN39">
        <f>SUMIFS(IncrementalChanges2015[1983],IncrementalChanges2015[[EnableExclusion]:[EnableExclusion]],TRUE,IncrementalChanges2015[[Voltage]:[Voltage]],CONCATENATE("&gt;"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O39">
        <f>SUMIFS(IncrementalChanges2015[1982],IncrementalChanges2015[[EnableExclusion]:[EnableExclusion]],TRUE,IncrementalChanges2015[[Voltage]:[Voltage]],CONCATENATE("&gt;"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P39">
        <f>SUMIFS(IncrementalChanges2015[1981],IncrementalChanges2015[[EnableExclusion]:[EnableExclusion]],TRUE,IncrementalChanges2015[[Voltage]:[Voltage]],CONCATENATE("&gt;"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Q39">
        <f>SUMIFS(IncrementalChanges2015[1980],IncrementalChanges2015[[EnableExclusion]:[EnableExclusion]],TRUE,IncrementalChanges2015[[Voltage]:[Voltage]],CONCATENATE("&gt;"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R39">
        <f>SUMIFS(IncrementalChanges2015[1979],IncrementalChanges2015[[EnableExclusion]:[EnableExclusion]],TRUE,IncrementalChanges2015[[Voltage]:[Voltage]],CONCATENATE("&gt;"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S39">
        <f>SUMIFS(IncrementalChanges2015[1978],IncrementalChanges2015[[EnableExclusion]:[EnableExclusion]],TRUE,IncrementalChanges2015[[Voltage]:[Voltage]],CONCATENATE("&gt;"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T39">
        <f>SUMIFS(IncrementalChanges2015[1977],IncrementalChanges2015[[EnableExclusion]:[EnableExclusion]],TRUE,IncrementalChanges2015[[Voltage]:[Voltage]],CONCATENATE("&gt;"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U39">
        <f>SUMIFS(IncrementalChanges2015[1976],IncrementalChanges2015[[EnableExclusion]:[EnableExclusion]],TRUE,IncrementalChanges2015[[Voltage]:[Voltage]],CONCATENATE("&gt;"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V39">
        <f>SUMIFS(IncrementalChanges2015[1975],IncrementalChanges2015[[EnableExclusion]:[EnableExclusion]],TRUE,IncrementalChanges2015[[Voltage]:[Voltage]],CONCATENATE("&gt;"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W39">
        <f>SUMIFS(IncrementalChanges2015[1974],IncrementalChanges2015[[EnableExclusion]:[EnableExclusion]],TRUE,IncrementalChanges2015[[Voltage]:[Voltage]],CONCATENATE("&gt;"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X39">
        <f>SUMIFS(IncrementalChanges2015[1973],IncrementalChanges2015[[EnableExclusion]:[EnableExclusion]],TRUE,IncrementalChanges2015[[Voltage]:[Voltage]],CONCATENATE("&gt;"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Y39">
        <f>SUMIFS(IncrementalChanges2015[1972],IncrementalChanges2015[[EnableExclusion]:[EnableExclusion]],TRUE,IncrementalChanges2015[[Voltage]:[Voltage]],CONCATENATE("&gt;"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Z39">
        <f>SUMIFS(IncrementalChanges2015[1971],IncrementalChanges2015[[EnableExclusion]:[EnableExclusion]],TRUE,IncrementalChanges2015[[Voltage]:[Voltage]],CONCATENATE("&gt;"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A39">
        <f>SUMIFS(IncrementalChanges2015[1970],IncrementalChanges2015[[EnableExclusion]:[EnableExclusion]],TRUE,IncrementalChanges2015[[Voltage]:[Voltage]],CONCATENATE("&gt;"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B39">
        <f>SUMIFS(IncrementalChanges2015[1969],IncrementalChanges2015[[EnableExclusion]:[EnableExclusion]],TRUE,IncrementalChanges2015[[Voltage]:[Voltage]],CONCATENATE("&gt;"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C39">
        <f>SUMIFS(IncrementalChanges2015[1968],IncrementalChanges2015[[EnableExclusion]:[EnableExclusion]],TRUE,IncrementalChanges2015[[Voltage]:[Voltage]],CONCATENATE("&gt;"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D39">
        <f>SUMIFS(IncrementalChanges2015[1967],IncrementalChanges2015[[EnableExclusion]:[EnableExclusion]],TRUE,IncrementalChanges2015[[Voltage]:[Voltage]],CONCATENATE("&gt;"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E39">
        <f>SUMIFS(IncrementalChanges2015[1966],IncrementalChanges2015[[EnableExclusion]:[EnableExclusion]],TRUE,IncrementalChanges2015[[Voltage]:[Voltage]],CONCATENATE("&gt;"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F39">
        <f>SUMIFS(IncrementalChanges2015[1965],IncrementalChanges2015[[EnableExclusion]:[EnableExclusion]],TRUE,IncrementalChanges2015[[Voltage]:[Voltage]],CONCATENATE("&gt;"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G39">
        <f>SUMIFS(IncrementalChanges2015[1964],IncrementalChanges2015[[EnableExclusion]:[EnableExclusion]],TRUE,IncrementalChanges2015[[Voltage]:[Voltage]],CONCATENATE("&gt;"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H39">
        <f>SUMIFS(IncrementalChanges2015[1963],IncrementalChanges2015[[EnableExclusion]:[EnableExclusion]],TRUE,IncrementalChanges2015[[Voltage]:[Voltage]],CONCATENATE("&gt;"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I39">
        <f>SUMIFS(IncrementalChanges2015[1962],IncrementalChanges2015[[EnableExclusion]:[EnableExclusion]],TRUE,IncrementalChanges2015[[Voltage]:[Voltage]],CONCATENATE("&gt;"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J39">
        <f>SUMIFS(IncrementalChanges2015[1961],IncrementalChanges2015[[EnableExclusion]:[EnableExclusion]],TRUE,IncrementalChanges2015[[Voltage]:[Voltage]],CONCATENATE("&gt;"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K39">
        <f>SUMIFS(IncrementalChanges2015[1960],IncrementalChanges2015[[EnableExclusion]:[EnableExclusion]],TRUE,IncrementalChanges2015[[Voltage]:[Voltage]],CONCATENATE("&gt;"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L39">
        <f>SUMIFS(IncrementalChanges2015[1959],IncrementalChanges2015[[EnableExclusion]:[EnableExclusion]],TRUE,IncrementalChanges2015[[Voltage]:[Voltage]],CONCATENATE("&gt;"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M39">
        <f>SUMIFS(IncrementalChanges2015[1958],IncrementalChanges2015[[EnableExclusion]:[EnableExclusion]],TRUE,IncrementalChanges2015[[Voltage]:[Voltage]],CONCATENATE("&gt;"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N39">
        <f>SUMIFS(IncrementalChanges2015[1957],IncrementalChanges2015[[EnableExclusion]:[EnableExclusion]],TRUE,IncrementalChanges2015[[Voltage]:[Voltage]],CONCATENATE("&gt;"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O39">
        <f>SUMIFS(IncrementalChanges2015[1956],IncrementalChanges2015[[EnableExclusion]:[EnableExclusion]],TRUE,IncrementalChanges2015[[Voltage]:[Voltage]],CONCATENATE("&gt;"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P39">
        <f>SUMIFS(IncrementalChanges2015[1955],IncrementalChanges2015[[EnableExclusion]:[EnableExclusion]],TRUE,IncrementalChanges2015[[Voltage]:[Voltage]],CONCATENATE("&gt;"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Q39">
        <f>SUMIFS(IncrementalChanges2015[1954],IncrementalChanges2015[[EnableExclusion]:[EnableExclusion]],TRUE,IncrementalChanges2015[[Voltage]:[Voltage]],CONCATENATE("&gt;"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R39">
        <f>SUMIFS(IncrementalChanges2015[1953],IncrementalChanges2015[[EnableExclusion]:[EnableExclusion]],TRUE,IncrementalChanges2015[[Voltage]:[Voltage]],CONCATENATE("&gt;"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S39">
        <f>SUMIFS(IncrementalChanges2015[1952],IncrementalChanges2015[[EnableExclusion]:[EnableExclusion]],TRUE,IncrementalChanges2015[[Voltage]:[Voltage]],CONCATENATE("&gt;"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T39">
        <f>SUMIFS(IncrementalChanges2015[1951],IncrementalChanges2015[[EnableExclusion]:[EnableExclusion]],TRUE,IncrementalChanges2015[[Voltage]:[Voltage]],CONCATENATE("&gt;"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U39">
        <f>SUMIFS(IncrementalChanges2015[1950],IncrementalChanges2015[[EnableExclusion]:[EnableExclusion]],TRUE,IncrementalChanges2015[[Voltage]:[Voltage]],CONCATENATE("&gt;"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V39">
        <f>SUMIFS(IncrementalChanges2015[1949],IncrementalChanges2015[[EnableExclusion]:[EnableExclusion]],TRUE,IncrementalChanges2015[[Voltage]:[Voltage]],CONCATENATE("&gt;"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W39">
        <f>SUMIFS(IncrementalChanges2015[1948],IncrementalChanges2015[[EnableExclusion]:[EnableExclusion]],TRUE,IncrementalChanges2015[[Voltage]:[Voltage]],CONCATENATE("&gt;"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X39">
        <f>SUMIFS(IncrementalChanges2015[1947],IncrementalChanges2015[[EnableExclusion]:[EnableExclusion]],TRUE,IncrementalChanges2015[[Voltage]:[Voltage]],CONCATENATE("&gt;"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Y39">
        <f>SUMIFS(IncrementalChanges2015[1946],IncrementalChanges2015[[EnableExclusion]:[EnableExclusion]],TRUE,IncrementalChanges2015[[Voltage]:[Voltage]],CONCATENATE("&gt;"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Z39">
        <f>SUMIFS(IncrementalChanges2015[1945],IncrementalChanges2015[[EnableExclusion]:[EnableExclusion]],TRUE,IncrementalChanges2015[[Voltage]:[Voltage]],CONCATENATE("&gt;"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A39">
        <f>SUMIFS(IncrementalChanges2015[1944],IncrementalChanges2015[[EnableExclusion]:[EnableExclusion]],TRUE,IncrementalChanges2015[[Voltage]:[Voltage]],CONCATENATE("&gt;"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B39">
        <f>SUMIFS(IncrementalChanges2015[1943],IncrementalChanges2015[[EnableExclusion]:[EnableExclusion]],TRUE,IncrementalChanges2015[[Voltage]:[Voltage]],CONCATENATE("&gt;"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C39">
        <f>SUMIFS(IncrementalChanges2015[1942],IncrementalChanges2015[[EnableExclusion]:[EnableExclusion]],TRUE,IncrementalChanges2015[[Voltage]:[Voltage]],CONCATENATE("&gt;"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D39">
        <f>SUMIFS(IncrementalChanges2015[1941],IncrementalChanges2015[[EnableExclusion]:[EnableExclusion]],TRUE,IncrementalChanges2015[[Voltage]:[Voltage]],CONCATENATE("&gt;"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E39">
        <f>SUMIFS(IncrementalChanges2015[1940],IncrementalChanges2015[[EnableExclusion]:[EnableExclusion]],TRUE,IncrementalChanges2015[[Voltage]:[Voltage]],CONCATENATE("&gt;"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F39">
        <f>SUMIFS(IncrementalChanges2015[1939],IncrementalChanges2015[[EnableExclusion]:[EnableExclusion]],TRUE,IncrementalChanges2015[[Voltage]:[Voltage]],CONCATENATE("&gt;"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G39">
        <f>SUMIFS(IncrementalChanges2015[1938],IncrementalChanges2015[[EnableExclusion]:[EnableExclusion]],TRUE,IncrementalChanges2015[[Voltage]:[Voltage]],CONCATENATE("&gt;"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H39">
        <f>SUMIFS(IncrementalChanges2015[1937],IncrementalChanges2015[[EnableExclusion]:[EnableExclusion]],TRUE,IncrementalChanges2015[[Voltage]:[Voltage]],CONCATENATE("&gt;"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I39">
        <f>SUMIFS(IncrementalChanges2015[1936],IncrementalChanges2015[[EnableExclusion]:[EnableExclusion]],TRUE,IncrementalChanges2015[[Voltage]:[Voltage]],CONCATENATE("&gt;"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J39">
        <f>SUMIFS(IncrementalChanges2015[1935],IncrementalChanges2015[[EnableExclusion]:[EnableExclusion]],TRUE,IncrementalChanges2015[[Voltage]:[Voltage]],CONCATENATE("&gt;"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K39">
        <f>SUMIFS(IncrementalChanges2015[1934],IncrementalChanges2015[[EnableExclusion]:[EnableExclusion]],TRUE,IncrementalChanges2015[[Voltage]:[Voltage]],CONCATENATE("&gt;"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L39">
        <f>SUMIFS(IncrementalChanges2015[1933],IncrementalChanges2015[[EnableExclusion]:[EnableExclusion]],TRUE,IncrementalChanges2015[[Voltage]:[Voltage]],CONCATENATE("&gt;"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M39">
        <f>SUMIFS(IncrementalChanges2015[1932],IncrementalChanges2015[[EnableExclusion]:[EnableExclusion]],TRUE,IncrementalChanges2015[[Voltage]:[Voltage]],CONCATENATE("&gt;"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N39">
        <f>SUMIFS(IncrementalChanges2015[1931],IncrementalChanges2015[[EnableExclusion]:[EnableExclusion]],TRUE,IncrementalChanges2015[[Voltage]:[Voltage]],CONCATENATE("&gt;"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O39">
        <f>SUMIFS(IncrementalChanges2015[1930],IncrementalChanges2015[[EnableExclusion]:[EnableExclusion]],TRUE,IncrementalChanges2015[[Voltage]:[Voltage]],CONCATENATE("&gt;"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P39">
        <f>SUMIFS(IncrementalChanges2015[1929],IncrementalChanges2015[[EnableExclusion]:[EnableExclusion]],TRUE,IncrementalChanges2015[[Voltage]:[Voltage]],CONCATENATE("&gt;"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Q39">
        <f>SUMIFS(IncrementalChanges2015[1928],IncrementalChanges2015[[EnableExclusion]:[EnableExclusion]],TRUE,IncrementalChanges2015[[Voltage]:[Voltage]],CONCATENATE("&gt;"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R39">
        <f>SUMIFS(IncrementalChanges2015[1927],IncrementalChanges2015[[EnableExclusion]:[EnableExclusion]],TRUE,IncrementalChanges2015[[Voltage]:[Voltage]],CONCATENATE("&gt;"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S39">
        <f>SUMIFS(IncrementalChanges2015[1926],IncrementalChanges2015[[EnableExclusion]:[EnableExclusion]],TRUE,IncrementalChanges2015[[Voltage]:[Voltage]],CONCATENATE("&gt;"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T39">
        <f>SUMIFS(IncrementalChanges2015[1925],IncrementalChanges2015[[EnableExclusion]:[EnableExclusion]],TRUE,IncrementalChanges2015[[Voltage]:[Voltage]],CONCATENATE("&gt;"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U39">
        <f>SUMIFS(IncrementalChanges2015[1924],IncrementalChanges2015[[EnableExclusion]:[EnableExclusion]],TRUE,IncrementalChanges2015[[Voltage]:[Voltage]],CONCATENATE("&gt;"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V39">
        <f>SUMIFS(IncrementalChanges2015[1923],IncrementalChanges2015[[EnableExclusion]:[EnableExclusion]],TRUE,IncrementalChanges2015[[Voltage]:[Voltage]],CONCATENATE("&gt;"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W39">
        <f>SUMIFS(IncrementalChanges2015[1922],IncrementalChanges2015[[EnableExclusion]:[EnableExclusion]],TRUE,IncrementalChanges2015[[Voltage]:[Voltage]],CONCATENATE("&gt;"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X39">
        <f>SUMIFS(IncrementalChanges2015[1921],IncrementalChanges2015[[EnableExclusion]:[EnableExclusion]],TRUE,IncrementalChanges2015[[Voltage]:[Voltage]],CONCATENATE("&gt;"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Y39">
        <f>SUMIFS(IncrementalChanges2015[1920],IncrementalChanges2015[[EnableExclusion]:[EnableExclusion]],TRUE,IncrementalChanges2015[[Voltage]:[Voltage]],CONCATENATE("&gt;"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Z39">
        <f>SUMIFS(IncrementalChanges2015[1919],IncrementalChanges2015[[EnableExclusion]:[EnableExclusion]],TRUE,IncrementalChanges2015[[Voltage]:[Voltage]],CONCATENATE("&gt;"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A39">
        <f>SUMIFS(IncrementalChanges2015[1918],IncrementalChanges2015[[EnableExclusion]:[EnableExclusion]],TRUE,IncrementalChanges2015[[Voltage]:[Voltage]],CONCATENATE("&gt;"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B39">
        <f>SUMIFS(IncrementalChanges2015[1917],IncrementalChanges2015[[EnableExclusion]:[EnableExclusion]],TRUE,IncrementalChanges2015[[Voltage]:[Voltage]],CONCATENATE("&gt;"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C39">
        <f>SUMIFS(IncrementalChanges2015[1916],IncrementalChanges2015[[EnableExclusion]:[EnableExclusion]],TRUE,IncrementalChanges2015[[Voltage]:[Voltage]],CONCATENATE("&gt;"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D39">
        <f>SUMIFS(IncrementalChanges2015[1915],IncrementalChanges2015[[EnableExclusion]:[EnableExclusion]],TRUE,IncrementalChanges2015[[Voltage]:[Voltage]],CONCATENATE("&gt;"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E39">
        <f>SUMIFS(IncrementalChanges2015[1914],IncrementalChanges2015[[EnableExclusion]:[EnableExclusion]],TRUE,IncrementalChanges2015[[Voltage]:[Voltage]],CONCATENATE("&gt;"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F39">
        <f>SUMIFS(IncrementalChanges2015[1913],IncrementalChanges2015[[EnableExclusion]:[EnableExclusion]],TRUE,IncrementalChanges2015[[Voltage]:[Voltage]],CONCATENATE("&gt;"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G39">
        <f>SUMIFS(IncrementalChanges2015[1912],IncrementalChanges2015[[EnableExclusion]:[EnableExclusion]],TRUE,IncrementalChanges2015[[Voltage]:[Voltage]],CONCATENATE("&gt;"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H39">
        <f>SUMIFS(IncrementalChanges2015[1911],IncrementalChanges2015[[EnableExclusion]:[EnableExclusion]],TRUE,IncrementalChanges2015[[Voltage]:[Voltage]],CONCATENATE("&gt;"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I39">
        <f>SUMIFS(IncrementalChanges2015[1910],IncrementalChanges2015[[EnableExclusion]:[EnableExclusion]],TRUE,IncrementalChanges2015[[Voltage]:[Voltage]],CONCATENATE("&gt;"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J39">
        <f>SUMIFS(IncrementalChanges2015[1909],IncrementalChanges2015[[EnableExclusion]:[EnableExclusion]],TRUE,IncrementalChanges2015[[Voltage]:[Voltage]],CONCATENATE("&gt;"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</row>
    <row r="40" spans="1:114" x14ac:dyDescent="0.3">
      <c r="A40" t="b">
        <v>0</v>
      </c>
      <c r="B40" t="b">
        <v>1</v>
      </c>
      <c r="C40">
        <v>66</v>
      </c>
      <c r="D40">
        <v>132</v>
      </c>
      <c r="F40" s="12" t="s">
        <v>134</v>
      </c>
      <c r="G40" s="11">
        <f t="shared" si="7"/>
        <v>-487</v>
      </c>
      <c r="H40">
        <f>SUMIFS(IncrementalChanges2015[2015],IncrementalChanges2015[[EnableExclusion]:[EnableExclusion]],TRUE,IncrementalChanges2015[[Voltage]:[Voltage]],CONCATENATE("&gt;"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I40">
        <f>SUMIFS(IncrementalChanges2015[2014],IncrementalChanges2015[[EnableExclusion]:[EnableExclusion]],TRUE,IncrementalChanges2015[[Voltage]:[Voltage]],CONCATENATE("&gt;"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J40">
        <f>SUMIFS(IncrementalChanges2015[2013],IncrementalChanges2015[[EnableExclusion]:[EnableExclusion]],TRUE,IncrementalChanges2015[[Voltage]:[Voltage]],CONCATENATE("&gt;"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K40">
        <f>SUMIFS(IncrementalChanges2015[2012],IncrementalChanges2015[[EnableExclusion]:[EnableExclusion]],TRUE,IncrementalChanges2015[[Voltage]:[Voltage]],CONCATENATE("&gt;"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L40">
        <f>SUMIFS(IncrementalChanges2015[2011],IncrementalChanges2015[[EnableExclusion]:[EnableExclusion]],TRUE,IncrementalChanges2015[[Voltage]:[Voltage]],CONCATENATE("&gt;"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M40">
        <f>SUMIFS(IncrementalChanges2015[2010],IncrementalChanges2015[[EnableExclusion]:[EnableExclusion]],TRUE,IncrementalChanges2015[[Voltage]:[Voltage]],CONCATENATE("&gt;"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N40">
        <f>SUMIFS(IncrementalChanges2015[2009],IncrementalChanges2015[[EnableExclusion]:[EnableExclusion]],TRUE,IncrementalChanges2015[[Voltage]:[Voltage]],CONCATENATE("&gt;"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O40">
        <f>SUMIFS(IncrementalChanges2015[2008],IncrementalChanges2015[[EnableExclusion]:[EnableExclusion]],TRUE,IncrementalChanges2015[[Voltage]:[Voltage]],CONCATENATE("&gt;"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P40">
        <f>SUMIFS(IncrementalChanges2015[2007],IncrementalChanges2015[[EnableExclusion]:[EnableExclusion]],TRUE,IncrementalChanges2015[[Voltage]:[Voltage]],CONCATENATE("&gt;"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Q40">
        <f>SUMIFS(IncrementalChanges2015[2006],IncrementalChanges2015[[EnableExclusion]:[EnableExclusion]],TRUE,IncrementalChanges2015[[Voltage]:[Voltage]],CONCATENATE("&gt;"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R40">
        <f>SUMIFS(IncrementalChanges2015[2005],IncrementalChanges2015[[EnableExclusion]:[EnableExclusion]],TRUE,IncrementalChanges2015[[Voltage]:[Voltage]],CONCATENATE("&gt;"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</v>
      </c>
      <c r="S40">
        <f>SUMIFS(IncrementalChanges2015[2004],IncrementalChanges2015[[EnableExclusion]:[EnableExclusion]],TRUE,IncrementalChanges2015[[Voltage]:[Voltage]],CONCATENATE("&gt;"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T40">
        <f>SUMIFS(IncrementalChanges2015[2003],IncrementalChanges2015[[EnableExclusion]:[EnableExclusion]],TRUE,IncrementalChanges2015[[Voltage]:[Voltage]],CONCATENATE("&gt;"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U40">
        <f>SUMIFS(IncrementalChanges2015[2002],IncrementalChanges2015[[EnableExclusion]:[EnableExclusion]],TRUE,IncrementalChanges2015[[Voltage]:[Voltage]],CONCATENATE("&gt;"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V40">
        <f>SUMIFS(IncrementalChanges2015[2001],IncrementalChanges2015[[EnableExclusion]:[EnableExclusion]],TRUE,IncrementalChanges2015[[Voltage]:[Voltage]],CONCATENATE("&gt;"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W40">
        <f>SUMIFS(IncrementalChanges2015[2000],IncrementalChanges2015[[EnableExclusion]:[EnableExclusion]],TRUE,IncrementalChanges2015[[Voltage]:[Voltage]],CONCATENATE("&gt;"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X40">
        <f>SUMIFS(IncrementalChanges2015[1999],IncrementalChanges2015[[EnableExclusion]:[EnableExclusion]],TRUE,IncrementalChanges2015[[Voltage]:[Voltage]],CONCATENATE("&gt;"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Y40">
        <f>SUMIFS(IncrementalChanges2015[1998],IncrementalChanges2015[[EnableExclusion]:[EnableExclusion]],TRUE,IncrementalChanges2015[[Voltage]:[Voltage]],CONCATENATE("&gt;"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</v>
      </c>
      <c r="Z40">
        <f>SUMIFS(IncrementalChanges2015[1997],IncrementalChanges2015[[EnableExclusion]:[EnableExclusion]],TRUE,IncrementalChanges2015[[Voltage]:[Voltage]],CONCATENATE("&gt;"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A40">
        <f>SUMIFS(IncrementalChanges2015[1996],IncrementalChanges2015[[EnableExclusion]:[EnableExclusion]],TRUE,IncrementalChanges2015[[Voltage]:[Voltage]],CONCATENATE("&gt;"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B40">
        <f>SUMIFS(IncrementalChanges2015[1995],IncrementalChanges2015[[EnableExclusion]:[EnableExclusion]],TRUE,IncrementalChanges2015[[Voltage]:[Voltage]],CONCATENATE("&gt;"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C40">
        <f>SUMIFS(IncrementalChanges2015[1994],IncrementalChanges2015[[EnableExclusion]:[EnableExclusion]],TRUE,IncrementalChanges2015[[Voltage]:[Voltage]],CONCATENATE("&gt;"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D40">
        <f>SUMIFS(IncrementalChanges2015[1993],IncrementalChanges2015[[EnableExclusion]:[EnableExclusion]],TRUE,IncrementalChanges2015[[Voltage]:[Voltage]],CONCATENATE("&gt;"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E40">
        <f>SUMIFS(IncrementalChanges2015[1992],IncrementalChanges2015[[EnableExclusion]:[EnableExclusion]],TRUE,IncrementalChanges2015[[Voltage]:[Voltage]],CONCATENATE("&gt;"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F40">
        <f>SUMIFS(IncrementalChanges2015[1991],IncrementalChanges2015[[EnableExclusion]:[EnableExclusion]],TRUE,IncrementalChanges2015[[Voltage]:[Voltage]],CONCATENATE("&gt;"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G40">
        <f>SUMIFS(IncrementalChanges2015[1990],IncrementalChanges2015[[EnableExclusion]:[EnableExclusion]],TRUE,IncrementalChanges2015[[Voltage]:[Voltage]],CONCATENATE("&gt;"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H40">
        <f>SUMIFS(IncrementalChanges2015[1989],IncrementalChanges2015[[EnableExclusion]:[EnableExclusion]],TRUE,IncrementalChanges2015[[Voltage]:[Voltage]],CONCATENATE("&gt;"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I40">
        <f>SUMIFS(IncrementalChanges2015[1988],IncrementalChanges2015[[EnableExclusion]:[EnableExclusion]],TRUE,IncrementalChanges2015[[Voltage]:[Voltage]],CONCATENATE("&gt;"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J40">
        <f>SUMIFS(IncrementalChanges2015[1987],IncrementalChanges2015[[EnableExclusion]:[EnableExclusion]],TRUE,IncrementalChanges2015[[Voltage]:[Voltage]],CONCATENATE("&gt;"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K40">
        <f>SUMIFS(IncrementalChanges2015[1986],IncrementalChanges2015[[EnableExclusion]:[EnableExclusion]],TRUE,IncrementalChanges2015[[Voltage]:[Voltage]],CONCATENATE("&gt;"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L40">
        <f>SUMIFS(IncrementalChanges2015[1985],IncrementalChanges2015[[EnableExclusion]:[EnableExclusion]],TRUE,IncrementalChanges2015[[Voltage]:[Voltage]],CONCATENATE("&gt;"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M40">
        <f>SUMIFS(IncrementalChanges2015[1984],IncrementalChanges2015[[EnableExclusion]:[EnableExclusion]],TRUE,IncrementalChanges2015[[Voltage]:[Voltage]],CONCATENATE("&gt;"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N40">
        <f>SUMIFS(IncrementalChanges2015[1983],IncrementalChanges2015[[EnableExclusion]:[EnableExclusion]],TRUE,IncrementalChanges2015[[Voltage]:[Voltage]],CONCATENATE("&gt;"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O40">
        <f>SUMIFS(IncrementalChanges2015[1982],IncrementalChanges2015[[EnableExclusion]:[EnableExclusion]],TRUE,IncrementalChanges2015[[Voltage]:[Voltage]],CONCATENATE("&gt;"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P40">
        <f>SUMIFS(IncrementalChanges2015[1981],IncrementalChanges2015[[EnableExclusion]:[EnableExclusion]],TRUE,IncrementalChanges2015[[Voltage]:[Voltage]],CONCATENATE("&gt;"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Q40">
        <f>SUMIFS(IncrementalChanges2015[1980],IncrementalChanges2015[[EnableExclusion]:[EnableExclusion]],TRUE,IncrementalChanges2015[[Voltage]:[Voltage]],CONCATENATE("&gt;"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R40">
        <f>SUMIFS(IncrementalChanges2015[1979],IncrementalChanges2015[[EnableExclusion]:[EnableExclusion]],TRUE,IncrementalChanges2015[[Voltage]:[Voltage]],CONCATENATE("&gt;"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S40">
        <f>SUMIFS(IncrementalChanges2015[1978],IncrementalChanges2015[[EnableExclusion]:[EnableExclusion]],TRUE,IncrementalChanges2015[[Voltage]:[Voltage]],CONCATENATE("&gt;"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T40">
        <f>SUMIFS(IncrementalChanges2015[1977],IncrementalChanges2015[[EnableExclusion]:[EnableExclusion]],TRUE,IncrementalChanges2015[[Voltage]:[Voltage]],CONCATENATE("&gt;"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</v>
      </c>
      <c r="AU40">
        <f>SUMIFS(IncrementalChanges2015[1976],IncrementalChanges2015[[EnableExclusion]:[EnableExclusion]],TRUE,IncrementalChanges2015[[Voltage]:[Voltage]],CONCATENATE("&gt;"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V40">
        <f>SUMIFS(IncrementalChanges2015[1975],IncrementalChanges2015[[EnableExclusion]:[EnableExclusion]],TRUE,IncrementalChanges2015[[Voltage]:[Voltage]],CONCATENATE("&gt;"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W40">
        <f>SUMIFS(IncrementalChanges2015[1974],IncrementalChanges2015[[EnableExclusion]:[EnableExclusion]],TRUE,IncrementalChanges2015[[Voltage]:[Voltage]],CONCATENATE("&gt;"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X40">
        <f>SUMIFS(IncrementalChanges2015[1973],IncrementalChanges2015[[EnableExclusion]:[EnableExclusion]],TRUE,IncrementalChanges2015[[Voltage]:[Voltage]],CONCATENATE("&gt;"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Y40">
        <f>SUMIFS(IncrementalChanges2015[1972],IncrementalChanges2015[[EnableExclusion]:[EnableExclusion]],TRUE,IncrementalChanges2015[[Voltage]:[Voltage]],CONCATENATE("&gt;"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Z40">
        <f>SUMIFS(IncrementalChanges2015[1971],IncrementalChanges2015[[EnableExclusion]:[EnableExclusion]],TRUE,IncrementalChanges2015[[Voltage]:[Voltage]],CONCATENATE("&gt;"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-21</v>
      </c>
      <c r="BA40">
        <f>SUMIFS(IncrementalChanges2015[1970],IncrementalChanges2015[[EnableExclusion]:[EnableExclusion]],TRUE,IncrementalChanges2015[[Voltage]:[Voltage]],CONCATENATE("&gt;"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B40">
        <f>SUMIFS(IncrementalChanges2015[1969],IncrementalChanges2015[[EnableExclusion]:[EnableExclusion]],TRUE,IncrementalChanges2015[[Voltage]:[Voltage]],CONCATENATE("&gt;"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</v>
      </c>
      <c r="BC40">
        <f>SUMIFS(IncrementalChanges2015[1968],IncrementalChanges2015[[EnableExclusion]:[EnableExclusion]],TRUE,IncrementalChanges2015[[Voltage]:[Voltage]],CONCATENATE("&gt;"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-302</v>
      </c>
      <c r="BD40">
        <f>SUMIFS(IncrementalChanges2015[1967],IncrementalChanges2015[[EnableExclusion]:[EnableExclusion]],TRUE,IncrementalChanges2015[[Voltage]:[Voltage]],CONCATENATE("&gt;"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-224</v>
      </c>
      <c r="BE40">
        <f>SUMIFS(IncrementalChanges2015[1966],IncrementalChanges2015[[EnableExclusion]:[EnableExclusion]],TRUE,IncrementalChanges2015[[Voltage]:[Voltage]],CONCATENATE("&gt;"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-4</v>
      </c>
      <c r="BF40">
        <f>SUMIFS(IncrementalChanges2015[1965],IncrementalChanges2015[[EnableExclusion]:[EnableExclusion]],TRUE,IncrementalChanges2015[[Voltage]:[Voltage]],CONCATENATE("&gt;"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127</v>
      </c>
      <c r="BG40">
        <f>SUMIFS(IncrementalChanges2015[1964],IncrementalChanges2015[[EnableExclusion]:[EnableExclusion]],TRUE,IncrementalChanges2015[[Voltage]:[Voltage]],CONCATENATE("&gt;"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H40">
        <f>SUMIFS(IncrementalChanges2015[1963],IncrementalChanges2015[[EnableExclusion]:[EnableExclusion]],TRUE,IncrementalChanges2015[[Voltage]:[Voltage]],CONCATENATE("&gt;"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-53</v>
      </c>
      <c r="BI40">
        <f>SUMIFS(IncrementalChanges2015[1962],IncrementalChanges2015[[EnableExclusion]:[EnableExclusion]],TRUE,IncrementalChanges2015[[Voltage]:[Voltage]],CONCATENATE("&gt;"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J40">
        <f>SUMIFS(IncrementalChanges2015[1961],IncrementalChanges2015[[EnableExclusion]:[EnableExclusion]],TRUE,IncrementalChanges2015[[Voltage]:[Voltage]],CONCATENATE("&gt;"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K40">
        <f>SUMIFS(IncrementalChanges2015[1960],IncrementalChanges2015[[EnableExclusion]:[EnableExclusion]],TRUE,IncrementalChanges2015[[Voltage]:[Voltage]],CONCATENATE("&gt;"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L40">
        <f>SUMIFS(IncrementalChanges2015[1959],IncrementalChanges2015[[EnableExclusion]:[EnableExclusion]],TRUE,IncrementalChanges2015[[Voltage]:[Voltage]],CONCATENATE("&gt;"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M40">
        <f>SUMIFS(IncrementalChanges2015[1958],IncrementalChanges2015[[EnableExclusion]:[EnableExclusion]],TRUE,IncrementalChanges2015[[Voltage]:[Voltage]],CONCATENATE("&gt;"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N40">
        <f>SUMIFS(IncrementalChanges2015[1957],IncrementalChanges2015[[EnableExclusion]:[EnableExclusion]],TRUE,IncrementalChanges2015[[Voltage]:[Voltage]],CONCATENATE("&gt;"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O40">
        <f>SUMIFS(IncrementalChanges2015[1956],IncrementalChanges2015[[EnableExclusion]:[EnableExclusion]],TRUE,IncrementalChanges2015[[Voltage]:[Voltage]],CONCATENATE("&gt;"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P40">
        <f>SUMIFS(IncrementalChanges2015[1955],IncrementalChanges2015[[EnableExclusion]:[EnableExclusion]],TRUE,IncrementalChanges2015[[Voltage]:[Voltage]],CONCATENATE("&gt;"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Q40">
        <f>SUMIFS(IncrementalChanges2015[1954],IncrementalChanges2015[[EnableExclusion]:[EnableExclusion]],TRUE,IncrementalChanges2015[[Voltage]:[Voltage]],CONCATENATE("&gt;"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R40">
        <f>SUMIFS(IncrementalChanges2015[1953],IncrementalChanges2015[[EnableExclusion]:[EnableExclusion]],TRUE,IncrementalChanges2015[[Voltage]:[Voltage]],CONCATENATE("&gt;"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S40">
        <f>SUMIFS(IncrementalChanges2015[1952],IncrementalChanges2015[[EnableExclusion]:[EnableExclusion]],TRUE,IncrementalChanges2015[[Voltage]:[Voltage]],CONCATENATE("&gt;"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T40">
        <f>SUMIFS(IncrementalChanges2015[1951],IncrementalChanges2015[[EnableExclusion]:[EnableExclusion]],TRUE,IncrementalChanges2015[[Voltage]:[Voltage]],CONCATENATE("&gt;"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U40">
        <f>SUMIFS(IncrementalChanges2015[1950],IncrementalChanges2015[[EnableExclusion]:[EnableExclusion]],TRUE,IncrementalChanges2015[[Voltage]:[Voltage]],CONCATENATE("&gt;"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V40">
        <f>SUMIFS(IncrementalChanges2015[1949],IncrementalChanges2015[[EnableExclusion]:[EnableExclusion]],TRUE,IncrementalChanges2015[[Voltage]:[Voltage]],CONCATENATE("&gt;"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W40">
        <f>SUMIFS(IncrementalChanges2015[1948],IncrementalChanges2015[[EnableExclusion]:[EnableExclusion]],TRUE,IncrementalChanges2015[[Voltage]:[Voltage]],CONCATENATE("&gt;"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X40">
        <f>SUMIFS(IncrementalChanges2015[1947],IncrementalChanges2015[[EnableExclusion]:[EnableExclusion]],TRUE,IncrementalChanges2015[[Voltage]:[Voltage]],CONCATENATE("&gt;"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Y40">
        <f>SUMIFS(IncrementalChanges2015[1946],IncrementalChanges2015[[EnableExclusion]:[EnableExclusion]],TRUE,IncrementalChanges2015[[Voltage]:[Voltage]],CONCATENATE("&gt;"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Z40">
        <f>SUMIFS(IncrementalChanges2015[1945],IncrementalChanges2015[[EnableExclusion]:[EnableExclusion]],TRUE,IncrementalChanges2015[[Voltage]:[Voltage]],CONCATENATE("&gt;"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A40">
        <f>SUMIFS(IncrementalChanges2015[1944],IncrementalChanges2015[[EnableExclusion]:[EnableExclusion]],TRUE,IncrementalChanges2015[[Voltage]:[Voltage]],CONCATENATE("&gt;"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B40">
        <f>SUMIFS(IncrementalChanges2015[1943],IncrementalChanges2015[[EnableExclusion]:[EnableExclusion]],TRUE,IncrementalChanges2015[[Voltage]:[Voltage]],CONCATENATE("&gt;"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C40">
        <f>SUMIFS(IncrementalChanges2015[1942],IncrementalChanges2015[[EnableExclusion]:[EnableExclusion]],TRUE,IncrementalChanges2015[[Voltage]:[Voltage]],CONCATENATE("&gt;"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D40">
        <f>SUMIFS(IncrementalChanges2015[1941],IncrementalChanges2015[[EnableExclusion]:[EnableExclusion]],TRUE,IncrementalChanges2015[[Voltage]:[Voltage]],CONCATENATE("&gt;"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E40">
        <f>SUMIFS(IncrementalChanges2015[1940],IncrementalChanges2015[[EnableExclusion]:[EnableExclusion]],TRUE,IncrementalChanges2015[[Voltage]:[Voltage]],CONCATENATE("&gt;"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F40">
        <f>SUMIFS(IncrementalChanges2015[1939],IncrementalChanges2015[[EnableExclusion]:[EnableExclusion]],TRUE,IncrementalChanges2015[[Voltage]:[Voltage]],CONCATENATE("&gt;"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G40">
        <f>SUMIFS(IncrementalChanges2015[1938],IncrementalChanges2015[[EnableExclusion]:[EnableExclusion]],TRUE,IncrementalChanges2015[[Voltage]:[Voltage]],CONCATENATE("&gt;"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H40">
        <f>SUMIFS(IncrementalChanges2015[1937],IncrementalChanges2015[[EnableExclusion]:[EnableExclusion]],TRUE,IncrementalChanges2015[[Voltage]:[Voltage]],CONCATENATE("&gt;"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I40">
        <f>SUMIFS(IncrementalChanges2015[1936],IncrementalChanges2015[[EnableExclusion]:[EnableExclusion]],TRUE,IncrementalChanges2015[[Voltage]:[Voltage]],CONCATENATE("&gt;"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J40">
        <f>SUMIFS(IncrementalChanges2015[1935],IncrementalChanges2015[[EnableExclusion]:[EnableExclusion]],TRUE,IncrementalChanges2015[[Voltage]:[Voltage]],CONCATENATE("&gt;"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K40">
        <f>SUMIFS(IncrementalChanges2015[1934],IncrementalChanges2015[[EnableExclusion]:[EnableExclusion]],TRUE,IncrementalChanges2015[[Voltage]:[Voltage]],CONCATENATE("&gt;"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L40">
        <f>SUMIFS(IncrementalChanges2015[1933],IncrementalChanges2015[[EnableExclusion]:[EnableExclusion]],TRUE,IncrementalChanges2015[[Voltage]:[Voltage]],CONCATENATE("&gt;"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M40">
        <f>SUMIFS(IncrementalChanges2015[1932],IncrementalChanges2015[[EnableExclusion]:[EnableExclusion]],TRUE,IncrementalChanges2015[[Voltage]:[Voltage]],CONCATENATE("&gt;"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N40">
        <f>SUMIFS(IncrementalChanges2015[1931],IncrementalChanges2015[[EnableExclusion]:[EnableExclusion]],TRUE,IncrementalChanges2015[[Voltage]:[Voltage]],CONCATENATE("&gt;"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O40">
        <f>SUMIFS(IncrementalChanges2015[1930],IncrementalChanges2015[[EnableExclusion]:[EnableExclusion]],TRUE,IncrementalChanges2015[[Voltage]:[Voltage]],CONCATENATE("&gt;"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P40">
        <f>SUMIFS(IncrementalChanges2015[1929],IncrementalChanges2015[[EnableExclusion]:[EnableExclusion]],TRUE,IncrementalChanges2015[[Voltage]:[Voltage]],CONCATENATE("&gt;"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Q40">
        <f>SUMIFS(IncrementalChanges2015[1928],IncrementalChanges2015[[EnableExclusion]:[EnableExclusion]],TRUE,IncrementalChanges2015[[Voltage]:[Voltage]],CONCATENATE("&gt;"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R40">
        <f>SUMIFS(IncrementalChanges2015[1927],IncrementalChanges2015[[EnableExclusion]:[EnableExclusion]],TRUE,IncrementalChanges2015[[Voltage]:[Voltage]],CONCATENATE("&gt;"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S40">
        <f>SUMIFS(IncrementalChanges2015[1926],IncrementalChanges2015[[EnableExclusion]:[EnableExclusion]],TRUE,IncrementalChanges2015[[Voltage]:[Voltage]],CONCATENATE("&gt;"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T40">
        <f>SUMIFS(IncrementalChanges2015[1925],IncrementalChanges2015[[EnableExclusion]:[EnableExclusion]],TRUE,IncrementalChanges2015[[Voltage]:[Voltage]],CONCATENATE("&gt;"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U40">
        <f>SUMIFS(IncrementalChanges2015[1924],IncrementalChanges2015[[EnableExclusion]:[EnableExclusion]],TRUE,IncrementalChanges2015[[Voltage]:[Voltage]],CONCATENATE("&gt;"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V40">
        <f>SUMIFS(IncrementalChanges2015[1923],IncrementalChanges2015[[EnableExclusion]:[EnableExclusion]],TRUE,IncrementalChanges2015[[Voltage]:[Voltage]],CONCATENATE("&gt;"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W40">
        <f>SUMIFS(IncrementalChanges2015[1922],IncrementalChanges2015[[EnableExclusion]:[EnableExclusion]],TRUE,IncrementalChanges2015[[Voltage]:[Voltage]],CONCATENATE("&gt;"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X40">
        <f>SUMIFS(IncrementalChanges2015[1921],IncrementalChanges2015[[EnableExclusion]:[EnableExclusion]],TRUE,IncrementalChanges2015[[Voltage]:[Voltage]],CONCATENATE("&gt;"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Y40">
        <f>SUMIFS(IncrementalChanges2015[1920],IncrementalChanges2015[[EnableExclusion]:[EnableExclusion]],TRUE,IncrementalChanges2015[[Voltage]:[Voltage]],CONCATENATE("&gt;"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Z40">
        <f>SUMIFS(IncrementalChanges2015[1919],IncrementalChanges2015[[EnableExclusion]:[EnableExclusion]],TRUE,IncrementalChanges2015[[Voltage]:[Voltage]],CONCATENATE("&gt;"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A40">
        <f>SUMIFS(IncrementalChanges2015[1918],IncrementalChanges2015[[EnableExclusion]:[EnableExclusion]],TRUE,IncrementalChanges2015[[Voltage]:[Voltage]],CONCATENATE("&gt;"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B40">
        <f>SUMIFS(IncrementalChanges2015[1917],IncrementalChanges2015[[EnableExclusion]:[EnableExclusion]],TRUE,IncrementalChanges2015[[Voltage]:[Voltage]],CONCATENATE("&gt;"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C40">
        <f>SUMIFS(IncrementalChanges2015[1916],IncrementalChanges2015[[EnableExclusion]:[EnableExclusion]],TRUE,IncrementalChanges2015[[Voltage]:[Voltage]],CONCATENATE("&gt;"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D40">
        <f>SUMIFS(IncrementalChanges2015[1915],IncrementalChanges2015[[EnableExclusion]:[EnableExclusion]],TRUE,IncrementalChanges2015[[Voltage]:[Voltage]],CONCATENATE("&gt;"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E40">
        <f>SUMIFS(IncrementalChanges2015[1914],IncrementalChanges2015[[EnableExclusion]:[EnableExclusion]],TRUE,IncrementalChanges2015[[Voltage]:[Voltage]],CONCATENATE("&gt;"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F40">
        <f>SUMIFS(IncrementalChanges2015[1913],IncrementalChanges2015[[EnableExclusion]:[EnableExclusion]],TRUE,IncrementalChanges2015[[Voltage]:[Voltage]],CONCATENATE("&gt;"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G40">
        <f>SUMIFS(IncrementalChanges2015[1912],IncrementalChanges2015[[EnableExclusion]:[EnableExclusion]],TRUE,IncrementalChanges2015[[Voltage]:[Voltage]],CONCATENATE("&gt;"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H40">
        <f>SUMIFS(IncrementalChanges2015[1911],IncrementalChanges2015[[EnableExclusion]:[EnableExclusion]],TRUE,IncrementalChanges2015[[Voltage]:[Voltage]],CONCATENATE("&gt;"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I40">
        <f>SUMIFS(IncrementalChanges2015[1910],IncrementalChanges2015[[EnableExclusion]:[EnableExclusion]],TRUE,IncrementalChanges2015[[Voltage]:[Voltage]],CONCATENATE("&gt;"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J40">
        <f>SUMIFS(IncrementalChanges2015[1909],IncrementalChanges2015[[EnableExclusion]:[EnableExclusion]],TRUE,IncrementalChanges2015[[Voltage]:[Voltage]],CONCATENATE("&gt;"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</row>
    <row r="41" spans="1:114" x14ac:dyDescent="0.3">
      <c r="A41" t="b">
        <v>0</v>
      </c>
      <c r="B41" t="b">
        <v>1</v>
      </c>
      <c r="C41">
        <v>132</v>
      </c>
      <c r="D41">
        <v>275</v>
      </c>
      <c r="F41" s="12" t="s">
        <v>135</v>
      </c>
      <c r="G41" s="11">
        <f t="shared" si="7"/>
        <v>-51</v>
      </c>
      <c r="H41">
        <f>SUMIFS(IncrementalChanges2015[2015],IncrementalChanges2015[[EnableExclusion]:[EnableExclusion]],TRUE,IncrementalChanges2015[[Voltage]:[Voltage]],CONCATENATE("&gt;"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I41">
        <f>SUMIFS(IncrementalChanges2015[2014],IncrementalChanges2015[[EnableExclusion]:[EnableExclusion]],TRUE,IncrementalChanges2015[[Voltage]:[Voltage]],CONCATENATE("&gt;"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J41">
        <f>SUMIFS(IncrementalChanges2015[2013],IncrementalChanges2015[[EnableExclusion]:[EnableExclusion]],TRUE,IncrementalChanges2015[[Voltage]:[Voltage]],CONCATENATE("&gt;"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K41">
        <f>SUMIFS(IncrementalChanges2015[2012],IncrementalChanges2015[[EnableExclusion]:[EnableExclusion]],TRUE,IncrementalChanges2015[[Voltage]:[Voltage]],CONCATENATE("&gt;"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-1</v>
      </c>
      <c r="L41">
        <f>SUMIFS(IncrementalChanges2015[2011],IncrementalChanges2015[[EnableExclusion]:[EnableExclusion]],TRUE,IncrementalChanges2015[[Voltage]:[Voltage]],CONCATENATE("&gt;"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M41">
        <f>SUMIFS(IncrementalChanges2015[2010],IncrementalChanges2015[[EnableExclusion]:[EnableExclusion]],TRUE,IncrementalChanges2015[[Voltage]:[Voltage]],CONCATENATE("&gt;"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N41">
        <f>SUMIFS(IncrementalChanges2015[2009],IncrementalChanges2015[[EnableExclusion]:[EnableExclusion]],TRUE,IncrementalChanges2015[[Voltage]:[Voltage]],CONCATENATE("&gt;"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O41">
        <f>SUMIFS(IncrementalChanges2015[2008],IncrementalChanges2015[[EnableExclusion]:[EnableExclusion]],TRUE,IncrementalChanges2015[[Voltage]:[Voltage]],CONCATENATE("&gt;"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P41">
        <f>SUMIFS(IncrementalChanges2015[2007],IncrementalChanges2015[[EnableExclusion]:[EnableExclusion]],TRUE,IncrementalChanges2015[[Voltage]:[Voltage]],CONCATENATE("&gt;"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Q41">
        <f>SUMIFS(IncrementalChanges2015[2006],IncrementalChanges2015[[EnableExclusion]:[EnableExclusion]],TRUE,IncrementalChanges2015[[Voltage]:[Voltage]],CONCATENATE("&gt;"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R41">
        <f>SUMIFS(IncrementalChanges2015[2005],IncrementalChanges2015[[EnableExclusion]:[EnableExclusion]],TRUE,IncrementalChanges2015[[Voltage]:[Voltage]],CONCATENATE("&gt;"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S41">
        <f>SUMIFS(IncrementalChanges2015[2004],IncrementalChanges2015[[EnableExclusion]:[EnableExclusion]],TRUE,IncrementalChanges2015[[Voltage]:[Voltage]],CONCATENATE("&gt;"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-3</v>
      </c>
      <c r="T41">
        <f>SUMIFS(IncrementalChanges2015[2003],IncrementalChanges2015[[EnableExclusion]:[EnableExclusion]],TRUE,IncrementalChanges2015[[Voltage]:[Voltage]],CONCATENATE("&gt;"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U41">
        <f>SUMIFS(IncrementalChanges2015[2002],IncrementalChanges2015[[EnableExclusion]:[EnableExclusion]],TRUE,IncrementalChanges2015[[Voltage]:[Voltage]],CONCATENATE("&gt;"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V41">
        <f>SUMIFS(IncrementalChanges2015[2001],IncrementalChanges2015[[EnableExclusion]:[EnableExclusion]],TRUE,IncrementalChanges2015[[Voltage]:[Voltage]],CONCATENATE("&gt;"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W41">
        <f>SUMIFS(IncrementalChanges2015[2000],IncrementalChanges2015[[EnableExclusion]:[EnableExclusion]],TRUE,IncrementalChanges2015[[Voltage]:[Voltage]],CONCATENATE("&gt;"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X41">
        <f>SUMIFS(IncrementalChanges2015[1999],IncrementalChanges2015[[EnableExclusion]:[EnableExclusion]],TRUE,IncrementalChanges2015[[Voltage]:[Voltage]],CONCATENATE("&gt;"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Y41">
        <f>SUMIFS(IncrementalChanges2015[1998],IncrementalChanges2015[[EnableExclusion]:[EnableExclusion]],TRUE,IncrementalChanges2015[[Voltage]:[Voltage]],CONCATENATE("&gt;"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Z41">
        <f>SUMIFS(IncrementalChanges2015[1997],IncrementalChanges2015[[EnableExclusion]:[EnableExclusion]],TRUE,IncrementalChanges2015[[Voltage]:[Voltage]],CONCATENATE("&gt;"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A41">
        <f>SUMIFS(IncrementalChanges2015[1996],IncrementalChanges2015[[EnableExclusion]:[EnableExclusion]],TRUE,IncrementalChanges2015[[Voltage]:[Voltage]],CONCATENATE("&gt;"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B41">
        <f>SUMIFS(IncrementalChanges2015[1995],IncrementalChanges2015[[EnableExclusion]:[EnableExclusion]],TRUE,IncrementalChanges2015[[Voltage]:[Voltage]],CONCATENATE("&gt;"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C41">
        <f>SUMIFS(IncrementalChanges2015[1994],IncrementalChanges2015[[EnableExclusion]:[EnableExclusion]],TRUE,IncrementalChanges2015[[Voltage]:[Voltage]],CONCATENATE("&gt;"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D41">
        <f>SUMIFS(IncrementalChanges2015[1993],IncrementalChanges2015[[EnableExclusion]:[EnableExclusion]],TRUE,IncrementalChanges2015[[Voltage]:[Voltage]],CONCATENATE("&gt;"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E41">
        <f>SUMIFS(IncrementalChanges2015[1992],IncrementalChanges2015[[EnableExclusion]:[EnableExclusion]],TRUE,IncrementalChanges2015[[Voltage]:[Voltage]],CONCATENATE("&gt;"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F41">
        <f>SUMIFS(IncrementalChanges2015[1991],IncrementalChanges2015[[EnableExclusion]:[EnableExclusion]],TRUE,IncrementalChanges2015[[Voltage]:[Voltage]],CONCATENATE("&gt;"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G41">
        <f>SUMIFS(IncrementalChanges2015[1990],IncrementalChanges2015[[EnableExclusion]:[EnableExclusion]],TRUE,IncrementalChanges2015[[Voltage]:[Voltage]],CONCATENATE("&gt;"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H41">
        <f>SUMIFS(IncrementalChanges2015[1989],IncrementalChanges2015[[EnableExclusion]:[EnableExclusion]],TRUE,IncrementalChanges2015[[Voltage]:[Voltage]],CONCATENATE("&gt;"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I41">
        <f>SUMIFS(IncrementalChanges2015[1988],IncrementalChanges2015[[EnableExclusion]:[EnableExclusion]],TRUE,IncrementalChanges2015[[Voltage]:[Voltage]],CONCATENATE("&gt;"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J41">
        <f>SUMIFS(IncrementalChanges2015[1987],IncrementalChanges2015[[EnableExclusion]:[EnableExclusion]],TRUE,IncrementalChanges2015[[Voltage]:[Voltage]],CONCATENATE("&gt;"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-2</v>
      </c>
      <c r="AK41">
        <f>SUMIFS(IncrementalChanges2015[1986],IncrementalChanges2015[[EnableExclusion]:[EnableExclusion]],TRUE,IncrementalChanges2015[[Voltage]:[Voltage]],CONCATENATE("&gt;"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L41">
        <f>SUMIFS(IncrementalChanges2015[1985],IncrementalChanges2015[[EnableExclusion]:[EnableExclusion]],TRUE,IncrementalChanges2015[[Voltage]:[Voltage]],CONCATENATE("&gt;"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M41">
        <f>SUMIFS(IncrementalChanges2015[1984],IncrementalChanges2015[[EnableExclusion]:[EnableExclusion]],TRUE,IncrementalChanges2015[[Voltage]:[Voltage]],CONCATENATE("&gt;"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N41">
        <f>SUMIFS(IncrementalChanges2015[1983],IncrementalChanges2015[[EnableExclusion]:[EnableExclusion]],TRUE,IncrementalChanges2015[[Voltage]:[Voltage]],CONCATENATE("&gt;"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O41">
        <f>SUMIFS(IncrementalChanges2015[1982],IncrementalChanges2015[[EnableExclusion]:[EnableExclusion]],TRUE,IncrementalChanges2015[[Voltage]:[Voltage]],CONCATENATE("&gt;"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P41">
        <f>SUMIFS(IncrementalChanges2015[1981],IncrementalChanges2015[[EnableExclusion]:[EnableExclusion]],TRUE,IncrementalChanges2015[[Voltage]:[Voltage]],CONCATENATE("&gt;"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Q41">
        <f>SUMIFS(IncrementalChanges2015[1980],IncrementalChanges2015[[EnableExclusion]:[EnableExclusion]],TRUE,IncrementalChanges2015[[Voltage]:[Voltage]],CONCATENATE("&gt;"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R41">
        <f>SUMIFS(IncrementalChanges2015[1979],IncrementalChanges2015[[EnableExclusion]:[EnableExclusion]],TRUE,IncrementalChanges2015[[Voltage]:[Voltage]],CONCATENATE("&gt;"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S41">
        <f>SUMIFS(IncrementalChanges2015[1978],IncrementalChanges2015[[EnableExclusion]:[EnableExclusion]],TRUE,IncrementalChanges2015[[Voltage]:[Voltage]],CONCATENATE("&gt;"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T41">
        <f>SUMIFS(IncrementalChanges2015[1977],IncrementalChanges2015[[EnableExclusion]:[EnableExclusion]],TRUE,IncrementalChanges2015[[Voltage]:[Voltage]],CONCATENATE("&gt;"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U41">
        <f>SUMIFS(IncrementalChanges2015[1976],IncrementalChanges2015[[EnableExclusion]:[EnableExclusion]],TRUE,IncrementalChanges2015[[Voltage]:[Voltage]],CONCATENATE("&gt;"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V41">
        <f>SUMIFS(IncrementalChanges2015[1975],IncrementalChanges2015[[EnableExclusion]:[EnableExclusion]],TRUE,IncrementalChanges2015[[Voltage]:[Voltage]],CONCATENATE("&gt;"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W41">
        <f>SUMIFS(IncrementalChanges2015[1974],IncrementalChanges2015[[EnableExclusion]:[EnableExclusion]],TRUE,IncrementalChanges2015[[Voltage]:[Voltage]],CONCATENATE("&gt;"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X41">
        <f>SUMIFS(IncrementalChanges2015[1973],IncrementalChanges2015[[EnableExclusion]:[EnableExclusion]],TRUE,IncrementalChanges2015[[Voltage]:[Voltage]],CONCATENATE("&gt;"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Y41">
        <f>SUMIFS(IncrementalChanges2015[1972],IncrementalChanges2015[[EnableExclusion]:[EnableExclusion]],TRUE,IncrementalChanges2015[[Voltage]:[Voltage]],CONCATENATE("&gt;"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-14</v>
      </c>
      <c r="AZ41">
        <f>SUMIFS(IncrementalChanges2015[1971],IncrementalChanges2015[[EnableExclusion]:[EnableExclusion]],TRUE,IncrementalChanges2015[[Voltage]:[Voltage]],CONCATENATE("&gt;"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A41">
        <f>SUMIFS(IncrementalChanges2015[1970],IncrementalChanges2015[[EnableExclusion]:[EnableExclusion]],TRUE,IncrementalChanges2015[[Voltage]:[Voltage]],CONCATENATE("&gt;"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-31</v>
      </c>
      <c r="BB41">
        <f>SUMIFS(IncrementalChanges2015[1969],IncrementalChanges2015[[EnableExclusion]:[EnableExclusion]],TRUE,IncrementalChanges2015[[Voltage]:[Voltage]],CONCATENATE("&gt;"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C41">
        <f>SUMIFS(IncrementalChanges2015[1968],IncrementalChanges2015[[EnableExclusion]:[EnableExclusion]],TRUE,IncrementalChanges2015[[Voltage]:[Voltage]],CONCATENATE("&gt;"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D41">
        <f>SUMIFS(IncrementalChanges2015[1967],IncrementalChanges2015[[EnableExclusion]:[EnableExclusion]],TRUE,IncrementalChanges2015[[Voltage]:[Voltage]],CONCATENATE("&gt;"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E41">
        <f>SUMIFS(IncrementalChanges2015[1966],IncrementalChanges2015[[EnableExclusion]:[EnableExclusion]],TRUE,IncrementalChanges2015[[Voltage]:[Voltage]],CONCATENATE("&gt;"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F41">
        <f>SUMIFS(IncrementalChanges2015[1965],IncrementalChanges2015[[EnableExclusion]:[EnableExclusion]],TRUE,IncrementalChanges2015[[Voltage]:[Voltage]],CONCATENATE("&gt;"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G41">
        <f>SUMIFS(IncrementalChanges2015[1964],IncrementalChanges2015[[EnableExclusion]:[EnableExclusion]],TRUE,IncrementalChanges2015[[Voltage]:[Voltage]],CONCATENATE("&gt;"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H41">
        <f>SUMIFS(IncrementalChanges2015[1963],IncrementalChanges2015[[EnableExclusion]:[EnableExclusion]],TRUE,IncrementalChanges2015[[Voltage]:[Voltage]],CONCATENATE("&gt;"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I41">
        <f>SUMIFS(IncrementalChanges2015[1962],IncrementalChanges2015[[EnableExclusion]:[EnableExclusion]],TRUE,IncrementalChanges2015[[Voltage]:[Voltage]],CONCATENATE("&gt;"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J41">
        <f>SUMIFS(IncrementalChanges2015[1961],IncrementalChanges2015[[EnableExclusion]:[EnableExclusion]],TRUE,IncrementalChanges2015[[Voltage]:[Voltage]],CONCATENATE("&gt;"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K41">
        <f>SUMIFS(IncrementalChanges2015[1960],IncrementalChanges2015[[EnableExclusion]:[EnableExclusion]],TRUE,IncrementalChanges2015[[Voltage]:[Voltage]],CONCATENATE("&gt;"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L41">
        <f>SUMIFS(IncrementalChanges2015[1959],IncrementalChanges2015[[EnableExclusion]:[EnableExclusion]],TRUE,IncrementalChanges2015[[Voltage]:[Voltage]],CONCATENATE("&gt;"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M41">
        <f>SUMIFS(IncrementalChanges2015[1958],IncrementalChanges2015[[EnableExclusion]:[EnableExclusion]],TRUE,IncrementalChanges2015[[Voltage]:[Voltage]],CONCATENATE("&gt;"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N41">
        <f>SUMIFS(IncrementalChanges2015[1957],IncrementalChanges2015[[EnableExclusion]:[EnableExclusion]],TRUE,IncrementalChanges2015[[Voltage]:[Voltage]],CONCATENATE("&gt;"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O41">
        <f>SUMIFS(IncrementalChanges2015[1956],IncrementalChanges2015[[EnableExclusion]:[EnableExclusion]],TRUE,IncrementalChanges2015[[Voltage]:[Voltage]],CONCATENATE("&gt;"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P41">
        <f>SUMIFS(IncrementalChanges2015[1955],IncrementalChanges2015[[EnableExclusion]:[EnableExclusion]],TRUE,IncrementalChanges2015[[Voltage]:[Voltage]],CONCATENATE("&gt;"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Q41">
        <f>SUMIFS(IncrementalChanges2015[1954],IncrementalChanges2015[[EnableExclusion]:[EnableExclusion]],TRUE,IncrementalChanges2015[[Voltage]:[Voltage]],CONCATENATE("&gt;"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R41">
        <f>SUMIFS(IncrementalChanges2015[1953],IncrementalChanges2015[[EnableExclusion]:[EnableExclusion]],TRUE,IncrementalChanges2015[[Voltage]:[Voltage]],CONCATENATE("&gt;"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S41">
        <f>SUMIFS(IncrementalChanges2015[1952],IncrementalChanges2015[[EnableExclusion]:[EnableExclusion]],TRUE,IncrementalChanges2015[[Voltage]:[Voltage]],CONCATENATE("&gt;"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T41">
        <f>SUMIFS(IncrementalChanges2015[1951],IncrementalChanges2015[[EnableExclusion]:[EnableExclusion]],TRUE,IncrementalChanges2015[[Voltage]:[Voltage]],CONCATENATE("&gt;"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U41">
        <f>SUMIFS(IncrementalChanges2015[1950],IncrementalChanges2015[[EnableExclusion]:[EnableExclusion]],TRUE,IncrementalChanges2015[[Voltage]:[Voltage]],CONCATENATE("&gt;"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V41">
        <f>SUMIFS(IncrementalChanges2015[1949],IncrementalChanges2015[[EnableExclusion]:[EnableExclusion]],TRUE,IncrementalChanges2015[[Voltage]:[Voltage]],CONCATENATE("&gt;"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W41">
        <f>SUMIFS(IncrementalChanges2015[1948],IncrementalChanges2015[[EnableExclusion]:[EnableExclusion]],TRUE,IncrementalChanges2015[[Voltage]:[Voltage]],CONCATENATE("&gt;"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X41">
        <f>SUMIFS(IncrementalChanges2015[1947],IncrementalChanges2015[[EnableExclusion]:[EnableExclusion]],TRUE,IncrementalChanges2015[[Voltage]:[Voltage]],CONCATENATE("&gt;"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Y41">
        <f>SUMIFS(IncrementalChanges2015[1946],IncrementalChanges2015[[EnableExclusion]:[EnableExclusion]],TRUE,IncrementalChanges2015[[Voltage]:[Voltage]],CONCATENATE("&gt;"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Z41">
        <f>SUMIFS(IncrementalChanges2015[1945],IncrementalChanges2015[[EnableExclusion]:[EnableExclusion]],TRUE,IncrementalChanges2015[[Voltage]:[Voltage]],CONCATENATE("&gt;"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A41">
        <f>SUMIFS(IncrementalChanges2015[1944],IncrementalChanges2015[[EnableExclusion]:[EnableExclusion]],TRUE,IncrementalChanges2015[[Voltage]:[Voltage]],CONCATENATE("&gt;"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B41">
        <f>SUMIFS(IncrementalChanges2015[1943],IncrementalChanges2015[[EnableExclusion]:[EnableExclusion]],TRUE,IncrementalChanges2015[[Voltage]:[Voltage]],CONCATENATE("&gt;"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C41">
        <f>SUMIFS(IncrementalChanges2015[1942],IncrementalChanges2015[[EnableExclusion]:[EnableExclusion]],TRUE,IncrementalChanges2015[[Voltage]:[Voltage]],CONCATENATE("&gt;"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D41">
        <f>SUMIFS(IncrementalChanges2015[1941],IncrementalChanges2015[[EnableExclusion]:[EnableExclusion]],TRUE,IncrementalChanges2015[[Voltage]:[Voltage]],CONCATENATE("&gt;"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E41">
        <f>SUMIFS(IncrementalChanges2015[1940],IncrementalChanges2015[[EnableExclusion]:[EnableExclusion]],TRUE,IncrementalChanges2015[[Voltage]:[Voltage]],CONCATENATE("&gt;"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F41">
        <f>SUMIFS(IncrementalChanges2015[1939],IncrementalChanges2015[[EnableExclusion]:[EnableExclusion]],TRUE,IncrementalChanges2015[[Voltage]:[Voltage]],CONCATENATE("&gt;"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G41">
        <f>SUMIFS(IncrementalChanges2015[1938],IncrementalChanges2015[[EnableExclusion]:[EnableExclusion]],TRUE,IncrementalChanges2015[[Voltage]:[Voltage]],CONCATENATE("&gt;"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H41">
        <f>SUMIFS(IncrementalChanges2015[1937],IncrementalChanges2015[[EnableExclusion]:[EnableExclusion]],TRUE,IncrementalChanges2015[[Voltage]:[Voltage]],CONCATENATE("&gt;"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I41">
        <f>SUMIFS(IncrementalChanges2015[1936],IncrementalChanges2015[[EnableExclusion]:[EnableExclusion]],TRUE,IncrementalChanges2015[[Voltage]:[Voltage]],CONCATENATE("&gt;"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J41">
        <f>SUMIFS(IncrementalChanges2015[1935],IncrementalChanges2015[[EnableExclusion]:[EnableExclusion]],TRUE,IncrementalChanges2015[[Voltage]:[Voltage]],CONCATENATE("&gt;"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K41">
        <f>SUMIFS(IncrementalChanges2015[1934],IncrementalChanges2015[[EnableExclusion]:[EnableExclusion]],TRUE,IncrementalChanges2015[[Voltage]:[Voltage]],CONCATENATE("&gt;"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L41">
        <f>SUMIFS(IncrementalChanges2015[1933],IncrementalChanges2015[[EnableExclusion]:[EnableExclusion]],TRUE,IncrementalChanges2015[[Voltage]:[Voltage]],CONCATENATE("&gt;"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M41">
        <f>SUMIFS(IncrementalChanges2015[1932],IncrementalChanges2015[[EnableExclusion]:[EnableExclusion]],TRUE,IncrementalChanges2015[[Voltage]:[Voltage]],CONCATENATE("&gt;"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N41">
        <f>SUMIFS(IncrementalChanges2015[1931],IncrementalChanges2015[[EnableExclusion]:[EnableExclusion]],TRUE,IncrementalChanges2015[[Voltage]:[Voltage]],CONCATENATE("&gt;"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O41">
        <f>SUMIFS(IncrementalChanges2015[1930],IncrementalChanges2015[[EnableExclusion]:[EnableExclusion]],TRUE,IncrementalChanges2015[[Voltage]:[Voltage]],CONCATENATE("&gt;"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P41">
        <f>SUMIFS(IncrementalChanges2015[1929],IncrementalChanges2015[[EnableExclusion]:[EnableExclusion]],TRUE,IncrementalChanges2015[[Voltage]:[Voltage]],CONCATENATE("&gt;"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Q41">
        <f>SUMIFS(IncrementalChanges2015[1928],IncrementalChanges2015[[EnableExclusion]:[EnableExclusion]],TRUE,IncrementalChanges2015[[Voltage]:[Voltage]],CONCATENATE("&gt;"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R41">
        <f>SUMIFS(IncrementalChanges2015[1927],IncrementalChanges2015[[EnableExclusion]:[EnableExclusion]],TRUE,IncrementalChanges2015[[Voltage]:[Voltage]],CONCATENATE("&gt;"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S41">
        <f>SUMIFS(IncrementalChanges2015[1926],IncrementalChanges2015[[EnableExclusion]:[EnableExclusion]],TRUE,IncrementalChanges2015[[Voltage]:[Voltage]],CONCATENATE("&gt;"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T41">
        <f>SUMIFS(IncrementalChanges2015[1925],IncrementalChanges2015[[EnableExclusion]:[EnableExclusion]],TRUE,IncrementalChanges2015[[Voltage]:[Voltage]],CONCATENATE("&gt;"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U41">
        <f>SUMIFS(IncrementalChanges2015[1924],IncrementalChanges2015[[EnableExclusion]:[EnableExclusion]],TRUE,IncrementalChanges2015[[Voltage]:[Voltage]],CONCATENATE("&gt;"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V41">
        <f>SUMIFS(IncrementalChanges2015[1923],IncrementalChanges2015[[EnableExclusion]:[EnableExclusion]],TRUE,IncrementalChanges2015[[Voltage]:[Voltage]],CONCATENATE("&gt;"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W41">
        <f>SUMIFS(IncrementalChanges2015[1922],IncrementalChanges2015[[EnableExclusion]:[EnableExclusion]],TRUE,IncrementalChanges2015[[Voltage]:[Voltage]],CONCATENATE("&gt;"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X41">
        <f>SUMIFS(IncrementalChanges2015[1921],IncrementalChanges2015[[EnableExclusion]:[EnableExclusion]],TRUE,IncrementalChanges2015[[Voltage]:[Voltage]],CONCATENATE("&gt;"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Y41">
        <f>SUMIFS(IncrementalChanges2015[1920],IncrementalChanges2015[[EnableExclusion]:[EnableExclusion]],TRUE,IncrementalChanges2015[[Voltage]:[Voltage]],CONCATENATE("&gt;"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Z41">
        <f>SUMIFS(IncrementalChanges2015[1919],IncrementalChanges2015[[EnableExclusion]:[EnableExclusion]],TRUE,IncrementalChanges2015[[Voltage]:[Voltage]],CONCATENATE("&gt;"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A41">
        <f>SUMIFS(IncrementalChanges2015[1918],IncrementalChanges2015[[EnableExclusion]:[EnableExclusion]],TRUE,IncrementalChanges2015[[Voltage]:[Voltage]],CONCATENATE("&gt;"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B41">
        <f>SUMIFS(IncrementalChanges2015[1917],IncrementalChanges2015[[EnableExclusion]:[EnableExclusion]],TRUE,IncrementalChanges2015[[Voltage]:[Voltage]],CONCATENATE("&gt;"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C41">
        <f>SUMIFS(IncrementalChanges2015[1916],IncrementalChanges2015[[EnableExclusion]:[EnableExclusion]],TRUE,IncrementalChanges2015[[Voltage]:[Voltage]],CONCATENATE("&gt;"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D41">
        <f>SUMIFS(IncrementalChanges2015[1915],IncrementalChanges2015[[EnableExclusion]:[EnableExclusion]],TRUE,IncrementalChanges2015[[Voltage]:[Voltage]],CONCATENATE("&gt;"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E41">
        <f>SUMIFS(IncrementalChanges2015[1914],IncrementalChanges2015[[EnableExclusion]:[EnableExclusion]],TRUE,IncrementalChanges2015[[Voltage]:[Voltage]],CONCATENATE("&gt;"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F41">
        <f>SUMIFS(IncrementalChanges2015[1913],IncrementalChanges2015[[EnableExclusion]:[EnableExclusion]],TRUE,IncrementalChanges2015[[Voltage]:[Voltage]],CONCATENATE("&gt;"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G41">
        <f>SUMIFS(IncrementalChanges2015[1912],IncrementalChanges2015[[EnableExclusion]:[EnableExclusion]],TRUE,IncrementalChanges2015[[Voltage]:[Voltage]],CONCATENATE("&gt;"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H41">
        <f>SUMIFS(IncrementalChanges2015[1911],IncrementalChanges2015[[EnableExclusion]:[EnableExclusion]],TRUE,IncrementalChanges2015[[Voltage]:[Voltage]],CONCATENATE("&gt;"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I41">
        <f>SUMIFS(IncrementalChanges2015[1910],IncrementalChanges2015[[EnableExclusion]:[EnableExclusion]],TRUE,IncrementalChanges2015[[Voltage]:[Voltage]],CONCATENATE("&gt;"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J41">
        <f>SUMIFS(IncrementalChanges2015[1909],IncrementalChanges2015[[EnableExclusion]:[EnableExclusion]],TRUE,IncrementalChanges2015[[Voltage]:[Voltage]],CONCATENATE("&gt;"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</row>
    <row r="42" spans="1:114" x14ac:dyDescent="0.3">
      <c r="A42" t="b">
        <v>0</v>
      </c>
      <c r="B42" t="b">
        <v>1</v>
      </c>
      <c r="C42">
        <v>275</v>
      </c>
      <c r="D42">
        <v>330</v>
      </c>
      <c r="F42" s="12" t="s">
        <v>136</v>
      </c>
      <c r="G42" s="11">
        <f t="shared" si="7"/>
        <v>0</v>
      </c>
      <c r="H42">
        <f>SUMIFS(IncrementalChanges2015[2015],IncrementalChanges2015[[EnableExclusion]:[EnableExclusion]],TRUE,IncrementalChanges2015[[Voltage]:[Voltage]],CONCATENATE("&gt;"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I42">
        <f>SUMIFS(IncrementalChanges2015[2014],IncrementalChanges2015[[EnableExclusion]:[EnableExclusion]],TRUE,IncrementalChanges2015[[Voltage]:[Voltage]],CONCATENATE("&gt;"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J42">
        <f>SUMIFS(IncrementalChanges2015[2013],IncrementalChanges2015[[EnableExclusion]:[EnableExclusion]],TRUE,IncrementalChanges2015[[Voltage]:[Voltage]],CONCATENATE("&gt;"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K42">
        <f>SUMIFS(IncrementalChanges2015[2012],IncrementalChanges2015[[EnableExclusion]:[EnableExclusion]],TRUE,IncrementalChanges2015[[Voltage]:[Voltage]],CONCATENATE("&gt;"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L42">
        <f>SUMIFS(IncrementalChanges2015[2011],IncrementalChanges2015[[EnableExclusion]:[EnableExclusion]],TRUE,IncrementalChanges2015[[Voltage]:[Voltage]],CONCATENATE("&gt;"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M42">
        <f>SUMIFS(IncrementalChanges2015[2010],IncrementalChanges2015[[EnableExclusion]:[EnableExclusion]],TRUE,IncrementalChanges2015[[Voltage]:[Voltage]],CONCATENATE("&gt;"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N42">
        <f>SUMIFS(IncrementalChanges2015[2009],IncrementalChanges2015[[EnableExclusion]:[EnableExclusion]],TRUE,IncrementalChanges2015[[Voltage]:[Voltage]],CONCATENATE("&gt;"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O42">
        <f>SUMIFS(IncrementalChanges2015[2008],IncrementalChanges2015[[EnableExclusion]:[EnableExclusion]],TRUE,IncrementalChanges2015[[Voltage]:[Voltage]],CONCATENATE("&gt;"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P42">
        <f>SUMIFS(IncrementalChanges2015[2007],IncrementalChanges2015[[EnableExclusion]:[EnableExclusion]],TRUE,IncrementalChanges2015[[Voltage]:[Voltage]],CONCATENATE("&gt;"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Q42">
        <f>SUMIFS(IncrementalChanges2015[2006],IncrementalChanges2015[[EnableExclusion]:[EnableExclusion]],TRUE,IncrementalChanges2015[[Voltage]:[Voltage]],CONCATENATE("&gt;"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R42">
        <f>SUMIFS(IncrementalChanges2015[2005],IncrementalChanges2015[[EnableExclusion]:[EnableExclusion]],TRUE,IncrementalChanges2015[[Voltage]:[Voltage]],CONCATENATE("&gt;"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S42">
        <f>SUMIFS(IncrementalChanges2015[2004],IncrementalChanges2015[[EnableExclusion]:[EnableExclusion]],TRUE,IncrementalChanges2015[[Voltage]:[Voltage]],CONCATENATE("&gt;"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T42">
        <f>SUMIFS(IncrementalChanges2015[2003],IncrementalChanges2015[[EnableExclusion]:[EnableExclusion]],TRUE,IncrementalChanges2015[[Voltage]:[Voltage]],CONCATENATE("&gt;"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U42">
        <f>SUMIFS(IncrementalChanges2015[2002],IncrementalChanges2015[[EnableExclusion]:[EnableExclusion]],TRUE,IncrementalChanges2015[[Voltage]:[Voltage]],CONCATENATE("&gt;"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V42">
        <f>SUMIFS(IncrementalChanges2015[2001],IncrementalChanges2015[[EnableExclusion]:[EnableExclusion]],TRUE,IncrementalChanges2015[[Voltage]:[Voltage]],CONCATENATE("&gt;"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W42">
        <f>SUMIFS(IncrementalChanges2015[2000],IncrementalChanges2015[[EnableExclusion]:[EnableExclusion]],TRUE,IncrementalChanges2015[[Voltage]:[Voltage]],CONCATENATE("&gt;"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X42">
        <f>SUMIFS(IncrementalChanges2015[1999],IncrementalChanges2015[[EnableExclusion]:[EnableExclusion]],TRUE,IncrementalChanges2015[[Voltage]:[Voltage]],CONCATENATE("&gt;"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Y42">
        <f>SUMIFS(IncrementalChanges2015[1998],IncrementalChanges2015[[EnableExclusion]:[EnableExclusion]],TRUE,IncrementalChanges2015[[Voltage]:[Voltage]],CONCATENATE("&gt;"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Z42">
        <f>SUMIFS(IncrementalChanges2015[1997],IncrementalChanges2015[[EnableExclusion]:[EnableExclusion]],TRUE,IncrementalChanges2015[[Voltage]:[Voltage]],CONCATENATE("&gt;"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A42">
        <f>SUMIFS(IncrementalChanges2015[1996],IncrementalChanges2015[[EnableExclusion]:[EnableExclusion]],TRUE,IncrementalChanges2015[[Voltage]:[Voltage]],CONCATENATE("&gt;"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B42">
        <f>SUMIFS(IncrementalChanges2015[1995],IncrementalChanges2015[[EnableExclusion]:[EnableExclusion]],TRUE,IncrementalChanges2015[[Voltage]:[Voltage]],CONCATENATE("&gt;"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C42">
        <f>SUMIFS(IncrementalChanges2015[1994],IncrementalChanges2015[[EnableExclusion]:[EnableExclusion]],TRUE,IncrementalChanges2015[[Voltage]:[Voltage]],CONCATENATE("&gt;"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D42">
        <f>SUMIFS(IncrementalChanges2015[1993],IncrementalChanges2015[[EnableExclusion]:[EnableExclusion]],TRUE,IncrementalChanges2015[[Voltage]:[Voltage]],CONCATENATE("&gt;"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E42">
        <f>SUMIFS(IncrementalChanges2015[1992],IncrementalChanges2015[[EnableExclusion]:[EnableExclusion]],TRUE,IncrementalChanges2015[[Voltage]:[Voltage]],CONCATENATE("&gt;"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F42">
        <f>SUMIFS(IncrementalChanges2015[1991],IncrementalChanges2015[[EnableExclusion]:[EnableExclusion]],TRUE,IncrementalChanges2015[[Voltage]:[Voltage]],CONCATENATE("&gt;"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G42">
        <f>SUMIFS(IncrementalChanges2015[1990],IncrementalChanges2015[[EnableExclusion]:[EnableExclusion]],TRUE,IncrementalChanges2015[[Voltage]:[Voltage]],CONCATENATE("&gt;"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H42">
        <f>SUMIFS(IncrementalChanges2015[1989],IncrementalChanges2015[[EnableExclusion]:[EnableExclusion]],TRUE,IncrementalChanges2015[[Voltage]:[Voltage]],CONCATENATE("&gt;"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I42">
        <f>SUMIFS(IncrementalChanges2015[1988],IncrementalChanges2015[[EnableExclusion]:[EnableExclusion]],TRUE,IncrementalChanges2015[[Voltage]:[Voltage]],CONCATENATE("&gt;"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J42">
        <f>SUMIFS(IncrementalChanges2015[1987],IncrementalChanges2015[[EnableExclusion]:[EnableExclusion]],TRUE,IncrementalChanges2015[[Voltage]:[Voltage]],CONCATENATE("&gt;"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K42">
        <f>SUMIFS(IncrementalChanges2015[1986],IncrementalChanges2015[[EnableExclusion]:[EnableExclusion]],TRUE,IncrementalChanges2015[[Voltage]:[Voltage]],CONCATENATE("&gt;"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L42">
        <f>SUMIFS(IncrementalChanges2015[1985],IncrementalChanges2015[[EnableExclusion]:[EnableExclusion]],TRUE,IncrementalChanges2015[[Voltage]:[Voltage]],CONCATENATE("&gt;"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M42">
        <f>SUMIFS(IncrementalChanges2015[1984],IncrementalChanges2015[[EnableExclusion]:[EnableExclusion]],TRUE,IncrementalChanges2015[[Voltage]:[Voltage]],CONCATENATE("&gt;"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N42">
        <f>SUMIFS(IncrementalChanges2015[1983],IncrementalChanges2015[[EnableExclusion]:[EnableExclusion]],TRUE,IncrementalChanges2015[[Voltage]:[Voltage]],CONCATENATE("&gt;"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O42">
        <f>SUMIFS(IncrementalChanges2015[1982],IncrementalChanges2015[[EnableExclusion]:[EnableExclusion]],TRUE,IncrementalChanges2015[[Voltage]:[Voltage]],CONCATENATE("&gt;"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P42">
        <f>SUMIFS(IncrementalChanges2015[1981],IncrementalChanges2015[[EnableExclusion]:[EnableExclusion]],TRUE,IncrementalChanges2015[[Voltage]:[Voltage]],CONCATENATE("&gt;"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Q42">
        <f>SUMIFS(IncrementalChanges2015[1980],IncrementalChanges2015[[EnableExclusion]:[EnableExclusion]],TRUE,IncrementalChanges2015[[Voltage]:[Voltage]],CONCATENATE("&gt;"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R42">
        <f>SUMIFS(IncrementalChanges2015[1979],IncrementalChanges2015[[EnableExclusion]:[EnableExclusion]],TRUE,IncrementalChanges2015[[Voltage]:[Voltage]],CONCATENATE("&gt;"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S42">
        <f>SUMIFS(IncrementalChanges2015[1978],IncrementalChanges2015[[EnableExclusion]:[EnableExclusion]],TRUE,IncrementalChanges2015[[Voltage]:[Voltage]],CONCATENATE("&gt;"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T42">
        <f>SUMIFS(IncrementalChanges2015[1977],IncrementalChanges2015[[EnableExclusion]:[EnableExclusion]],TRUE,IncrementalChanges2015[[Voltage]:[Voltage]],CONCATENATE("&gt;"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U42">
        <f>SUMIFS(IncrementalChanges2015[1976],IncrementalChanges2015[[EnableExclusion]:[EnableExclusion]],TRUE,IncrementalChanges2015[[Voltage]:[Voltage]],CONCATENATE("&gt;"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V42">
        <f>SUMIFS(IncrementalChanges2015[1975],IncrementalChanges2015[[EnableExclusion]:[EnableExclusion]],TRUE,IncrementalChanges2015[[Voltage]:[Voltage]],CONCATENATE("&gt;"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W42">
        <f>SUMIFS(IncrementalChanges2015[1974],IncrementalChanges2015[[EnableExclusion]:[EnableExclusion]],TRUE,IncrementalChanges2015[[Voltage]:[Voltage]],CONCATENATE("&gt;"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X42">
        <f>SUMIFS(IncrementalChanges2015[1973],IncrementalChanges2015[[EnableExclusion]:[EnableExclusion]],TRUE,IncrementalChanges2015[[Voltage]:[Voltage]],CONCATENATE("&gt;"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Y42">
        <f>SUMIFS(IncrementalChanges2015[1972],IncrementalChanges2015[[EnableExclusion]:[EnableExclusion]],TRUE,IncrementalChanges2015[[Voltage]:[Voltage]],CONCATENATE("&gt;"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Z42">
        <f>SUMIFS(IncrementalChanges2015[1971],IncrementalChanges2015[[EnableExclusion]:[EnableExclusion]],TRUE,IncrementalChanges2015[[Voltage]:[Voltage]],CONCATENATE("&gt;"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A42">
        <f>SUMIFS(IncrementalChanges2015[1970],IncrementalChanges2015[[EnableExclusion]:[EnableExclusion]],TRUE,IncrementalChanges2015[[Voltage]:[Voltage]],CONCATENATE("&gt;"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B42">
        <f>SUMIFS(IncrementalChanges2015[1969],IncrementalChanges2015[[EnableExclusion]:[EnableExclusion]],TRUE,IncrementalChanges2015[[Voltage]:[Voltage]],CONCATENATE("&gt;"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C42">
        <f>SUMIFS(IncrementalChanges2015[1968],IncrementalChanges2015[[EnableExclusion]:[EnableExclusion]],TRUE,IncrementalChanges2015[[Voltage]:[Voltage]],CONCATENATE("&gt;"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D42">
        <f>SUMIFS(IncrementalChanges2015[1967],IncrementalChanges2015[[EnableExclusion]:[EnableExclusion]],TRUE,IncrementalChanges2015[[Voltage]:[Voltage]],CONCATENATE("&gt;"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E42">
        <f>SUMIFS(IncrementalChanges2015[1966],IncrementalChanges2015[[EnableExclusion]:[EnableExclusion]],TRUE,IncrementalChanges2015[[Voltage]:[Voltage]],CONCATENATE("&gt;"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F42">
        <f>SUMIFS(IncrementalChanges2015[1965],IncrementalChanges2015[[EnableExclusion]:[EnableExclusion]],TRUE,IncrementalChanges2015[[Voltage]:[Voltage]],CONCATENATE("&gt;"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G42">
        <f>SUMIFS(IncrementalChanges2015[1964],IncrementalChanges2015[[EnableExclusion]:[EnableExclusion]],TRUE,IncrementalChanges2015[[Voltage]:[Voltage]],CONCATENATE("&gt;"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H42">
        <f>SUMIFS(IncrementalChanges2015[1963],IncrementalChanges2015[[EnableExclusion]:[EnableExclusion]],TRUE,IncrementalChanges2015[[Voltage]:[Voltage]],CONCATENATE("&gt;"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I42">
        <f>SUMIFS(IncrementalChanges2015[1962],IncrementalChanges2015[[EnableExclusion]:[EnableExclusion]],TRUE,IncrementalChanges2015[[Voltage]:[Voltage]],CONCATENATE("&gt;"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J42">
        <f>SUMIFS(IncrementalChanges2015[1961],IncrementalChanges2015[[EnableExclusion]:[EnableExclusion]],TRUE,IncrementalChanges2015[[Voltage]:[Voltage]],CONCATENATE("&gt;"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K42">
        <f>SUMIFS(IncrementalChanges2015[1960],IncrementalChanges2015[[EnableExclusion]:[EnableExclusion]],TRUE,IncrementalChanges2015[[Voltage]:[Voltage]],CONCATENATE("&gt;"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L42">
        <f>SUMIFS(IncrementalChanges2015[1959],IncrementalChanges2015[[EnableExclusion]:[EnableExclusion]],TRUE,IncrementalChanges2015[[Voltage]:[Voltage]],CONCATENATE("&gt;"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M42">
        <f>SUMIFS(IncrementalChanges2015[1958],IncrementalChanges2015[[EnableExclusion]:[EnableExclusion]],TRUE,IncrementalChanges2015[[Voltage]:[Voltage]],CONCATENATE("&gt;"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N42">
        <f>SUMIFS(IncrementalChanges2015[1957],IncrementalChanges2015[[EnableExclusion]:[EnableExclusion]],TRUE,IncrementalChanges2015[[Voltage]:[Voltage]],CONCATENATE("&gt;"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O42">
        <f>SUMIFS(IncrementalChanges2015[1956],IncrementalChanges2015[[EnableExclusion]:[EnableExclusion]],TRUE,IncrementalChanges2015[[Voltage]:[Voltage]],CONCATENATE("&gt;"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P42">
        <f>SUMIFS(IncrementalChanges2015[1955],IncrementalChanges2015[[EnableExclusion]:[EnableExclusion]],TRUE,IncrementalChanges2015[[Voltage]:[Voltage]],CONCATENATE("&gt;"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Q42">
        <f>SUMIFS(IncrementalChanges2015[1954],IncrementalChanges2015[[EnableExclusion]:[EnableExclusion]],TRUE,IncrementalChanges2015[[Voltage]:[Voltage]],CONCATENATE("&gt;"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R42">
        <f>SUMIFS(IncrementalChanges2015[1953],IncrementalChanges2015[[EnableExclusion]:[EnableExclusion]],TRUE,IncrementalChanges2015[[Voltage]:[Voltage]],CONCATENATE("&gt;"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S42">
        <f>SUMIFS(IncrementalChanges2015[1952],IncrementalChanges2015[[EnableExclusion]:[EnableExclusion]],TRUE,IncrementalChanges2015[[Voltage]:[Voltage]],CONCATENATE("&gt;"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T42">
        <f>SUMIFS(IncrementalChanges2015[1951],IncrementalChanges2015[[EnableExclusion]:[EnableExclusion]],TRUE,IncrementalChanges2015[[Voltage]:[Voltage]],CONCATENATE("&gt;"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U42">
        <f>SUMIFS(IncrementalChanges2015[1950],IncrementalChanges2015[[EnableExclusion]:[EnableExclusion]],TRUE,IncrementalChanges2015[[Voltage]:[Voltage]],CONCATENATE("&gt;"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V42">
        <f>SUMIFS(IncrementalChanges2015[1949],IncrementalChanges2015[[EnableExclusion]:[EnableExclusion]],TRUE,IncrementalChanges2015[[Voltage]:[Voltage]],CONCATENATE("&gt;"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W42">
        <f>SUMIFS(IncrementalChanges2015[1948],IncrementalChanges2015[[EnableExclusion]:[EnableExclusion]],TRUE,IncrementalChanges2015[[Voltage]:[Voltage]],CONCATENATE("&gt;"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X42">
        <f>SUMIFS(IncrementalChanges2015[1947],IncrementalChanges2015[[EnableExclusion]:[EnableExclusion]],TRUE,IncrementalChanges2015[[Voltage]:[Voltage]],CONCATENATE("&gt;"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Y42">
        <f>SUMIFS(IncrementalChanges2015[1946],IncrementalChanges2015[[EnableExclusion]:[EnableExclusion]],TRUE,IncrementalChanges2015[[Voltage]:[Voltage]],CONCATENATE("&gt;"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Z42">
        <f>SUMIFS(IncrementalChanges2015[1945],IncrementalChanges2015[[EnableExclusion]:[EnableExclusion]],TRUE,IncrementalChanges2015[[Voltage]:[Voltage]],CONCATENATE("&gt;"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A42">
        <f>SUMIFS(IncrementalChanges2015[1944],IncrementalChanges2015[[EnableExclusion]:[EnableExclusion]],TRUE,IncrementalChanges2015[[Voltage]:[Voltage]],CONCATENATE("&gt;"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B42">
        <f>SUMIFS(IncrementalChanges2015[1943],IncrementalChanges2015[[EnableExclusion]:[EnableExclusion]],TRUE,IncrementalChanges2015[[Voltage]:[Voltage]],CONCATENATE("&gt;"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C42">
        <f>SUMIFS(IncrementalChanges2015[1942],IncrementalChanges2015[[EnableExclusion]:[EnableExclusion]],TRUE,IncrementalChanges2015[[Voltage]:[Voltage]],CONCATENATE("&gt;"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D42">
        <f>SUMIFS(IncrementalChanges2015[1941],IncrementalChanges2015[[EnableExclusion]:[EnableExclusion]],TRUE,IncrementalChanges2015[[Voltage]:[Voltage]],CONCATENATE("&gt;"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E42">
        <f>SUMIFS(IncrementalChanges2015[1940],IncrementalChanges2015[[EnableExclusion]:[EnableExclusion]],TRUE,IncrementalChanges2015[[Voltage]:[Voltage]],CONCATENATE("&gt;"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F42">
        <f>SUMIFS(IncrementalChanges2015[1939],IncrementalChanges2015[[EnableExclusion]:[EnableExclusion]],TRUE,IncrementalChanges2015[[Voltage]:[Voltage]],CONCATENATE("&gt;"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G42">
        <f>SUMIFS(IncrementalChanges2015[1938],IncrementalChanges2015[[EnableExclusion]:[EnableExclusion]],TRUE,IncrementalChanges2015[[Voltage]:[Voltage]],CONCATENATE("&gt;"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H42">
        <f>SUMIFS(IncrementalChanges2015[1937],IncrementalChanges2015[[EnableExclusion]:[EnableExclusion]],TRUE,IncrementalChanges2015[[Voltage]:[Voltage]],CONCATENATE("&gt;"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I42">
        <f>SUMIFS(IncrementalChanges2015[1936],IncrementalChanges2015[[EnableExclusion]:[EnableExclusion]],TRUE,IncrementalChanges2015[[Voltage]:[Voltage]],CONCATENATE("&gt;"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J42">
        <f>SUMIFS(IncrementalChanges2015[1935],IncrementalChanges2015[[EnableExclusion]:[EnableExclusion]],TRUE,IncrementalChanges2015[[Voltage]:[Voltage]],CONCATENATE("&gt;"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K42">
        <f>SUMIFS(IncrementalChanges2015[1934],IncrementalChanges2015[[EnableExclusion]:[EnableExclusion]],TRUE,IncrementalChanges2015[[Voltage]:[Voltage]],CONCATENATE("&gt;"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L42">
        <f>SUMIFS(IncrementalChanges2015[1933],IncrementalChanges2015[[EnableExclusion]:[EnableExclusion]],TRUE,IncrementalChanges2015[[Voltage]:[Voltage]],CONCATENATE("&gt;"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M42">
        <f>SUMIFS(IncrementalChanges2015[1932],IncrementalChanges2015[[EnableExclusion]:[EnableExclusion]],TRUE,IncrementalChanges2015[[Voltage]:[Voltage]],CONCATENATE("&gt;"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N42">
        <f>SUMIFS(IncrementalChanges2015[1931],IncrementalChanges2015[[EnableExclusion]:[EnableExclusion]],TRUE,IncrementalChanges2015[[Voltage]:[Voltage]],CONCATENATE("&gt;"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O42">
        <f>SUMIFS(IncrementalChanges2015[1930],IncrementalChanges2015[[EnableExclusion]:[EnableExclusion]],TRUE,IncrementalChanges2015[[Voltage]:[Voltage]],CONCATENATE("&gt;"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P42">
        <f>SUMIFS(IncrementalChanges2015[1929],IncrementalChanges2015[[EnableExclusion]:[EnableExclusion]],TRUE,IncrementalChanges2015[[Voltage]:[Voltage]],CONCATENATE("&gt;"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Q42">
        <f>SUMIFS(IncrementalChanges2015[1928],IncrementalChanges2015[[EnableExclusion]:[EnableExclusion]],TRUE,IncrementalChanges2015[[Voltage]:[Voltage]],CONCATENATE("&gt;"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R42">
        <f>SUMIFS(IncrementalChanges2015[1927],IncrementalChanges2015[[EnableExclusion]:[EnableExclusion]],TRUE,IncrementalChanges2015[[Voltage]:[Voltage]],CONCATENATE("&gt;"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S42">
        <f>SUMIFS(IncrementalChanges2015[1926],IncrementalChanges2015[[EnableExclusion]:[EnableExclusion]],TRUE,IncrementalChanges2015[[Voltage]:[Voltage]],CONCATENATE("&gt;"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T42">
        <f>SUMIFS(IncrementalChanges2015[1925],IncrementalChanges2015[[EnableExclusion]:[EnableExclusion]],TRUE,IncrementalChanges2015[[Voltage]:[Voltage]],CONCATENATE("&gt;"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U42">
        <f>SUMIFS(IncrementalChanges2015[1924],IncrementalChanges2015[[EnableExclusion]:[EnableExclusion]],TRUE,IncrementalChanges2015[[Voltage]:[Voltage]],CONCATENATE("&gt;"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V42">
        <f>SUMIFS(IncrementalChanges2015[1923],IncrementalChanges2015[[EnableExclusion]:[EnableExclusion]],TRUE,IncrementalChanges2015[[Voltage]:[Voltage]],CONCATENATE("&gt;"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W42">
        <f>SUMIFS(IncrementalChanges2015[1922],IncrementalChanges2015[[EnableExclusion]:[EnableExclusion]],TRUE,IncrementalChanges2015[[Voltage]:[Voltage]],CONCATENATE("&gt;"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X42">
        <f>SUMIFS(IncrementalChanges2015[1921],IncrementalChanges2015[[EnableExclusion]:[EnableExclusion]],TRUE,IncrementalChanges2015[[Voltage]:[Voltage]],CONCATENATE("&gt;"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Y42">
        <f>SUMIFS(IncrementalChanges2015[1920],IncrementalChanges2015[[EnableExclusion]:[EnableExclusion]],TRUE,IncrementalChanges2015[[Voltage]:[Voltage]],CONCATENATE("&gt;"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Z42">
        <f>SUMIFS(IncrementalChanges2015[1919],IncrementalChanges2015[[EnableExclusion]:[EnableExclusion]],TRUE,IncrementalChanges2015[[Voltage]:[Voltage]],CONCATENATE("&gt;"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A42">
        <f>SUMIFS(IncrementalChanges2015[1918],IncrementalChanges2015[[EnableExclusion]:[EnableExclusion]],TRUE,IncrementalChanges2015[[Voltage]:[Voltage]],CONCATENATE("&gt;"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B42">
        <f>SUMIFS(IncrementalChanges2015[1917],IncrementalChanges2015[[EnableExclusion]:[EnableExclusion]],TRUE,IncrementalChanges2015[[Voltage]:[Voltage]],CONCATENATE("&gt;"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C42">
        <f>SUMIFS(IncrementalChanges2015[1916],IncrementalChanges2015[[EnableExclusion]:[EnableExclusion]],TRUE,IncrementalChanges2015[[Voltage]:[Voltage]],CONCATENATE("&gt;"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D42">
        <f>SUMIFS(IncrementalChanges2015[1915],IncrementalChanges2015[[EnableExclusion]:[EnableExclusion]],TRUE,IncrementalChanges2015[[Voltage]:[Voltage]],CONCATENATE("&gt;"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E42">
        <f>SUMIFS(IncrementalChanges2015[1914],IncrementalChanges2015[[EnableExclusion]:[EnableExclusion]],TRUE,IncrementalChanges2015[[Voltage]:[Voltage]],CONCATENATE("&gt;"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F42">
        <f>SUMIFS(IncrementalChanges2015[1913],IncrementalChanges2015[[EnableExclusion]:[EnableExclusion]],TRUE,IncrementalChanges2015[[Voltage]:[Voltage]],CONCATENATE("&gt;"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G42">
        <f>SUMIFS(IncrementalChanges2015[1912],IncrementalChanges2015[[EnableExclusion]:[EnableExclusion]],TRUE,IncrementalChanges2015[[Voltage]:[Voltage]],CONCATENATE("&gt;"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H42">
        <f>SUMIFS(IncrementalChanges2015[1911],IncrementalChanges2015[[EnableExclusion]:[EnableExclusion]],TRUE,IncrementalChanges2015[[Voltage]:[Voltage]],CONCATENATE("&gt;"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I42">
        <f>SUMIFS(IncrementalChanges2015[1910],IncrementalChanges2015[[EnableExclusion]:[EnableExclusion]],TRUE,IncrementalChanges2015[[Voltage]:[Voltage]],CONCATENATE("&gt;"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J42">
        <f>SUMIFS(IncrementalChanges2015[1909],IncrementalChanges2015[[EnableExclusion]:[EnableExclusion]],TRUE,IncrementalChanges2015[[Voltage]:[Voltage]],CONCATENATE("&gt;"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</row>
    <row r="43" spans="1:114" x14ac:dyDescent="0.3">
      <c r="A43" t="b">
        <v>0</v>
      </c>
      <c r="B43" t="b">
        <v>1</v>
      </c>
      <c r="C43">
        <v>330</v>
      </c>
      <c r="D43">
        <v>500</v>
      </c>
      <c r="F43" s="12" t="s">
        <v>137</v>
      </c>
      <c r="G43" s="11">
        <f t="shared" si="7"/>
        <v>-1</v>
      </c>
      <c r="H43">
        <f>SUMIFS(IncrementalChanges2015[2015],IncrementalChanges2015[[EnableExclusion]:[EnableExclusion]],TRUE,IncrementalChanges2015[[Voltage]:[Voltage]],CONCATENATE("&gt;"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I43">
        <f>SUMIFS(IncrementalChanges2015[2014],IncrementalChanges2015[[EnableExclusion]:[EnableExclusion]],TRUE,IncrementalChanges2015[[Voltage]:[Voltage]],CONCATENATE("&gt;"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J43">
        <f>SUMIFS(IncrementalChanges2015[2013],IncrementalChanges2015[[EnableExclusion]:[EnableExclusion]],TRUE,IncrementalChanges2015[[Voltage]:[Voltage]],CONCATENATE("&gt;"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-1</v>
      </c>
      <c r="K43">
        <f>SUMIFS(IncrementalChanges2015[2012],IncrementalChanges2015[[EnableExclusion]:[EnableExclusion]],TRUE,IncrementalChanges2015[[Voltage]:[Voltage]],CONCATENATE("&gt;"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L43">
        <f>SUMIFS(IncrementalChanges2015[2011],IncrementalChanges2015[[EnableExclusion]:[EnableExclusion]],TRUE,IncrementalChanges2015[[Voltage]:[Voltage]],CONCATENATE("&gt;"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M43">
        <f>SUMIFS(IncrementalChanges2015[2010],IncrementalChanges2015[[EnableExclusion]:[EnableExclusion]],TRUE,IncrementalChanges2015[[Voltage]:[Voltage]],CONCATENATE("&gt;"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N43">
        <f>SUMIFS(IncrementalChanges2015[2009],IncrementalChanges2015[[EnableExclusion]:[EnableExclusion]],TRUE,IncrementalChanges2015[[Voltage]:[Voltage]],CONCATENATE("&gt;"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O43">
        <f>SUMIFS(IncrementalChanges2015[2008],IncrementalChanges2015[[EnableExclusion]:[EnableExclusion]],TRUE,IncrementalChanges2015[[Voltage]:[Voltage]],CONCATENATE("&gt;"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P43">
        <f>SUMIFS(IncrementalChanges2015[2007],IncrementalChanges2015[[EnableExclusion]:[EnableExclusion]],TRUE,IncrementalChanges2015[[Voltage]:[Voltage]],CONCATENATE("&gt;"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Q43">
        <f>SUMIFS(IncrementalChanges2015[2006],IncrementalChanges2015[[EnableExclusion]:[EnableExclusion]],TRUE,IncrementalChanges2015[[Voltage]:[Voltage]],CONCATENATE("&gt;"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R43">
        <f>SUMIFS(IncrementalChanges2015[2005],IncrementalChanges2015[[EnableExclusion]:[EnableExclusion]],TRUE,IncrementalChanges2015[[Voltage]:[Voltage]],CONCATENATE("&gt;"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S43">
        <f>SUMIFS(IncrementalChanges2015[2004],IncrementalChanges2015[[EnableExclusion]:[EnableExclusion]],TRUE,IncrementalChanges2015[[Voltage]:[Voltage]],CONCATENATE("&gt;"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T43">
        <f>SUMIFS(IncrementalChanges2015[2003],IncrementalChanges2015[[EnableExclusion]:[EnableExclusion]],TRUE,IncrementalChanges2015[[Voltage]:[Voltage]],CONCATENATE("&gt;"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U43">
        <f>SUMIFS(IncrementalChanges2015[2002],IncrementalChanges2015[[EnableExclusion]:[EnableExclusion]],TRUE,IncrementalChanges2015[[Voltage]:[Voltage]],CONCATENATE("&gt;"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V43">
        <f>SUMIFS(IncrementalChanges2015[2001],IncrementalChanges2015[[EnableExclusion]:[EnableExclusion]],TRUE,IncrementalChanges2015[[Voltage]:[Voltage]],CONCATENATE("&gt;"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W43">
        <f>SUMIFS(IncrementalChanges2015[2000],IncrementalChanges2015[[EnableExclusion]:[EnableExclusion]],TRUE,IncrementalChanges2015[[Voltage]:[Voltage]],CONCATENATE("&gt;"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X43">
        <f>SUMIFS(IncrementalChanges2015[1999],IncrementalChanges2015[[EnableExclusion]:[EnableExclusion]],TRUE,IncrementalChanges2015[[Voltage]:[Voltage]],CONCATENATE("&gt;"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Y43">
        <f>SUMIFS(IncrementalChanges2015[1998],IncrementalChanges2015[[EnableExclusion]:[EnableExclusion]],TRUE,IncrementalChanges2015[[Voltage]:[Voltage]],CONCATENATE("&gt;"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Z43">
        <f>SUMIFS(IncrementalChanges2015[1997],IncrementalChanges2015[[EnableExclusion]:[EnableExclusion]],TRUE,IncrementalChanges2015[[Voltage]:[Voltage]],CONCATENATE("&gt;"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A43">
        <f>SUMIFS(IncrementalChanges2015[1996],IncrementalChanges2015[[EnableExclusion]:[EnableExclusion]],TRUE,IncrementalChanges2015[[Voltage]:[Voltage]],CONCATENATE("&gt;"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B43">
        <f>SUMIFS(IncrementalChanges2015[1995],IncrementalChanges2015[[EnableExclusion]:[EnableExclusion]],TRUE,IncrementalChanges2015[[Voltage]:[Voltage]],CONCATENATE("&gt;"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C43">
        <f>SUMIFS(IncrementalChanges2015[1994],IncrementalChanges2015[[EnableExclusion]:[EnableExclusion]],TRUE,IncrementalChanges2015[[Voltage]:[Voltage]],CONCATENATE("&gt;"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D43">
        <f>SUMIFS(IncrementalChanges2015[1993],IncrementalChanges2015[[EnableExclusion]:[EnableExclusion]],TRUE,IncrementalChanges2015[[Voltage]:[Voltage]],CONCATENATE("&gt;"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E43">
        <f>SUMIFS(IncrementalChanges2015[1992],IncrementalChanges2015[[EnableExclusion]:[EnableExclusion]],TRUE,IncrementalChanges2015[[Voltage]:[Voltage]],CONCATENATE("&gt;"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F43">
        <f>SUMIFS(IncrementalChanges2015[1991],IncrementalChanges2015[[EnableExclusion]:[EnableExclusion]],TRUE,IncrementalChanges2015[[Voltage]:[Voltage]],CONCATENATE("&gt;"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G43">
        <f>SUMIFS(IncrementalChanges2015[1990],IncrementalChanges2015[[EnableExclusion]:[EnableExclusion]],TRUE,IncrementalChanges2015[[Voltage]:[Voltage]],CONCATENATE("&gt;"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H43">
        <f>SUMIFS(IncrementalChanges2015[1989],IncrementalChanges2015[[EnableExclusion]:[EnableExclusion]],TRUE,IncrementalChanges2015[[Voltage]:[Voltage]],CONCATENATE("&gt;"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I43">
        <f>SUMIFS(IncrementalChanges2015[1988],IncrementalChanges2015[[EnableExclusion]:[EnableExclusion]],TRUE,IncrementalChanges2015[[Voltage]:[Voltage]],CONCATENATE("&gt;"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J43">
        <f>SUMIFS(IncrementalChanges2015[1987],IncrementalChanges2015[[EnableExclusion]:[EnableExclusion]],TRUE,IncrementalChanges2015[[Voltage]:[Voltage]],CONCATENATE("&gt;"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K43">
        <f>SUMIFS(IncrementalChanges2015[1986],IncrementalChanges2015[[EnableExclusion]:[EnableExclusion]],TRUE,IncrementalChanges2015[[Voltage]:[Voltage]],CONCATENATE("&gt;"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L43">
        <f>SUMIFS(IncrementalChanges2015[1985],IncrementalChanges2015[[EnableExclusion]:[EnableExclusion]],TRUE,IncrementalChanges2015[[Voltage]:[Voltage]],CONCATENATE("&gt;"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M43">
        <f>SUMIFS(IncrementalChanges2015[1984],IncrementalChanges2015[[EnableExclusion]:[EnableExclusion]],TRUE,IncrementalChanges2015[[Voltage]:[Voltage]],CONCATENATE("&gt;"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N43">
        <f>SUMIFS(IncrementalChanges2015[1983],IncrementalChanges2015[[EnableExclusion]:[EnableExclusion]],TRUE,IncrementalChanges2015[[Voltage]:[Voltage]],CONCATENATE("&gt;"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O43">
        <f>SUMIFS(IncrementalChanges2015[1982],IncrementalChanges2015[[EnableExclusion]:[EnableExclusion]],TRUE,IncrementalChanges2015[[Voltage]:[Voltage]],CONCATENATE("&gt;"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P43">
        <f>SUMIFS(IncrementalChanges2015[1981],IncrementalChanges2015[[EnableExclusion]:[EnableExclusion]],TRUE,IncrementalChanges2015[[Voltage]:[Voltage]],CONCATENATE("&gt;"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Q43">
        <f>SUMIFS(IncrementalChanges2015[1980],IncrementalChanges2015[[EnableExclusion]:[EnableExclusion]],TRUE,IncrementalChanges2015[[Voltage]:[Voltage]],CONCATENATE("&gt;"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R43">
        <f>SUMIFS(IncrementalChanges2015[1979],IncrementalChanges2015[[EnableExclusion]:[EnableExclusion]],TRUE,IncrementalChanges2015[[Voltage]:[Voltage]],CONCATENATE("&gt;"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S43">
        <f>SUMIFS(IncrementalChanges2015[1978],IncrementalChanges2015[[EnableExclusion]:[EnableExclusion]],TRUE,IncrementalChanges2015[[Voltage]:[Voltage]],CONCATENATE("&gt;"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T43">
        <f>SUMIFS(IncrementalChanges2015[1977],IncrementalChanges2015[[EnableExclusion]:[EnableExclusion]],TRUE,IncrementalChanges2015[[Voltage]:[Voltage]],CONCATENATE("&gt;"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U43">
        <f>SUMIFS(IncrementalChanges2015[1976],IncrementalChanges2015[[EnableExclusion]:[EnableExclusion]],TRUE,IncrementalChanges2015[[Voltage]:[Voltage]],CONCATENATE("&gt;"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V43">
        <f>SUMIFS(IncrementalChanges2015[1975],IncrementalChanges2015[[EnableExclusion]:[EnableExclusion]],TRUE,IncrementalChanges2015[[Voltage]:[Voltage]],CONCATENATE("&gt;"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W43">
        <f>SUMIFS(IncrementalChanges2015[1974],IncrementalChanges2015[[EnableExclusion]:[EnableExclusion]],TRUE,IncrementalChanges2015[[Voltage]:[Voltage]],CONCATENATE("&gt;"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X43">
        <f>SUMIFS(IncrementalChanges2015[1973],IncrementalChanges2015[[EnableExclusion]:[EnableExclusion]],TRUE,IncrementalChanges2015[[Voltage]:[Voltage]],CONCATENATE("&gt;"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Y43">
        <f>SUMIFS(IncrementalChanges2015[1972],IncrementalChanges2015[[EnableExclusion]:[EnableExclusion]],TRUE,IncrementalChanges2015[[Voltage]:[Voltage]],CONCATENATE("&gt;"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Z43">
        <f>SUMIFS(IncrementalChanges2015[1971],IncrementalChanges2015[[EnableExclusion]:[EnableExclusion]],TRUE,IncrementalChanges2015[[Voltage]:[Voltage]],CONCATENATE("&gt;"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A43">
        <f>SUMIFS(IncrementalChanges2015[1970],IncrementalChanges2015[[EnableExclusion]:[EnableExclusion]],TRUE,IncrementalChanges2015[[Voltage]:[Voltage]],CONCATENATE("&gt;"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B43">
        <f>SUMIFS(IncrementalChanges2015[1969],IncrementalChanges2015[[EnableExclusion]:[EnableExclusion]],TRUE,IncrementalChanges2015[[Voltage]:[Voltage]],CONCATENATE("&gt;"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C43">
        <f>SUMIFS(IncrementalChanges2015[1968],IncrementalChanges2015[[EnableExclusion]:[EnableExclusion]],TRUE,IncrementalChanges2015[[Voltage]:[Voltage]],CONCATENATE("&gt;"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D43">
        <f>SUMIFS(IncrementalChanges2015[1967],IncrementalChanges2015[[EnableExclusion]:[EnableExclusion]],TRUE,IncrementalChanges2015[[Voltage]:[Voltage]],CONCATENATE("&gt;"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E43">
        <f>SUMIFS(IncrementalChanges2015[1966],IncrementalChanges2015[[EnableExclusion]:[EnableExclusion]],TRUE,IncrementalChanges2015[[Voltage]:[Voltage]],CONCATENATE("&gt;"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F43">
        <f>SUMIFS(IncrementalChanges2015[1965],IncrementalChanges2015[[EnableExclusion]:[EnableExclusion]],TRUE,IncrementalChanges2015[[Voltage]:[Voltage]],CONCATENATE("&gt;"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G43">
        <f>SUMIFS(IncrementalChanges2015[1964],IncrementalChanges2015[[EnableExclusion]:[EnableExclusion]],TRUE,IncrementalChanges2015[[Voltage]:[Voltage]],CONCATENATE("&gt;"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H43">
        <f>SUMIFS(IncrementalChanges2015[1963],IncrementalChanges2015[[EnableExclusion]:[EnableExclusion]],TRUE,IncrementalChanges2015[[Voltage]:[Voltage]],CONCATENATE("&gt;"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I43">
        <f>SUMIFS(IncrementalChanges2015[1962],IncrementalChanges2015[[EnableExclusion]:[EnableExclusion]],TRUE,IncrementalChanges2015[[Voltage]:[Voltage]],CONCATENATE("&gt;"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J43">
        <f>SUMIFS(IncrementalChanges2015[1961],IncrementalChanges2015[[EnableExclusion]:[EnableExclusion]],TRUE,IncrementalChanges2015[[Voltage]:[Voltage]],CONCATENATE("&gt;"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K43">
        <f>SUMIFS(IncrementalChanges2015[1960],IncrementalChanges2015[[EnableExclusion]:[EnableExclusion]],TRUE,IncrementalChanges2015[[Voltage]:[Voltage]],CONCATENATE("&gt;"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L43">
        <f>SUMIFS(IncrementalChanges2015[1959],IncrementalChanges2015[[EnableExclusion]:[EnableExclusion]],TRUE,IncrementalChanges2015[[Voltage]:[Voltage]],CONCATENATE("&gt;"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M43">
        <f>SUMIFS(IncrementalChanges2015[1958],IncrementalChanges2015[[EnableExclusion]:[EnableExclusion]],TRUE,IncrementalChanges2015[[Voltage]:[Voltage]],CONCATENATE("&gt;"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N43">
        <f>SUMIFS(IncrementalChanges2015[1957],IncrementalChanges2015[[EnableExclusion]:[EnableExclusion]],TRUE,IncrementalChanges2015[[Voltage]:[Voltage]],CONCATENATE("&gt;"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O43">
        <f>SUMIFS(IncrementalChanges2015[1956],IncrementalChanges2015[[EnableExclusion]:[EnableExclusion]],TRUE,IncrementalChanges2015[[Voltage]:[Voltage]],CONCATENATE("&gt;"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P43">
        <f>SUMIFS(IncrementalChanges2015[1955],IncrementalChanges2015[[EnableExclusion]:[EnableExclusion]],TRUE,IncrementalChanges2015[[Voltage]:[Voltage]],CONCATENATE("&gt;"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Q43">
        <f>SUMIFS(IncrementalChanges2015[1954],IncrementalChanges2015[[EnableExclusion]:[EnableExclusion]],TRUE,IncrementalChanges2015[[Voltage]:[Voltage]],CONCATENATE("&gt;"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R43">
        <f>SUMIFS(IncrementalChanges2015[1953],IncrementalChanges2015[[EnableExclusion]:[EnableExclusion]],TRUE,IncrementalChanges2015[[Voltage]:[Voltage]],CONCATENATE("&gt;"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S43">
        <f>SUMIFS(IncrementalChanges2015[1952],IncrementalChanges2015[[EnableExclusion]:[EnableExclusion]],TRUE,IncrementalChanges2015[[Voltage]:[Voltage]],CONCATENATE("&gt;"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T43">
        <f>SUMIFS(IncrementalChanges2015[1951],IncrementalChanges2015[[EnableExclusion]:[EnableExclusion]],TRUE,IncrementalChanges2015[[Voltage]:[Voltage]],CONCATENATE("&gt;"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U43">
        <f>SUMIFS(IncrementalChanges2015[1950],IncrementalChanges2015[[EnableExclusion]:[EnableExclusion]],TRUE,IncrementalChanges2015[[Voltage]:[Voltage]],CONCATENATE("&gt;"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V43">
        <f>SUMIFS(IncrementalChanges2015[1949],IncrementalChanges2015[[EnableExclusion]:[EnableExclusion]],TRUE,IncrementalChanges2015[[Voltage]:[Voltage]],CONCATENATE("&gt;"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W43">
        <f>SUMIFS(IncrementalChanges2015[1948],IncrementalChanges2015[[EnableExclusion]:[EnableExclusion]],TRUE,IncrementalChanges2015[[Voltage]:[Voltage]],CONCATENATE("&gt;"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X43">
        <f>SUMIFS(IncrementalChanges2015[1947],IncrementalChanges2015[[EnableExclusion]:[EnableExclusion]],TRUE,IncrementalChanges2015[[Voltage]:[Voltage]],CONCATENATE("&gt;"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Y43">
        <f>SUMIFS(IncrementalChanges2015[1946],IncrementalChanges2015[[EnableExclusion]:[EnableExclusion]],TRUE,IncrementalChanges2015[[Voltage]:[Voltage]],CONCATENATE("&gt;"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Z43">
        <f>SUMIFS(IncrementalChanges2015[1945],IncrementalChanges2015[[EnableExclusion]:[EnableExclusion]],TRUE,IncrementalChanges2015[[Voltage]:[Voltage]],CONCATENATE("&gt;"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A43">
        <f>SUMIFS(IncrementalChanges2015[1944],IncrementalChanges2015[[EnableExclusion]:[EnableExclusion]],TRUE,IncrementalChanges2015[[Voltage]:[Voltage]],CONCATENATE("&gt;"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B43">
        <f>SUMIFS(IncrementalChanges2015[1943],IncrementalChanges2015[[EnableExclusion]:[EnableExclusion]],TRUE,IncrementalChanges2015[[Voltage]:[Voltage]],CONCATENATE("&gt;"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C43">
        <f>SUMIFS(IncrementalChanges2015[1942],IncrementalChanges2015[[EnableExclusion]:[EnableExclusion]],TRUE,IncrementalChanges2015[[Voltage]:[Voltage]],CONCATENATE("&gt;"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D43">
        <f>SUMIFS(IncrementalChanges2015[1941],IncrementalChanges2015[[EnableExclusion]:[EnableExclusion]],TRUE,IncrementalChanges2015[[Voltage]:[Voltage]],CONCATENATE("&gt;"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E43">
        <f>SUMIFS(IncrementalChanges2015[1940],IncrementalChanges2015[[EnableExclusion]:[EnableExclusion]],TRUE,IncrementalChanges2015[[Voltage]:[Voltage]],CONCATENATE("&gt;"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F43">
        <f>SUMIFS(IncrementalChanges2015[1939],IncrementalChanges2015[[EnableExclusion]:[EnableExclusion]],TRUE,IncrementalChanges2015[[Voltage]:[Voltage]],CONCATENATE("&gt;"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G43">
        <f>SUMIFS(IncrementalChanges2015[1938],IncrementalChanges2015[[EnableExclusion]:[EnableExclusion]],TRUE,IncrementalChanges2015[[Voltage]:[Voltage]],CONCATENATE("&gt;"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H43">
        <f>SUMIFS(IncrementalChanges2015[1937],IncrementalChanges2015[[EnableExclusion]:[EnableExclusion]],TRUE,IncrementalChanges2015[[Voltage]:[Voltage]],CONCATENATE("&gt;"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I43">
        <f>SUMIFS(IncrementalChanges2015[1936],IncrementalChanges2015[[EnableExclusion]:[EnableExclusion]],TRUE,IncrementalChanges2015[[Voltage]:[Voltage]],CONCATENATE("&gt;"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J43">
        <f>SUMIFS(IncrementalChanges2015[1935],IncrementalChanges2015[[EnableExclusion]:[EnableExclusion]],TRUE,IncrementalChanges2015[[Voltage]:[Voltage]],CONCATENATE("&gt;"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K43">
        <f>SUMIFS(IncrementalChanges2015[1934],IncrementalChanges2015[[EnableExclusion]:[EnableExclusion]],TRUE,IncrementalChanges2015[[Voltage]:[Voltage]],CONCATENATE("&gt;"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L43">
        <f>SUMIFS(IncrementalChanges2015[1933],IncrementalChanges2015[[EnableExclusion]:[EnableExclusion]],TRUE,IncrementalChanges2015[[Voltage]:[Voltage]],CONCATENATE("&gt;"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M43">
        <f>SUMIFS(IncrementalChanges2015[1932],IncrementalChanges2015[[EnableExclusion]:[EnableExclusion]],TRUE,IncrementalChanges2015[[Voltage]:[Voltage]],CONCATENATE("&gt;"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N43">
        <f>SUMIFS(IncrementalChanges2015[1931],IncrementalChanges2015[[EnableExclusion]:[EnableExclusion]],TRUE,IncrementalChanges2015[[Voltage]:[Voltage]],CONCATENATE("&gt;"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O43">
        <f>SUMIFS(IncrementalChanges2015[1930],IncrementalChanges2015[[EnableExclusion]:[EnableExclusion]],TRUE,IncrementalChanges2015[[Voltage]:[Voltage]],CONCATENATE("&gt;"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P43">
        <f>SUMIFS(IncrementalChanges2015[1929],IncrementalChanges2015[[EnableExclusion]:[EnableExclusion]],TRUE,IncrementalChanges2015[[Voltage]:[Voltage]],CONCATENATE("&gt;"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Q43">
        <f>SUMIFS(IncrementalChanges2015[1928],IncrementalChanges2015[[EnableExclusion]:[EnableExclusion]],TRUE,IncrementalChanges2015[[Voltage]:[Voltage]],CONCATENATE("&gt;"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R43">
        <f>SUMIFS(IncrementalChanges2015[1927],IncrementalChanges2015[[EnableExclusion]:[EnableExclusion]],TRUE,IncrementalChanges2015[[Voltage]:[Voltage]],CONCATENATE("&gt;"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S43">
        <f>SUMIFS(IncrementalChanges2015[1926],IncrementalChanges2015[[EnableExclusion]:[EnableExclusion]],TRUE,IncrementalChanges2015[[Voltage]:[Voltage]],CONCATENATE("&gt;"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T43">
        <f>SUMIFS(IncrementalChanges2015[1925],IncrementalChanges2015[[EnableExclusion]:[EnableExclusion]],TRUE,IncrementalChanges2015[[Voltage]:[Voltage]],CONCATENATE("&gt;"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U43">
        <f>SUMIFS(IncrementalChanges2015[1924],IncrementalChanges2015[[EnableExclusion]:[EnableExclusion]],TRUE,IncrementalChanges2015[[Voltage]:[Voltage]],CONCATENATE("&gt;"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V43">
        <f>SUMIFS(IncrementalChanges2015[1923],IncrementalChanges2015[[EnableExclusion]:[EnableExclusion]],TRUE,IncrementalChanges2015[[Voltage]:[Voltage]],CONCATENATE("&gt;"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W43">
        <f>SUMIFS(IncrementalChanges2015[1922],IncrementalChanges2015[[EnableExclusion]:[EnableExclusion]],TRUE,IncrementalChanges2015[[Voltage]:[Voltage]],CONCATENATE("&gt;"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X43">
        <f>SUMIFS(IncrementalChanges2015[1921],IncrementalChanges2015[[EnableExclusion]:[EnableExclusion]],TRUE,IncrementalChanges2015[[Voltage]:[Voltage]],CONCATENATE("&gt;"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Y43">
        <f>SUMIFS(IncrementalChanges2015[1920],IncrementalChanges2015[[EnableExclusion]:[EnableExclusion]],TRUE,IncrementalChanges2015[[Voltage]:[Voltage]],CONCATENATE("&gt;"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Z43">
        <f>SUMIFS(IncrementalChanges2015[1919],IncrementalChanges2015[[EnableExclusion]:[EnableExclusion]],TRUE,IncrementalChanges2015[[Voltage]:[Voltage]],CONCATENATE("&gt;"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A43">
        <f>SUMIFS(IncrementalChanges2015[1918],IncrementalChanges2015[[EnableExclusion]:[EnableExclusion]],TRUE,IncrementalChanges2015[[Voltage]:[Voltage]],CONCATENATE("&gt;"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B43">
        <f>SUMIFS(IncrementalChanges2015[1917],IncrementalChanges2015[[EnableExclusion]:[EnableExclusion]],TRUE,IncrementalChanges2015[[Voltage]:[Voltage]],CONCATENATE("&gt;"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C43">
        <f>SUMIFS(IncrementalChanges2015[1916],IncrementalChanges2015[[EnableExclusion]:[EnableExclusion]],TRUE,IncrementalChanges2015[[Voltage]:[Voltage]],CONCATENATE("&gt;"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D43">
        <f>SUMIFS(IncrementalChanges2015[1915],IncrementalChanges2015[[EnableExclusion]:[EnableExclusion]],TRUE,IncrementalChanges2015[[Voltage]:[Voltage]],CONCATENATE("&gt;"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E43">
        <f>SUMIFS(IncrementalChanges2015[1914],IncrementalChanges2015[[EnableExclusion]:[EnableExclusion]],TRUE,IncrementalChanges2015[[Voltage]:[Voltage]],CONCATENATE("&gt;"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F43">
        <f>SUMIFS(IncrementalChanges2015[1913],IncrementalChanges2015[[EnableExclusion]:[EnableExclusion]],TRUE,IncrementalChanges2015[[Voltage]:[Voltage]],CONCATENATE("&gt;"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G43">
        <f>SUMIFS(IncrementalChanges2015[1912],IncrementalChanges2015[[EnableExclusion]:[EnableExclusion]],TRUE,IncrementalChanges2015[[Voltage]:[Voltage]],CONCATENATE("&gt;"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H43">
        <f>SUMIFS(IncrementalChanges2015[1911],IncrementalChanges2015[[EnableExclusion]:[EnableExclusion]],TRUE,IncrementalChanges2015[[Voltage]:[Voltage]],CONCATENATE("&gt;"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I43">
        <f>SUMIFS(IncrementalChanges2015[1910],IncrementalChanges2015[[EnableExclusion]:[EnableExclusion]],TRUE,IncrementalChanges2015[[Voltage]:[Voltage]],CONCATENATE("&gt;"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J43">
        <f>SUMIFS(IncrementalChanges2015[1909],IncrementalChanges2015[[EnableExclusion]:[EnableExclusion]],TRUE,IncrementalChanges2015[[Voltage]:[Voltage]],CONCATENATE("&gt;"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</row>
    <row r="44" spans="1:114" x14ac:dyDescent="0.3">
      <c r="A44" t="b">
        <v>0</v>
      </c>
      <c r="B44" t="b">
        <v>1</v>
      </c>
      <c r="C44">
        <v>500</v>
      </c>
      <c r="D44">
        <v>9999</v>
      </c>
      <c r="F44" s="12" t="s">
        <v>138</v>
      </c>
      <c r="G44" s="11">
        <f t="shared" si="7"/>
        <v>0</v>
      </c>
      <c r="H44">
        <f>SUMIFS(IncrementalChanges2015[2015],IncrementalChanges2015[[EnableExclusion]:[EnableExclusion]],TRUE,IncrementalChanges2015[[Voltage]:[Voltage]],CONCATENATE("&gt;"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I44">
        <f>SUMIFS(IncrementalChanges2015[2014],IncrementalChanges2015[[EnableExclusion]:[EnableExclusion]],TRUE,IncrementalChanges2015[[Voltage]:[Voltage]],CONCATENATE("&gt;"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J44">
        <f>SUMIFS(IncrementalChanges2015[2013],IncrementalChanges2015[[EnableExclusion]:[EnableExclusion]],TRUE,IncrementalChanges2015[[Voltage]:[Voltage]],CONCATENATE("&gt;"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K44">
        <f>SUMIFS(IncrementalChanges2015[2012],IncrementalChanges2015[[EnableExclusion]:[EnableExclusion]],TRUE,IncrementalChanges2015[[Voltage]:[Voltage]],CONCATENATE("&gt;"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L44">
        <f>SUMIFS(IncrementalChanges2015[2011],IncrementalChanges2015[[EnableExclusion]:[EnableExclusion]],TRUE,IncrementalChanges2015[[Voltage]:[Voltage]],CONCATENATE("&gt;"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M44">
        <f>SUMIFS(IncrementalChanges2015[2010],IncrementalChanges2015[[EnableExclusion]:[EnableExclusion]],TRUE,IncrementalChanges2015[[Voltage]:[Voltage]],CONCATENATE("&gt;"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N44">
        <f>SUMIFS(IncrementalChanges2015[2009],IncrementalChanges2015[[EnableExclusion]:[EnableExclusion]],TRUE,IncrementalChanges2015[[Voltage]:[Voltage]],CONCATENATE("&gt;"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O44">
        <f>SUMIFS(IncrementalChanges2015[2008],IncrementalChanges2015[[EnableExclusion]:[EnableExclusion]],TRUE,IncrementalChanges2015[[Voltage]:[Voltage]],CONCATENATE("&gt;"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P44">
        <f>SUMIFS(IncrementalChanges2015[2007],IncrementalChanges2015[[EnableExclusion]:[EnableExclusion]],TRUE,IncrementalChanges2015[[Voltage]:[Voltage]],CONCATENATE("&gt;"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Q44">
        <f>SUMIFS(IncrementalChanges2015[2006],IncrementalChanges2015[[EnableExclusion]:[EnableExclusion]],TRUE,IncrementalChanges2015[[Voltage]:[Voltage]],CONCATENATE("&gt;"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R44">
        <f>SUMIFS(IncrementalChanges2015[2005],IncrementalChanges2015[[EnableExclusion]:[EnableExclusion]],TRUE,IncrementalChanges2015[[Voltage]:[Voltage]],CONCATENATE("&gt;"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S44">
        <f>SUMIFS(IncrementalChanges2015[2004],IncrementalChanges2015[[EnableExclusion]:[EnableExclusion]],TRUE,IncrementalChanges2015[[Voltage]:[Voltage]],CONCATENATE("&gt;"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T44">
        <f>SUMIFS(IncrementalChanges2015[2003],IncrementalChanges2015[[EnableExclusion]:[EnableExclusion]],TRUE,IncrementalChanges2015[[Voltage]:[Voltage]],CONCATENATE("&gt;"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U44">
        <f>SUMIFS(IncrementalChanges2015[2002],IncrementalChanges2015[[EnableExclusion]:[EnableExclusion]],TRUE,IncrementalChanges2015[[Voltage]:[Voltage]],CONCATENATE("&gt;"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V44">
        <f>SUMIFS(IncrementalChanges2015[2001],IncrementalChanges2015[[EnableExclusion]:[EnableExclusion]],TRUE,IncrementalChanges2015[[Voltage]:[Voltage]],CONCATENATE("&gt;"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W44">
        <f>SUMIFS(IncrementalChanges2015[2000],IncrementalChanges2015[[EnableExclusion]:[EnableExclusion]],TRUE,IncrementalChanges2015[[Voltage]:[Voltage]],CONCATENATE("&gt;"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X44">
        <f>SUMIFS(IncrementalChanges2015[1999],IncrementalChanges2015[[EnableExclusion]:[EnableExclusion]],TRUE,IncrementalChanges2015[[Voltage]:[Voltage]],CONCATENATE("&gt;"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Y44">
        <f>SUMIFS(IncrementalChanges2015[1998],IncrementalChanges2015[[EnableExclusion]:[EnableExclusion]],TRUE,IncrementalChanges2015[[Voltage]:[Voltage]],CONCATENATE("&gt;"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Z44">
        <f>SUMIFS(IncrementalChanges2015[1997],IncrementalChanges2015[[EnableExclusion]:[EnableExclusion]],TRUE,IncrementalChanges2015[[Voltage]:[Voltage]],CONCATENATE("&gt;"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A44">
        <f>SUMIFS(IncrementalChanges2015[1996],IncrementalChanges2015[[EnableExclusion]:[EnableExclusion]],TRUE,IncrementalChanges2015[[Voltage]:[Voltage]],CONCATENATE("&gt;"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B44">
        <f>SUMIFS(IncrementalChanges2015[1995],IncrementalChanges2015[[EnableExclusion]:[EnableExclusion]],TRUE,IncrementalChanges2015[[Voltage]:[Voltage]],CONCATENATE("&gt;"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C44">
        <f>SUMIFS(IncrementalChanges2015[1994],IncrementalChanges2015[[EnableExclusion]:[EnableExclusion]],TRUE,IncrementalChanges2015[[Voltage]:[Voltage]],CONCATENATE("&gt;"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D44">
        <f>SUMIFS(IncrementalChanges2015[1993],IncrementalChanges2015[[EnableExclusion]:[EnableExclusion]],TRUE,IncrementalChanges2015[[Voltage]:[Voltage]],CONCATENATE("&gt;"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E44">
        <f>SUMIFS(IncrementalChanges2015[1992],IncrementalChanges2015[[EnableExclusion]:[EnableExclusion]],TRUE,IncrementalChanges2015[[Voltage]:[Voltage]],CONCATENATE("&gt;"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F44">
        <f>SUMIFS(IncrementalChanges2015[1991],IncrementalChanges2015[[EnableExclusion]:[EnableExclusion]],TRUE,IncrementalChanges2015[[Voltage]:[Voltage]],CONCATENATE("&gt;"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G44">
        <f>SUMIFS(IncrementalChanges2015[1990],IncrementalChanges2015[[EnableExclusion]:[EnableExclusion]],TRUE,IncrementalChanges2015[[Voltage]:[Voltage]],CONCATENATE("&gt;"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H44">
        <f>SUMIFS(IncrementalChanges2015[1989],IncrementalChanges2015[[EnableExclusion]:[EnableExclusion]],TRUE,IncrementalChanges2015[[Voltage]:[Voltage]],CONCATENATE("&gt;"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I44">
        <f>SUMIFS(IncrementalChanges2015[1988],IncrementalChanges2015[[EnableExclusion]:[EnableExclusion]],TRUE,IncrementalChanges2015[[Voltage]:[Voltage]],CONCATENATE("&gt;"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J44">
        <f>SUMIFS(IncrementalChanges2015[1987],IncrementalChanges2015[[EnableExclusion]:[EnableExclusion]],TRUE,IncrementalChanges2015[[Voltage]:[Voltage]],CONCATENATE("&gt;"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K44">
        <f>SUMIFS(IncrementalChanges2015[1986],IncrementalChanges2015[[EnableExclusion]:[EnableExclusion]],TRUE,IncrementalChanges2015[[Voltage]:[Voltage]],CONCATENATE("&gt;"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L44">
        <f>SUMIFS(IncrementalChanges2015[1985],IncrementalChanges2015[[EnableExclusion]:[EnableExclusion]],TRUE,IncrementalChanges2015[[Voltage]:[Voltage]],CONCATENATE("&gt;"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M44">
        <f>SUMIFS(IncrementalChanges2015[1984],IncrementalChanges2015[[EnableExclusion]:[EnableExclusion]],TRUE,IncrementalChanges2015[[Voltage]:[Voltage]],CONCATENATE("&gt;"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N44">
        <f>SUMIFS(IncrementalChanges2015[1983],IncrementalChanges2015[[EnableExclusion]:[EnableExclusion]],TRUE,IncrementalChanges2015[[Voltage]:[Voltage]],CONCATENATE("&gt;"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O44">
        <f>SUMIFS(IncrementalChanges2015[1982],IncrementalChanges2015[[EnableExclusion]:[EnableExclusion]],TRUE,IncrementalChanges2015[[Voltage]:[Voltage]],CONCATENATE("&gt;"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P44">
        <f>SUMIFS(IncrementalChanges2015[1981],IncrementalChanges2015[[EnableExclusion]:[EnableExclusion]],TRUE,IncrementalChanges2015[[Voltage]:[Voltage]],CONCATENATE("&gt;"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Q44">
        <f>SUMIFS(IncrementalChanges2015[1980],IncrementalChanges2015[[EnableExclusion]:[EnableExclusion]],TRUE,IncrementalChanges2015[[Voltage]:[Voltage]],CONCATENATE("&gt;"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R44">
        <f>SUMIFS(IncrementalChanges2015[1979],IncrementalChanges2015[[EnableExclusion]:[EnableExclusion]],TRUE,IncrementalChanges2015[[Voltage]:[Voltage]],CONCATENATE("&gt;"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S44">
        <f>SUMIFS(IncrementalChanges2015[1978],IncrementalChanges2015[[EnableExclusion]:[EnableExclusion]],TRUE,IncrementalChanges2015[[Voltage]:[Voltage]],CONCATENATE("&gt;"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T44">
        <f>SUMIFS(IncrementalChanges2015[1977],IncrementalChanges2015[[EnableExclusion]:[EnableExclusion]],TRUE,IncrementalChanges2015[[Voltage]:[Voltage]],CONCATENATE("&gt;"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U44">
        <f>SUMIFS(IncrementalChanges2015[1976],IncrementalChanges2015[[EnableExclusion]:[EnableExclusion]],TRUE,IncrementalChanges2015[[Voltage]:[Voltage]],CONCATENATE("&gt;"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V44">
        <f>SUMIFS(IncrementalChanges2015[1975],IncrementalChanges2015[[EnableExclusion]:[EnableExclusion]],TRUE,IncrementalChanges2015[[Voltage]:[Voltage]],CONCATENATE("&gt;"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W44">
        <f>SUMIFS(IncrementalChanges2015[1974],IncrementalChanges2015[[EnableExclusion]:[EnableExclusion]],TRUE,IncrementalChanges2015[[Voltage]:[Voltage]],CONCATENATE("&gt;"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X44">
        <f>SUMIFS(IncrementalChanges2015[1973],IncrementalChanges2015[[EnableExclusion]:[EnableExclusion]],TRUE,IncrementalChanges2015[[Voltage]:[Voltage]],CONCATENATE("&gt;"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Y44">
        <f>SUMIFS(IncrementalChanges2015[1972],IncrementalChanges2015[[EnableExclusion]:[EnableExclusion]],TRUE,IncrementalChanges2015[[Voltage]:[Voltage]],CONCATENATE("&gt;"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Z44">
        <f>SUMIFS(IncrementalChanges2015[1971],IncrementalChanges2015[[EnableExclusion]:[EnableExclusion]],TRUE,IncrementalChanges2015[[Voltage]:[Voltage]],CONCATENATE("&gt;"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A44">
        <f>SUMIFS(IncrementalChanges2015[1970],IncrementalChanges2015[[EnableExclusion]:[EnableExclusion]],TRUE,IncrementalChanges2015[[Voltage]:[Voltage]],CONCATENATE("&gt;"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B44">
        <f>SUMIFS(IncrementalChanges2015[1969],IncrementalChanges2015[[EnableExclusion]:[EnableExclusion]],TRUE,IncrementalChanges2015[[Voltage]:[Voltage]],CONCATENATE("&gt;"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C44">
        <f>SUMIFS(IncrementalChanges2015[1968],IncrementalChanges2015[[EnableExclusion]:[EnableExclusion]],TRUE,IncrementalChanges2015[[Voltage]:[Voltage]],CONCATENATE("&gt;"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D44">
        <f>SUMIFS(IncrementalChanges2015[1967],IncrementalChanges2015[[EnableExclusion]:[EnableExclusion]],TRUE,IncrementalChanges2015[[Voltage]:[Voltage]],CONCATENATE("&gt;"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E44">
        <f>SUMIFS(IncrementalChanges2015[1966],IncrementalChanges2015[[EnableExclusion]:[EnableExclusion]],TRUE,IncrementalChanges2015[[Voltage]:[Voltage]],CONCATENATE("&gt;"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F44">
        <f>SUMIFS(IncrementalChanges2015[1965],IncrementalChanges2015[[EnableExclusion]:[EnableExclusion]],TRUE,IncrementalChanges2015[[Voltage]:[Voltage]],CONCATENATE("&gt;"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G44">
        <f>SUMIFS(IncrementalChanges2015[1964],IncrementalChanges2015[[EnableExclusion]:[EnableExclusion]],TRUE,IncrementalChanges2015[[Voltage]:[Voltage]],CONCATENATE("&gt;"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H44">
        <f>SUMIFS(IncrementalChanges2015[1963],IncrementalChanges2015[[EnableExclusion]:[EnableExclusion]],TRUE,IncrementalChanges2015[[Voltage]:[Voltage]],CONCATENATE("&gt;"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I44">
        <f>SUMIFS(IncrementalChanges2015[1962],IncrementalChanges2015[[EnableExclusion]:[EnableExclusion]],TRUE,IncrementalChanges2015[[Voltage]:[Voltage]],CONCATENATE("&gt;"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J44">
        <f>SUMIFS(IncrementalChanges2015[1961],IncrementalChanges2015[[EnableExclusion]:[EnableExclusion]],TRUE,IncrementalChanges2015[[Voltage]:[Voltage]],CONCATENATE("&gt;"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K44">
        <f>SUMIFS(IncrementalChanges2015[1960],IncrementalChanges2015[[EnableExclusion]:[EnableExclusion]],TRUE,IncrementalChanges2015[[Voltage]:[Voltage]],CONCATENATE("&gt;"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L44">
        <f>SUMIFS(IncrementalChanges2015[1959],IncrementalChanges2015[[EnableExclusion]:[EnableExclusion]],TRUE,IncrementalChanges2015[[Voltage]:[Voltage]],CONCATENATE("&gt;"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M44">
        <f>SUMIFS(IncrementalChanges2015[1958],IncrementalChanges2015[[EnableExclusion]:[EnableExclusion]],TRUE,IncrementalChanges2015[[Voltage]:[Voltage]],CONCATENATE("&gt;"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N44">
        <f>SUMIFS(IncrementalChanges2015[1957],IncrementalChanges2015[[EnableExclusion]:[EnableExclusion]],TRUE,IncrementalChanges2015[[Voltage]:[Voltage]],CONCATENATE("&gt;"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O44">
        <f>SUMIFS(IncrementalChanges2015[1956],IncrementalChanges2015[[EnableExclusion]:[EnableExclusion]],TRUE,IncrementalChanges2015[[Voltage]:[Voltage]],CONCATENATE("&gt;"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P44">
        <f>SUMIFS(IncrementalChanges2015[1955],IncrementalChanges2015[[EnableExclusion]:[EnableExclusion]],TRUE,IncrementalChanges2015[[Voltage]:[Voltage]],CONCATENATE("&gt;"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Q44">
        <f>SUMIFS(IncrementalChanges2015[1954],IncrementalChanges2015[[EnableExclusion]:[EnableExclusion]],TRUE,IncrementalChanges2015[[Voltage]:[Voltage]],CONCATENATE("&gt;"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R44">
        <f>SUMIFS(IncrementalChanges2015[1953],IncrementalChanges2015[[EnableExclusion]:[EnableExclusion]],TRUE,IncrementalChanges2015[[Voltage]:[Voltage]],CONCATENATE("&gt;"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S44">
        <f>SUMIFS(IncrementalChanges2015[1952],IncrementalChanges2015[[EnableExclusion]:[EnableExclusion]],TRUE,IncrementalChanges2015[[Voltage]:[Voltage]],CONCATENATE("&gt;"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T44">
        <f>SUMIFS(IncrementalChanges2015[1951],IncrementalChanges2015[[EnableExclusion]:[EnableExclusion]],TRUE,IncrementalChanges2015[[Voltage]:[Voltage]],CONCATENATE("&gt;"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U44">
        <f>SUMIFS(IncrementalChanges2015[1950],IncrementalChanges2015[[EnableExclusion]:[EnableExclusion]],TRUE,IncrementalChanges2015[[Voltage]:[Voltage]],CONCATENATE("&gt;"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V44">
        <f>SUMIFS(IncrementalChanges2015[1949],IncrementalChanges2015[[EnableExclusion]:[EnableExclusion]],TRUE,IncrementalChanges2015[[Voltage]:[Voltage]],CONCATENATE("&gt;"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W44">
        <f>SUMIFS(IncrementalChanges2015[1948],IncrementalChanges2015[[EnableExclusion]:[EnableExclusion]],TRUE,IncrementalChanges2015[[Voltage]:[Voltage]],CONCATENATE("&gt;"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X44">
        <f>SUMIFS(IncrementalChanges2015[1947],IncrementalChanges2015[[EnableExclusion]:[EnableExclusion]],TRUE,IncrementalChanges2015[[Voltage]:[Voltage]],CONCATENATE("&gt;"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Y44">
        <f>SUMIFS(IncrementalChanges2015[1946],IncrementalChanges2015[[EnableExclusion]:[EnableExclusion]],TRUE,IncrementalChanges2015[[Voltage]:[Voltage]],CONCATENATE("&gt;"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Z44">
        <f>SUMIFS(IncrementalChanges2015[1945],IncrementalChanges2015[[EnableExclusion]:[EnableExclusion]],TRUE,IncrementalChanges2015[[Voltage]:[Voltage]],CONCATENATE("&gt;"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A44">
        <f>SUMIFS(IncrementalChanges2015[1944],IncrementalChanges2015[[EnableExclusion]:[EnableExclusion]],TRUE,IncrementalChanges2015[[Voltage]:[Voltage]],CONCATENATE("&gt;"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B44">
        <f>SUMIFS(IncrementalChanges2015[1943],IncrementalChanges2015[[EnableExclusion]:[EnableExclusion]],TRUE,IncrementalChanges2015[[Voltage]:[Voltage]],CONCATENATE("&gt;"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C44">
        <f>SUMIFS(IncrementalChanges2015[1942],IncrementalChanges2015[[EnableExclusion]:[EnableExclusion]],TRUE,IncrementalChanges2015[[Voltage]:[Voltage]],CONCATENATE("&gt;"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D44">
        <f>SUMIFS(IncrementalChanges2015[1941],IncrementalChanges2015[[EnableExclusion]:[EnableExclusion]],TRUE,IncrementalChanges2015[[Voltage]:[Voltage]],CONCATENATE("&gt;"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E44">
        <f>SUMIFS(IncrementalChanges2015[1940],IncrementalChanges2015[[EnableExclusion]:[EnableExclusion]],TRUE,IncrementalChanges2015[[Voltage]:[Voltage]],CONCATENATE("&gt;"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F44">
        <f>SUMIFS(IncrementalChanges2015[1939],IncrementalChanges2015[[EnableExclusion]:[EnableExclusion]],TRUE,IncrementalChanges2015[[Voltage]:[Voltage]],CONCATENATE("&gt;"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G44">
        <f>SUMIFS(IncrementalChanges2015[1938],IncrementalChanges2015[[EnableExclusion]:[EnableExclusion]],TRUE,IncrementalChanges2015[[Voltage]:[Voltage]],CONCATENATE("&gt;"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H44">
        <f>SUMIFS(IncrementalChanges2015[1937],IncrementalChanges2015[[EnableExclusion]:[EnableExclusion]],TRUE,IncrementalChanges2015[[Voltage]:[Voltage]],CONCATENATE("&gt;"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I44">
        <f>SUMIFS(IncrementalChanges2015[1936],IncrementalChanges2015[[EnableExclusion]:[EnableExclusion]],TRUE,IncrementalChanges2015[[Voltage]:[Voltage]],CONCATENATE("&gt;"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J44">
        <f>SUMIFS(IncrementalChanges2015[1935],IncrementalChanges2015[[EnableExclusion]:[EnableExclusion]],TRUE,IncrementalChanges2015[[Voltage]:[Voltage]],CONCATENATE("&gt;"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K44">
        <f>SUMIFS(IncrementalChanges2015[1934],IncrementalChanges2015[[EnableExclusion]:[EnableExclusion]],TRUE,IncrementalChanges2015[[Voltage]:[Voltage]],CONCATENATE("&gt;"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L44">
        <f>SUMIFS(IncrementalChanges2015[1933],IncrementalChanges2015[[EnableExclusion]:[EnableExclusion]],TRUE,IncrementalChanges2015[[Voltage]:[Voltage]],CONCATENATE("&gt;"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M44">
        <f>SUMIFS(IncrementalChanges2015[1932],IncrementalChanges2015[[EnableExclusion]:[EnableExclusion]],TRUE,IncrementalChanges2015[[Voltage]:[Voltage]],CONCATENATE("&gt;"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N44">
        <f>SUMIFS(IncrementalChanges2015[1931],IncrementalChanges2015[[EnableExclusion]:[EnableExclusion]],TRUE,IncrementalChanges2015[[Voltage]:[Voltage]],CONCATENATE("&gt;"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O44">
        <f>SUMIFS(IncrementalChanges2015[1930],IncrementalChanges2015[[EnableExclusion]:[EnableExclusion]],TRUE,IncrementalChanges2015[[Voltage]:[Voltage]],CONCATENATE("&gt;"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P44">
        <f>SUMIFS(IncrementalChanges2015[1929],IncrementalChanges2015[[EnableExclusion]:[EnableExclusion]],TRUE,IncrementalChanges2015[[Voltage]:[Voltage]],CONCATENATE("&gt;"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Q44">
        <f>SUMIFS(IncrementalChanges2015[1928],IncrementalChanges2015[[EnableExclusion]:[EnableExclusion]],TRUE,IncrementalChanges2015[[Voltage]:[Voltage]],CONCATENATE("&gt;"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R44">
        <f>SUMIFS(IncrementalChanges2015[1927],IncrementalChanges2015[[EnableExclusion]:[EnableExclusion]],TRUE,IncrementalChanges2015[[Voltage]:[Voltage]],CONCATENATE("&gt;"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S44">
        <f>SUMIFS(IncrementalChanges2015[1926],IncrementalChanges2015[[EnableExclusion]:[EnableExclusion]],TRUE,IncrementalChanges2015[[Voltage]:[Voltage]],CONCATENATE("&gt;"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T44">
        <f>SUMIFS(IncrementalChanges2015[1925],IncrementalChanges2015[[EnableExclusion]:[EnableExclusion]],TRUE,IncrementalChanges2015[[Voltage]:[Voltage]],CONCATENATE("&gt;"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U44">
        <f>SUMIFS(IncrementalChanges2015[1924],IncrementalChanges2015[[EnableExclusion]:[EnableExclusion]],TRUE,IncrementalChanges2015[[Voltage]:[Voltage]],CONCATENATE("&gt;"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V44">
        <f>SUMIFS(IncrementalChanges2015[1923],IncrementalChanges2015[[EnableExclusion]:[EnableExclusion]],TRUE,IncrementalChanges2015[[Voltage]:[Voltage]],CONCATENATE("&gt;"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W44">
        <f>SUMIFS(IncrementalChanges2015[1922],IncrementalChanges2015[[EnableExclusion]:[EnableExclusion]],TRUE,IncrementalChanges2015[[Voltage]:[Voltage]],CONCATENATE("&gt;"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X44">
        <f>SUMIFS(IncrementalChanges2015[1921],IncrementalChanges2015[[EnableExclusion]:[EnableExclusion]],TRUE,IncrementalChanges2015[[Voltage]:[Voltage]],CONCATENATE("&gt;"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Y44">
        <f>SUMIFS(IncrementalChanges2015[1920],IncrementalChanges2015[[EnableExclusion]:[EnableExclusion]],TRUE,IncrementalChanges2015[[Voltage]:[Voltage]],CONCATENATE("&gt;"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Z44">
        <f>SUMIFS(IncrementalChanges2015[1919],IncrementalChanges2015[[EnableExclusion]:[EnableExclusion]],TRUE,IncrementalChanges2015[[Voltage]:[Voltage]],CONCATENATE("&gt;"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A44">
        <f>SUMIFS(IncrementalChanges2015[1918],IncrementalChanges2015[[EnableExclusion]:[EnableExclusion]],TRUE,IncrementalChanges2015[[Voltage]:[Voltage]],CONCATENATE("&gt;"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B44">
        <f>SUMIFS(IncrementalChanges2015[1917],IncrementalChanges2015[[EnableExclusion]:[EnableExclusion]],TRUE,IncrementalChanges2015[[Voltage]:[Voltage]],CONCATENATE("&gt;"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C44">
        <f>SUMIFS(IncrementalChanges2015[1916],IncrementalChanges2015[[EnableExclusion]:[EnableExclusion]],TRUE,IncrementalChanges2015[[Voltage]:[Voltage]],CONCATENATE("&gt;"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D44">
        <f>SUMIFS(IncrementalChanges2015[1915],IncrementalChanges2015[[EnableExclusion]:[EnableExclusion]],TRUE,IncrementalChanges2015[[Voltage]:[Voltage]],CONCATENATE("&gt;"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E44">
        <f>SUMIFS(IncrementalChanges2015[1914],IncrementalChanges2015[[EnableExclusion]:[EnableExclusion]],TRUE,IncrementalChanges2015[[Voltage]:[Voltage]],CONCATENATE("&gt;"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F44">
        <f>SUMIFS(IncrementalChanges2015[1913],IncrementalChanges2015[[EnableExclusion]:[EnableExclusion]],TRUE,IncrementalChanges2015[[Voltage]:[Voltage]],CONCATENATE("&gt;"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G44">
        <f>SUMIFS(IncrementalChanges2015[1912],IncrementalChanges2015[[EnableExclusion]:[EnableExclusion]],TRUE,IncrementalChanges2015[[Voltage]:[Voltage]],CONCATENATE("&gt;"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H44">
        <f>SUMIFS(IncrementalChanges2015[1911],IncrementalChanges2015[[EnableExclusion]:[EnableExclusion]],TRUE,IncrementalChanges2015[[Voltage]:[Voltage]],CONCATENATE("&gt;"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I44">
        <f>SUMIFS(IncrementalChanges2015[1910],IncrementalChanges2015[[EnableExclusion]:[EnableExclusion]],TRUE,IncrementalChanges2015[[Voltage]:[Voltage]],CONCATENATE("&gt;"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J44">
        <f>SUMIFS(IncrementalChanges2015[1909],IncrementalChanges2015[[EnableExclusion]:[EnableExclusion]],TRUE,IncrementalChanges2015[[Voltage]:[Voltage]],CONCATENATE("&gt;"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</row>
    <row r="45" spans="1:114" x14ac:dyDescent="0.3">
      <c r="A45" t="b">
        <v>1</v>
      </c>
      <c r="C45">
        <v>-1</v>
      </c>
      <c r="D45">
        <v>9999</v>
      </c>
      <c r="F45" s="12" t="s">
        <v>2</v>
      </c>
      <c r="G45" s="11">
        <f t="shared" si="7"/>
        <v>-138</v>
      </c>
      <c r="H45" s="3">
        <f>SUMIFS(IncrementalChanges2015[2015],IncrementalChanges2015[[EnableExclusion]:[EnableExclusion]],TRUE,IncrementalChanges2015[[Have Refurbed]:[Have Refurbed]],TRUE)</f>
        <v>-41</v>
      </c>
      <c r="I45" s="3">
        <f>SUMIFS(IncrementalChanges2015[2014],IncrementalChanges2015[[EnableExclusion]:[EnableExclusion]],TRUE,IncrementalChanges2015[[Have Refurbed]:[Have Refurbed]],TRUE)</f>
        <v>0</v>
      </c>
      <c r="J45" s="3">
        <f>SUMIFS(IncrementalChanges2015[2013],IncrementalChanges2015[[EnableExclusion]:[EnableExclusion]],TRUE,IncrementalChanges2015[[Have Refurbed]:[Have Refurbed]],TRUE)</f>
        <v>-52</v>
      </c>
      <c r="K45" s="3">
        <f>SUMIFS(IncrementalChanges2015[2012],IncrementalChanges2015[[EnableExclusion]:[EnableExclusion]],TRUE,IncrementalChanges2015[[Have Refurbed]:[Have Refurbed]],TRUE)</f>
        <v>0</v>
      </c>
      <c r="L45" s="3">
        <f>SUMIFS(IncrementalChanges2015[2011],IncrementalChanges2015[[EnableExclusion]:[EnableExclusion]],TRUE,IncrementalChanges2015[[Have Refurbed]:[Have Refurbed]],TRUE)</f>
        <v>-4</v>
      </c>
      <c r="M45" s="3">
        <f>SUMIFS(IncrementalChanges2015[2010],IncrementalChanges2015[[EnableExclusion]:[EnableExclusion]],TRUE,IncrementalChanges2015[[Have Refurbed]:[Have Refurbed]],TRUE)</f>
        <v>-23</v>
      </c>
      <c r="N45" s="3">
        <f>SUMIFS(IncrementalChanges2015[2009],IncrementalChanges2015[[EnableExclusion]:[EnableExclusion]],TRUE,IncrementalChanges2015[[Have Refurbed]:[Have Refurbed]],TRUE)</f>
        <v>0</v>
      </c>
      <c r="O45" s="3">
        <f>SUMIFS(IncrementalChanges2015[2008],IncrementalChanges2015[[EnableExclusion]:[EnableExclusion]],TRUE,IncrementalChanges2015[[Have Refurbed]:[Have Refurbed]],TRUE)</f>
        <v>0</v>
      </c>
      <c r="P45" s="3">
        <f>SUMIFS(IncrementalChanges2015[2007],IncrementalChanges2015[[EnableExclusion]:[EnableExclusion]],TRUE,IncrementalChanges2015[[Have Refurbed]:[Have Refurbed]],TRUE)</f>
        <v>0</v>
      </c>
      <c r="Q45" s="3">
        <f>SUMIFS(IncrementalChanges2015[2006],IncrementalChanges2015[[EnableExclusion]:[EnableExclusion]],TRUE,IncrementalChanges2015[[Have Refurbed]:[Have Refurbed]],TRUE)</f>
        <v>0</v>
      </c>
      <c r="R45" s="3">
        <f>SUMIFS(IncrementalChanges2015[2005],IncrementalChanges2015[[EnableExclusion]:[EnableExclusion]],TRUE,IncrementalChanges2015[[Have Refurbed]:[Have Refurbed]],TRUE)</f>
        <v>0</v>
      </c>
      <c r="S45" s="3">
        <f>SUMIFS(IncrementalChanges2015[2004],IncrementalChanges2015[[EnableExclusion]:[EnableExclusion]],TRUE,IncrementalChanges2015[[Have Refurbed]:[Have Refurbed]],TRUE)</f>
        <v>-18</v>
      </c>
      <c r="T45" s="3">
        <f>SUMIFS(IncrementalChanges2015[2003],IncrementalChanges2015[[EnableExclusion]:[EnableExclusion]],TRUE,IncrementalChanges2015[[Have Refurbed]:[Have Refurbed]],TRUE)</f>
        <v>0</v>
      </c>
      <c r="U45" s="3">
        <f>SUMIFS(IncrementalChanges2015[2002],IncrementalChanges2015[[EnableExclusion]:[EnableExclusion]],TRUE,IncrementalChanges2015[[Have Refurbed]:[Have Refurbed]],TRUE)</f>
        <v>0</v>
      </c>
      <c r="V45" s="3">
        <f>SUMIFS(IncrementalChanges2015[2001],IncrementalChanges2015[[EnableExclusion]:[EnableExclusion]],TRUE,IncrementalChanges2015[[Have Refurbed]:[Have Refurbed]],TRUE)</f>
        <v>0</v>
      </c>
      <c r="W45" s="3">
        <f>SUMIFS(IncrementalChanges2015[2000],IncrementalChanges2015[[EnableExclusion]:[EnableExclusion]],TRUE,IncrementalChanges2015[[Have Refurbed]:[Have Refurbed]],TRUE)</f>
        <v>0</v>
      </c>
      <c r="X45" s="3">
        <f>SUMIFS(IncrementalChanges2015[1999],IncrementalChanges2015[[EnableExclusion]:[EnableExclusion]],TRUE,IncrementalChanges2015[[Have Refurbed]:[Have Refurbed]],TRUE)</f>
        <v>0</v>
      </c>
      <c r="Y45" s="3">
        <f>SUMIFS(IncrementalChanges2015[1998],IncrementalChanges2015[[EnableExclusion]:[EnableExclusion]],TRUE,IncrementalChanges2015[[Have Refurbed]:[Have Refurbed]],TRUE)</f>
        <v>0</v>
      </c>
      <c r="Z45" s="3">
        <f>SUMIFS(IncrementalChanges2015[1997],IncrementalChanges2015[[EnableExclusion]:[EnableExclusion]],TRUE,IncrementalChanges2015[[Have Refurbed]:[Have Refurbed]],TRUE)</f>
        <v>0</v>
      </c>
      <c r="AA45" s="3">
        <f>SUMIFS(IncrementalChanges2015[1996],IncrementalChanges2015[[EnableExclusion]:[EnableExclusion]],TRUE,IncrementalChanges2015[[Have Refurbed]:[Have Refurbed]],TRUE)</f>
        <v>0</v>
      </c>
      <c r="AB45" s="3">
        <f>SUMIFS(IncrementalChanges2015[1995],IncrementalChanges2015[[EnableExclusion]:[EnableExclusion]],TRUE,IncrementalChanges2015[[Have Refurbed]:[Have Refurbed]],TRUE)</f>
        <v>0</v>
      </c>
      <c r="AC45" s="3">
        <f>SUMIFS(IncrementalChanges2015[1994],IncrementalChanges2015[[EnableExclusion]:[EnableExclusion]],TRUE,IncrementalChanges2015[[Have Refurbed]:[Have Refurbed]],TRUE)</f>
        <v>0</v>
      </c>
      <c r="AD45" s="3">
        <f>SUMIFS(IncrementalChanges2015[1993],IncrementalChanges2015[[EnableExclusion]:[EnableExclusion]],TRUE,IncrementalChanges2015[[Have Refurbed]:[Have Refurbed]],TRUE)</f>
        <v>0</v>
      </c>
      <c r="AE45" s="3">
        <f>SUMIFS(IncrementalChanges2015[1992],IncrementalChanges2015[[EnableExclusion]:[EnableExclusion]],TRUE,IncrementalChanges2015[[Have Refurbed]:[Have Refurbed]],TRUE)</f>
        <v>0</v>
      </c>
      <c r="AF45" s="3">
        <f>SUMIFS(IncrementalChanges2015[1991],IncrementalChanges2015[[EnableExclusion]:[EnableExclusion]],TRUE,IncrementalChanges2015[[Have Refurbed]:[Have Refurbed]],TRUE)</f>
        <v>0</v>
      </c>
      <c r="AG45" s="3">
        <f>SUMIFS(IncrementalChanges2015[1990],IncrementalChanges2015[[EnableExclusion]:[EnableExclusion]],TRUE,IncrementalChanges2015[[Have Refurbed]:[Have Refurbed]],TRUE)</f>
        <v>0</v>
      </c>
      <c r="AH45" s="3">
        <f>SUMIFS(IncrementalChanges2015[1989],IncrementalChanges2015[[EnableExclusion]:[EnableExclusion]],TRUE,IncrementalChanges2015[[Have Refurbed]:[Have Refurbed]],TRUE)</f>
        <v>0</v>
      </c>
      <c r="AI45" s="3">
        <f>SUMIFS(IncrementalChanges2015[1988],IncrementalChanges2015[[EnableExclusion]:[EnableExclusion]],TRUE,IncrementalChanges2015[[Have Refurbed]:[Have Refurbed]],TRUE)</f>
        <v>0</v>
      </c>
      <c r="AJ45" s="3">
        <f>SUMIFS(IncrementalChanges2015[1987],IncrementalChanges2015[[EnableExclusion]:[EnableExclusion]],TRUE,IncrementalChanges2015[[Have Refurbed]:[Have Refurbed]],TRUE)</f>
        <v>0</v>
      </c>
      <c r="AK45" s="3">
        <f>SUMIFS(IncrementalChanges2015[1986],IncrementalChanges2015[[EnableExclusion]:[EnableExclusion]],TRUE,IncrementalChanges2015[[Have Refurbed]:[Have Refurbed]],TRUE)</f>
        <v>0</v>
      </c>
      <c r="AL45" s="3">
        <f>SUMIFS(IncrementalChanges2015[1985],IncrementalChanges2015[[EnableExclusion]:[EnableExclusion]],TRUE,IncrementalChanges2015[[Have Refurbed]:[Have Refurbed]],TRUE)</f>
        <v>0</v>
      </c>
      <c r="AM45" s="3">
        <f>SUMIFS(IncrementalChanges2015[1984],IncrementalChanges2015[[EnableExclusion]:[EnableExclusion]],TRUE,IncrementalChanges2015[[Have Refurbed]:[Have Refurbed]],TRUE)</f>
        <v>0</v>
      </c>
      <c r="AN45" s="3">
        <f>SUMIFS(IncrementalChanges2015[1983],IncrementalChanges2015[[EnableExclusion]:[EnableExclusion]],TRUE,IncrementalChanges2015[[Have Refurbed]:[Have Refurbed]],TRUE)</f>
        <v>0</v>
      </c>
      <c r="AO45" s="3">
        <f>SUMIFS(IncrementalChanges2015[1982],IncrementalChanges2015[[EnableExclusion]:[EnableExclusion]],TRUE,IncrementalChanges2015[[Have Refurbed]:[Have Refurbed]],TRUE)</f>
        <v>0</v>
      </c>
      <c r="AP45" s="3">
        <f>SUMIFS(IncrementalChanges2015[1981],IncrementalChanges2015[[EnableExclusion]:[EnableExclusion]],TRUE,IncrementalChanges2015[[Have Refurbed]:[Have Refurbed]],TRUE)</f>
        <v>0</v>
      </c>
      <c r="AQ45" s="3">
        <f>SUMIFS(IncrementalChanges2015[1980],IncrementalChanges2015[[EnableExclusion]:[EnableExclusion]],TRUE,IncrementalChanges2015[[Have Refurbed]:[Have Refurbed]],TRUE)</f>
        <v>0</v>
      </c>
      <c r="AR45" s="3">
        <f>SUMIFS(IncrementalChanges2015[1979],IncrementalChanges2015[[EnableExclusion]:[EnableExclusion]],TRUE,IncrementalChanges2015[[Have Refurbed]:[Have Refurbed]],TRUE)</f>
        <v>0</v>
      </c>
      <c r="AS45" s="3">
        <f>SUMIFS(IncrementalChanges2015[1978],IncrementalChanges2015[[EnableExclusion]:[EnableExclusion]],TRUE,IncrementalChanges2015[[Have Refurbed]:[Have Refurbed]],TRUE)</f>
        <v>0</v>
      </c>
      <c r="AT45" s="3">
        <f>SUMIFS(IncrementalChanges2015[1977],IncrementalChanges2015[[EnableExclusion]:[EnableExclusion]],TRUE,IncrementalChanges2015[[Have Refurbed]:[Have Refurbed]],TRUE)</f>
        <v>0</v>
      </c>
      <c r="AU45" s="3">
        <f>SUMIFS(IncrementalChanges2015[1976],IncrementalChanges2015[[EnableExclusion]:[EnableExclusion]],TRUE,IncrementalChanges2015[[Have Refurbed]:[Have Refurbed]],TRUE)</f>
        <v>0</v>
      </c>
      <c r="AV45" s="3">
        <f>SUMIFS(IncrementalChanges2015[1975],IncrementalChanges2015[[EnableExclusion]:[EnableExclusion]],TRUE,IncrementalChanges2015[[Have Refurbed]:[Have Refurbed]],TRUE)</f>
        <v>0</v>
      </c>
      <c r="AW45" s="3">
        <f>SUMIFS(IncrementalChanges2015[1974],IncrementalChanges2015[[EnableExclusion]:[EnableExclusion]],TRUE,IncrementalChanges2015[[Have Refurbed]:[Have Refurbed]],TRUE)</f>
        <v>0</v>
      </c>
      <c r="AX45" s="3">
        <f>SUMIFS(IncrementalChanges2015[1973],IncrementalChanges2015[[EnableExclusion]:[EnableExclusion]],TRUE,IncrementalChanges2015[[Have Refurbed]:[Have Refurbed]],TRUE)</f>
        <v>0</v>
      </c>
      <c r="AY45" s="3">
        <f>SUMIFS(IncrementalChanges2015[1972],IncrementalChanges2015[[EnableExclusion]:[EnableExclusion]],TRUE,IncrementalChanges2015[[Have Refurbed]:[Have Refurbed]],TRUE)</f>
        <v>0</v>
      </c>
      <c r="AZ45" s="3">
        <f>SUMIFS(IncrementalChanges2015[1971],IncrementalChanges2015[[EnableExclusion]:[EnableExclusion]],TRUE,IncrementalChanges2015[[Have Refurbed]:[Have Refurbed]],TRUE)</f>
        <v>0</v>
      </c>
      <c r="BA45" s="3">
        <f>SUMIFS(IncrementalChanges2015[1970],IncrementalChanges2015[[EnableExclusion]:[EnableExclusion]],TRUE,IncrementalChanges2015[[Have Refurbed]:[Have Refurbed]],TRUE)</f>
        <v>0</v>
      </c>
      <c r="BB45" s="3">
        <f>SUMIFS(IncrementalChanges2015[1969],IncrementalChanges2015[[EnableExclusion]:[EnableExclusion]],TRUE,IncrementalChanges2015[[Have Refurbed]:[Have Refurbed]],TRUE)</f>
        <v>0</v>
      </c>
      <c r="BC45" s="3">
        <f>SUMIFS(IncrementalChanges2015[1968],IncrementalChanges2015[[EnableExclusion]:[EnableExclusion]],TRUE,IncrementalChanges2015[[Have Refurbed]:[Have Refurbed]],TRUE)</f>
        <v>0</v>
      </c>
      <c r="BD45" s="3">
        <f>SUMIFS(IncrementalChanges2015[1967],IncrementalChanges2015[[EnableExclusion]:[EnableExclusion]],TRUE,IncrementalChanges2015[[Have Refurbed]:[Have Refurbed]],TRUE)</f>
        <v>0</v>
      </c>
      <c r="BE45" s="3">
        <f>SUMIFS(IncrementalChanges2015[1966],IncrementalChanges2015[[EnableExclusion]:[EnableExclusion]],TRUE,IncrementalChanges2015[[Have Refurbed]:[Have Refurbed]],TRUE)</f>
        <v>0</v>
      </c>
      <c r="BF45" s="3">
        <f>SUMIFS(IncrementalChanges2015[1965],IncrementalChanges2015[[EnableExclusion]:[EnableExclusion]],TRUE,IncrementalChanges2015[[Have Refurbed]:[Have Refurbed]],TRUE)</f>
        <v>0</v>
      </c>
      <c r="BG45" s="3">
        <f>SUMIFS(IncrementalChanges2015[1964],IncrementalChanges2015[[EnableExclusion]:[EnableExclusion]],TRUE,IncrementalChanges2015[[Have Refurbed]:[Have Refurbed]],TRUE)</f>
        <v>0</v>
      </c>
      <c r="BH45" s="3">
        <f>SUMIFS(IncrementalChanges2015[1963],IncrementalChanges2015[[EnableExclusion]:[EnableExclusion]],TRUE,IncrementalChanges2015[[Have Refurbed]:[Have Refurbed]],TRUE)</f>
        <v>0</v>
      </c>
      <c r="BI45" s="3">
        <f>SUMIFS(IncrementalChanges2015[1962],IncrementalChanges2015[[EnableExclusion]:[EnableExclusion]],TRUE,IncrementalChanges2015[[Have Refurbed]:[Have Refurbed]],TRUE)</f>
        <v>0</v>
      </c>
      <c r="BJ45" s="3">
        <f>SUMIFS(IncrementalChanges2015[1961],IncrementalChanges2015[[EnableExclusion]:[EnableExclusion]],TRUE,IncrementalChanges2015[[Have Refurbed]:[Have Refurbed]],TRUE)</f>
        <v>0</v>
      </c>
      <c r="BK45" s="3">
        <f>SUMIFS(IncrementalChanges2015[1960],IncrementalChanges2015[[EnableExclusion]:[EnableExclusion]],TRUE,IncrementalChanges2015[[Have Refurbed]:[Have Refurbed]],TRUE)</f>
        <v>0</v>
      </c>
      <c r="BL45" s="3">
        <f>SUMIFS(IncrementalChanges2015[1959],IncrementalChanges2015[[EnableExclusion]:[EnableExclusion]],TRUE,IncrementalChanges2015[[Have Refurbed]:[Have Refurbed]],TRUE)</f>
        <v>0</v>
      </c>
      <c r="BM45" s="3">
        <f>SUMIFS(IncrementalChanges2015[1958],IncrementalChanges2015[[EnableExclusion]:[EnableExclusion]],TRUE,IncrementalChanges2015[[Have Refurbed]:[Have Refurbed]],TRUE)</f>
        <v>0</v>
      </c>
      <c r="BN45" s="3">
        <f>SUMIFS(IncrementalChanges2015[1957],IncrementalChanges2015[[EnableExclusion]:[EnableExclusion]],TRUE,IncrementalChanges2015[[Have Refurbed]:[Have Refurbed]],TRUE)</f>
        <v>0</v>
      </c>
      <c r="BO45" s="3">
        <f>SUMIFS(IncrementalChanges2015[1956],IncrementalChanges2015[[EnableExclusion]:[EnableExclusion]],TRUE,IncrementalChanges2015[[Have Refurbed]:[Have Refurbed]],TRUE)</f>
        <v>0</v>
      </c>
      <c r="BP45" s="3">
        <f>SUMIFS(IncrementalChanges2015[1955],IncrementalChanges2015[[EnableExclusion]:[EnableExclusion]],TRUE,IncrementalChanges2015[[Have Refurbed]:[Have Refurbed]],TRUE)</f>
        <v>0</v>
      </c>
      <c r="BQ45" s="3">
        <f>SUMIFS(IncrementalChanges2015[1954],IncrementalChanges2015[[EnableExclusion]:[EnableExclusion]],TRUE,IncrementalChanges2015[[Have Refurbed]:[Have Refurbed]],TRUE)</f>
        <v>0</v>
      </c>
      <c r="BR45" s="3">
        <f>SUMIFS(IncrementalChanges2015[1953],IncrementalChanges2015[[EnableExclusion]:[EnableExclusion]],TRUE,IncrementalChanges2015[[Have Refurbed]:[Have Refurbed]],TRUE)</f>
        <v>0</v>
      </c>
      <c r="BS45" s="3">
        <f>SUMIFS(IncrementalChanges2015[1952],IncrementalChanges2015[[EnableExclusion]:[EnableExclusion]],TRUE,IncrementalChanges2015[[Have Refurbed]:[Have Refurbed]],TRUE)</f>
        <v>0</v>
      </c>
      <c r="BT45" s="3">
        <f>SUMIFS(IncrementalChanges2015[1951],IncrementalChanges2015[[EnableExclusion]:[EnableExclusion]],TRUE,IncrementalChanges2015[[Have Refurbed]:[Have Refurbed]],TRUE)</f>
        <v>0</v>
      </c>
      <c r="BU45" s="3">
        <f>SUMIFS(IncrementalChanges2015[1950],IncrementalChanges2015[[EnableExclusion]:[EnableExclusion]],TRUE,IncrementalChanges2015[[Have Refurbed]:[Have Refurbed]],TRUE)</f>
        <v>0</v>
      </c>
      <c r="BV45" s="3">
        <f>SUMIFS(IncrementalChanges2015[1949],IncrementalChanges2015[[EnableExclusion]:[EnableExclusion]],TRUE,IncrementalChanges2015[[Have Refurbed]:[Have Refurbed]],TRUE)</f>
        <v>0</v>
      </c>
      <c r="BW45" s="3">
        <f>SUMIFS(IncrementalChanges2015[1948],IncrementalChanges2015[[EnableExclusion]:[EnableExclusion]],TRUE,IncrementalChanges2015[[Have Refurbed]:[Have Refurbed]],TRUE)</f>
        <v>0</v>
      </c>
      <c r="BX45" s="3">
        <f>SUMIFS(IncrementalChanges2015[1947],IncrementalChanges2015[[EnableExclusion]:[EnableExclusion]],TRUE,IncrementalChanges2015[[Have Refurbed]:[Have Refurbed]],TRUE)</f>
        <v>0</v>
      </c>
      <c r="BY45" s="3">
        <f>SUMIFS(IncrementalChanges2015[1946],IncrementalChanges2015[[EnableExclusion]:[EnableExclusion]],TRUE,IncrementalChanges2015[[Have Refurbed]:[Have Refurbed]],TRUE)</f>
        <v>0</v>
      </c>
      <c r="BZ45" s="3">
        <f>SUMIFS(IncrementalChanges2015[1945],IncrementalChanges2015[[EnableExclusion]:[EnableExclusion]],TRUE,IncrementalChanges2015[[Have Refurbed]:[Have Refurbed]],TRUE)</f>
        <v>0</v>
      </c>
      <c r="CA45" s="3">
        <f>SUMIFS(IncrementalChanges2015[1944],IncrementalChanges2015[[EnableExclusion]:[EnableExclusion]],TRUE,IncrementalChanges2015[[Have Refurbed]:[Have Refurbed]],TRUE)</f>
        <v>0</v>
      </c>
      <c r="CB45" s="3">
        <f>SUMIFS(IncrementalChanges2015[1943],IncrementalChanges2015[[EnableExclusion]:[EnableExclusion]],TRUE,IncrementalChanges2015[[Have Refurbed]:[Have Refurbed]],TRUE)</f>
        <v>0</v>
      </c>
      <c r="CC45" s="3">
        <f>SUMIFS(IncrementalChanges2015[1942],IncrementalChanges2015[[EnableExclusion]:[EnableExclusion]],TRUE,IncrementalChanges2015[[Have Refurbed]:[Have Refurbed]],TRUE)</f>
        <v>0</v>
      </c>
      <c r="CD45" s="3">
        <f>SUMIFS(IncrementalChanges2015[1941],IncrementalChanges2015[[EnableExclusion]:[EnableExclusion]],TRUE,IncrementalChanges2015[[Have Refurbed]:[Have Refurbed]],TRUE)</f>
        <v>0</v>
      </c>
      <c r="CE45" s="3">
        <f>SUMIFS(IncrementalChanges2015[1940],IncrementalChanges2015[[EnableExclusion]:[EnableExclusion]],TRUE,IncrementalChanges2015[[Have Refurbed]:[Have Refurbed]],TRUE)</f>
        <v>0</v>
      </c>
      <c r="CF45" s="3">
        <f>SUMIFS(IncrementalChanges2015[1939],IncrementalChanges2015[[EnableExclusion]:[EnableExclusion]],TRUE,IncrementalChanges2015[[Have Refurbed]:[Have Refurbed]],TRUE)</f>
        <v>0</v>
      </c>
      <c r="CG45" s="3">
        <f>SUMIFS(IncrementalChanges2015[1938],IncrementalChanges2015[[EnableExclusion]:[EnableExclusion]],TRUE,IncrementalChanges2015[[Have Refurbed]:[Have Refurbed]],TRUE)</f>
        <v>0</v>
      </c>
      <c r="CH45" s="3">
        <f>SUMIFS(IncrementalChanges2015[1937],IncrementalChanges2015[[EnableExclusion]:[EnableExclusion]],TRUE,IncrementalChanges2015[[Have Refurbed]:[Have Refurbed]],TRUE)</f>
        <v>0</v>
      </c>
      <c r="CI45" s="3">
        <f>SUMIFS(IncrementalChanges2015[1936],IncrementalChanges2015[[EnableExclusion]:[EnableExclusion]],TRUE,IncrementalChanges2015[[Have Refurbed]:[Have Refurbed]],TRUE)</f>
        <v>0</v>
      </c>
      <c r="CJ45" s="3">
        <f>SUMIFS(IncrementalChanges2015[1935],IncrementalChanges2015[[EnableExclusion]:[EnableExclusion]],TRUE,IncrementalChanges2015[[Have Refurbed]:[Have Refurbed]],TRUE)</f>
        <v>0</v>
      </c>
      <c r="CK45" s="3">
        <f>SUMIFS(IncrementalChanges2015[1934],IncrementalChanges2015[[EnableExclusion]:[EnableExclusion]],TRUE,IncrementalChanges2015[[Have Refurbed]:[Have Refurbed]],TRUE)</f>
        <v>0</v>
      </c>
      <c r="CL45" s="3">
        <f>SUMIFS(IncrementalChanges2015[1933],IncrementalChanges2015[[EnableExclusion]:[EnableExclusion]],TRUE,IncrementalChanges2015[[Have Refurbed]:[Have Refurbed]],TRUE)</f>
        <v>0</v>
      </c>
      <c r="CM45" s="3">
        <f>SUMIFS(IncrementalChanges2015[1932],IncrementalChanges2015[[EnableExclusion]:[EnableExclusion]],TRUE,IncrementalChanges2015[[Have Refurbed]:[Have Refurbed]],TRUE)</f>
        <v>0</v>
      </c>
      <c r="CN45" s="3">
        <f>SUMIFS(IncrementalChanges2015[1931],IncrementalChanges2015[[EnableExclusion]:[EnableExclusion]],TRUE,IncrementalChanges2015[[Have Refurbed]:[Have Refurbed]],TRUE)</f>
        <v>0</v>
      </c>
      <c r="CO45" s="3">
        <f>SUMIFS(IncrementalChanges2015[1930],IncrementalChanges2015[[EnableExclusion]:[EnableExclusion]],TRUE,IncrementalChanges2015[[Have Refurbed]:[Have Refurbed]],TRUE)</f>
        <v>0</v>
      </c>
      <c r="CP45" s="3">
        <f>SUMIFS(IncrementalChanges2015[1929],IncrementalChanges2015[[EnableExclusion]:[EnableExclusion]],TRUE,IncrementalChanges2015[[Have Refurbed]:[Have Refurbed]],TRUE)</f>
        <v>0</v>
      </c>
      <c r="CQ45" s="3">
        <f>SUMIFS(IncrementalChanges2015[1928],IncrementalChanges2015[[EnableExclusion]:[EnableExclusion]],TRUE,IncrementalChanges2015[[Have Refurbed]:[Have Refurbed]],TRUE)</f>
        <v>0</v>
      </c>
      <c r="CR45" s="3">
        <f>SUMIFS(IncrementalChanges2015[1927],IncrementalChanges2015[[EnableExclusion]:[EnableExclusion]],TRUE,IncrementalChanges2015[[Have Refurbed]:[Have Refurbed]],TRUE)</f>
        <v>0</v>
      </c>
      <c r="CS45" s="3">
        <f>SUMIFS(IncrementalChanges2015[1926],IncrementalChanges2015[[EnableExclusion]:[EnableExclusion]],TRUE,IncrementalChanges2015[[Have Refurbed]:[Have Refurbed]],TRUE)</f>
        <v>0</v>
      </c>
      <c r="CT45" s="3">
        <f>SUMIFS(IncrementalChanges2015[1925],IncrementalChanges2015[[EnableExclusion]:[EnableExclusion]],TRUE,IncrementalChanges2015[[Have Refurbed]:[Have Refurbed]],TRUE)</f>
        <v>0</v>
      </c>
      <c r="CU45" s="3">
        <f>SUMIFS(IncrementalChanges2015[1924],IncrementalChanges2015[[EnableExclusion]:[EnableExclusion]],TRUE,IncrementalChanges2015[[Have Refurbed]:[Have Refurbed]],TRUE)</f>
        <v>0</v>
      </c>
      <c r="CV45" s="3">
        <f>SUMIFS(IncrementalChanges2015[1923],IncrementalChanges2015[[EnableExclusion]:[EnableExclusion]],TRUE,IncrementalChanges2015[[Have Refurbed]:[Have Refurbed]],TRUE)</f>
        <v>0</v>
      </c>
      <c r="CW45" s="3">
        <f>SUMIFS(IncrementalChanges2015[1922],IncrementalChanges2015[[EnableExclusion]:[EnableExclusion]],TRUE,IncrementalChanges2015[[Have Refurbed]:[Have Refurbed]],TRUE)</f>
        <v>0</v>
      </c>
      <c r="CX45" s="3">
        <f>SUMIFS(IncrementalChanges2015[1921],IncrementalChanges2015[[EnableExclusion]:[EnableExclusion]],TRUE,IncrementalChanges2015[[Have Refurbed]:[Have Refurbed]],TRUE)</f>
        <v>0</v>
      </c>
      <c r="CY45" s="3">
        <f>SUMIFS(IncrementalChanges2015[1920],IncrementalChanges2015[[EnableExclusion]:[EnableExclusion]],TRUE,IncrementalChanges2015[[Have Refurbed]:[Have Refurbed]],TRUE)</f>
        <v>0</v>
      </c>
      <c r="CZ45" s="3">
        <f>SUMIFS(IncrementalChanges2015[1919],IncrementalChanges2015[[EnableExclusion]:[EnableExclusion]],TRUE,IncrementalChanges2015[[Have Refurbed]:[Have Refurbed]],TRUE)</f>
        <v>0</v>
      </c>
      <c r="DA45" s="3">
        <f>SUMIFS(IncrementalChanges2015[1918],IncrementalChanges2015[[EnableExclusion]:[EnableExclusion]],TRUE,IncrementalChanges2015[[Have Refurbed]:[Have Refurbed]],TRUE)</f>
        <v>0</v>
      </c>
      <c r="DB45" s="3">
        <f>SUMIFS(IncrementalChanges2015[1917],IncrementalChanges2015[[EnableExclusion]:[EnableExclusion]],TRUE,IncrementalChanges2015[[Have Refurbed]:[Have Refurbed]],TRUE)</f>
        <v>0</v>
      </c>
      <c r="DC45" s="3">
        <f>SUMIFS(IncrementalChanges2015[1916],IncrementalChanges2015[[EnableExclusion]:[EnableExclusion]],TRUE,IncrementalChanges2015[[Have Refurbed]:[Have Refurbed]],TRUE)</f>
        <v>0</v>
      </c>
      <c r="DD45" s="3">
        <f>SUMIFS(IncrementalChanges2015[1915],IncrementalChanges2015[[EnableExclusion]:[EnableExclusion]],TRUE,IncrementalChanges2015[[Have Refurbed]:[Have Refurbed]],TRUE)</f>
        <v>0</v>
      </c>
      <c r="DE45" s="3">
        <f>SUMIFS(IncrementalChanges2015[1914],IncrementalChanges2015[[EnableExclusion]:[EnableExclusion]],TRUE,IncrementalChanges2015[[Have Refurbed]:[Have Refurbed]],TRUE)</f>
        <v>0</v>
      </c>
      <c r="DF45" s="3">
        <f>SUMIFS(IncrementalChanges2015[1913],IncrementalChanges2015[[EnableExclusion]:[EnableExclusion]],TRUE,IncrementalChanges2015[[Have Refurbed]:[Have Refurbed]],TRUE)</f>
        <v>0</v>
      </c>
      <c r="DG45" s="3">
        <f>SUMIFS(IncrementalChanges2015[1912],IncrementalChanges2015[[EnableExclusion]:[EnableExclusion]],TRUE,IncrementalChanges2015[[Have Refurbed]:[Have Refurbed]],TRUE)</f>
        <v>0</v>
      </c>
      <c r="DH45" s="3">
        <f>SUMIFS(IncrementalChanges2015[1911],IncrementalChanges2015[[EnableExclusion]:[EnableExclusion]],TRUE,IncrementalChanges2015[[Have Refurbed]:[Have Refurbed]],TRUE)</f>
        <v>0</v>
      </c>
      <c r="DI45" s="3">
        <f>SUMIFS(IncrementalChanges2015[1910],IncrementalChanges2015[[EnableExclusion]:[EnableExclusion]],TRUE,IncrementalChanges2015[[Have Refurbed]:[Have Refurbed]],TRUE)</f>
        <v>0</v>
      </c>
      <c r="DJ45" s="3">
        <f>SUMIFS(IncrementalChanges2015[1909],IncrementalChanges2015[[EnableExclusion]:[EnableExclusion]],TRUE,IncrementalChanges2015[[Have Refurbed]:[Have Refurbed]],TRUE)</f>
        <v>0</v>
      </c>
    </row>
    <row r="46" spans="1:114" x14ac:dyDescent="0.3">
      <c r="F46" s="3"/>
      <c r="G46" s="11">
        <f>SUM(G30:G45)</f>
        <v>-2725</v>
      </c>
      <c r="H46" s="8">
        <f>SUM(H31:H45)</f>
        <v>-42</v>
      </c>
      <c r="I46" s="8">
        <f>SUM(I31:I45)</f>
        <v>-7</v>
      </c>
      <c r="J46" s="8">
        <f t="shared" ref="J46" si="8">SUM(J31:J45)</f>
        <v>-53</v>
      </c>
      <c r="K46" s="8">
        <f t="shared" ref="K46" si="9">SUM(K31:K45)</f>
        <v>-1</v>
      </c>
      <c r="L46" s="8">
        <f t="shared" ref="L46" si="10">SUM(L31:L45)</f>
        <v>-6</v>
      </c>
      <c r="M46" s="8">
        <f t="shared" ref="M46" si="11">SUM(M31:M45)</f>
        <v>-23</v>
      </c>
      <c r="N46" s="8">
        <f t="shared" ref="N46" si="12">SUM(N31:N45)</f>
        <v>0</v>
      </c>
      <c r="O46" s="8">
        <f t="shared" ref="O46" si="13">SUM(O31:O45)</f>
        <v>0</v>
      </c>
      <c r="P46" s="8">
        <f t="shared" ref="P46" si="14">SUM(P31:P45)</f>
        <v>0</v>
      </c>
      <c r="Q46" s="8">
        <f t="shared" ref="Q46" si="15">SUM(Q31:Q45)</f>
        <v>0</v>
      </c>
      <c r="R46" s="8">
        <f t="shared" ref="R46" si="16">SUM(R31:R45)</f>
        <v>-2</v>
      </c>
      <c r="S46" s="8">
        <f t="shared" ref="S46" si="17">SUM(S31:S45)</f>
        <v>-21</v>
      </c>
      <c r="T46" s="8">
        <f t="shared" ref="T46" si="18">SUM(T31:T45)</f>
        <v>0</v>
      </c>
      <c r="U46" s="8">
        <f t="shared" ref="U46" si="19">SUM(U31:U45)</f>
        <v>0</v>
      </c>
      <c r="V46" s="8">
        <f t="shared" ref="V46" si="20">SUM(V31:V45)</f>
        <v>0</v>
      </c>
      <c r="W46" s="8">
        <f t="shared" ref="W46" si="21">SUM(W31:W45)</f>
        <v>0</v>
      </c>
      <c r="X46" s="8">
        <f t="shared" ref="X46" si="22">SUM(X31:X45)</f>
        <v>0</v>
      </c>
      <c r="Y46" s="8">
        <f t="shared" ref="Y46" si="23">SUM(Y31:Y45)</f>
        <v>-2</v>
      </c>
      <c r="Z46" s="8">
        <f t="shared" ref="Z46" si="24">SUM(Z31:Z45)</f>
        <v>0</v>
      </c>
      <c r="AA46" s="8">
        <f t="shared" ref="AA46" si="25">SUM(AA31:AA45)</f>
        <v>0</v>
      </c>
      <c r="AB46" s="8">
        <f t="shared" ref="AB46" si="26">SUM(AB31:AB45)</f>
        <v>0</v>
      </c>
      <c r="AC46" s="8">
        <f t="shared" ref="AC46" si="27">SUM(AC31:AC45)</f>
        <v>0</v>
      </c>
      <c r="AD46" s="8">
        <f t="shared" ref="AD46" si="28">SUM(AD31:AD45)</f>
        <v>0</v>
      </c>
      <c r="AE46" s="8">
        <f t="shared" ref="AE46" si="29">SUM(AE31:AE45)</f>
        <v>0</v>
      </c>
      <c r="AF46" s="8">
        <f t="shared" ref="AF46" si="30">SUM(AF31:AF45)</f>
        <v>0</v>
      </c>
      <c r="AG46" s="8">
        <f t="shared" ref="AG46" si="31">SUM(AG31:AG45)</f>
        <v>0</v>
      </c>
      <c r="AH46" s="8">
        <f t="shared" ref="AH46" si="32">SUM(AH31:AH45)</f>
        <v>-18</v>
      </c>
      <c r="AI46" s="8">
        <f t="shared" ref="AI46" si="33">SUM(AI31:AI45)</f>
        <v>0</v>
      </c>
      <c r="AJ46" s="8">
        <f t="shared" ref="AJ46" si="34">SUM(AJ31:AJ45)</f>
        <v>-2</v>
      </c>
      <c r="AK46" s="8">
        <f t="shared" ref="AK46" si="35">SUM(AK31:AK45)</f>
        <v>0</v>
      </c>
      <c r="AL46" s="8">
        <f t="shared" ref="AL46" si="36">SUM(AL31:AL45)</f>
        <v>0</v>
      </c>
      <c r="AM46" s="8">
        <f t="shared" ref="AM46" si="37">SUM(AM31:AM45)</f>
        <v>-2</v>
      </c>
      <c r="AN46" s="8">
        <f t="shared" ref="AN46" si="38">SUM(AN31:AN45)</f>
        <v>0</v>
      </c>
      <c r="AO46" s="8">
        <f t="shared" ref="AO46" si="39">SUM(AO31:AO45)</f>
        <v>0</v>
      </c>
      <c r="AP46" s="8">
        <f t="shared" ref="AP46" si="40">SUM(AP31:AP45)</f>
        <v>0</v>
      </c>
      <c r="AQ46" s="8">
        <f t="shared" ref="AQ46" si="41">SUM(AQ31:AQ45)</f>
        <v>-6</v>
      </c>
      <c r="AR46" s="8">
        <f t="shared" ref="AR46" si="42">SUM(AR31:AR45)</f>
        <v>-414</v>
      </c>
      <c r="AS46" s="8">
        <f t="shared" ref="AS46" si="43">SUM(AS31:AS45)</f>
        <v>0</v>
      </c>
      <c r="AT46" s="8">
        <f t="shared" ref="AT46" si="44">SUM(AT31:AT45)</f>
        <v>-653</v>
      </c>
      <c r="AU46" s="8">
        <f t="shared" ref="AU46" si="45">SUM(AU31:AU45)</f>
        <v>0</v>
      </c>
      <c r="AV46" s="8">
        <f t="shared" ref="AV46" si="46">SUM(AV31:AV45)</f>
        <v>0</v>
      </c>
      <c r="AW46" s="8">
        <f t="shared" ref="AW46" si="47">SUM(AW31:AW45)</f>
        <v>0</v>
      </c>
      <c r="AX46" s="8">
        <f t="shared" ref="AX46" si="48">SUM(AX31:AX45)</f>
        <v>-329</v>
      </c>
      <c r="AY46" s="8">
        <f t="shared" ref="AY46" si="49">SUM(AY31:AY45)</f>
        <v>-14</v>
      </c>
      <c r="AZ46" s="8">
        <f t="shared" ref="AZ46" si="50">SUM(AZ31:AZ45)</f>
        <v>-21</v>
      </c>
      <c r="BA46" s="8">
        <f t="shared" ref="BA46" si="51">SUM(BA31:BA45)</f>
        <v>-31</v>
      </c>
      <c r="BB46" s="8">
        <f t="shared" ref="BB46" si="52">SUM(BB31:BB45)</f>
        <v>-268</v>
      </c>
      <c r="BC46" s="8">
        <f t="shared" ref="BC46" si="53">SUM(BC31:BC45)</f>
        <v>-302</v>
      </c>
      <c r="BD46" s="8">
        <f t="shared" ref="BD46" si="54">SUM(BD31:BD45)</f>
        <v>-226</v>
      </c>
      <c r="BE46" s="8">
        <f t="shared" ref="BE46" si="55">SUM(BE31:BE45)</f>
        <v>-4</v>
      </c>
      <c r="BF46" s="8">
        <f t="shared" ref="BF46" si="56">SUM(BF31:BF45)</f>
        <v>0</v>
      </c>
      <c r="BG46" s="8">
        <f t="shared" ref="BG46" si="57">SUM(BG31:BG45)</f>
        <v>0</v>
      </c>
      <c r="BH46" s="8">
        <f t="shared" ref="BH46" si="58">SUM(BH31:BH45)</f>
        <v>-278</v>
      </c>
      <c r="BI46" s="8">
        <f t="shared" ref="BI46" si="59">SUM(BI31:BI45)</f>
        <v>0</v>
      </c>
      <c r="BJ46" s="8">
        <f t="shared" ref="BJ46" si="60">SUM(BJ31:BJ45)</f>
        <v>0</v>
      </c>
      <c r="BK46" s="8">
        <f t="shared" ref="BK46" si="61">SUM(BK31:BK45)</f>
        <v>0</v>
      </c>
      <c r="BL46" s="8">
        <f t="shared" ref="BL46" si="62">SUM(BL31:BL45)</f>
        <v>0</v>
      </c>
      <c r="BM46" s="8">
        <f t="shared" ref="BM46" si="63">SUM(BM31:BM45)</f>
        <v>0</v>
      </c>
      <c r="BN46" s="8">
        <f t="shared" ref="BN46" si="64">SUM(BN31:BN45)</f>
        <v>0</v>
      </c>
      <c r="BO46" s="8">
        <f t="shared" ref="BO46" si="65">SUM(BO31:BO45)</f>
        <v>0</v>
      </c>
      <c r="BP46" s="8">
        <f t="shared" ref="BP46" si="66">SUM(BP31:BP45)</f>
        <v>0</v>
      </c>
      <c r="BQ46" s="8">
        <f t="shared" ref="BQ46" si="67">SUM(BQ31:BQ45)</f>
        <v>0</v>
      </c>
      <c r="BR46" s="8">
        <f t="shared" ref="BR46" si="68">SUM(BR31:BR45)</f>
        <v>0</v>
      </c>
      <c r="BS46" s="8">
        <f t="shared" ref="BS46" si="69">SUM(BS31:BS45)</f>
        <v>0</v>
      </c>
      <c r="BT46" s="8">
        <f t="shared" ref="BT46" si="70">SUM(BT31:BT45)</f>
        <v>0</v>
      </c>
      <c r="BU46" s="8">
        <f t="shared" ref="BU46" si="71">SUM(BU31:BU45)</f>
        <v>0</v>
      </c>
      <c r="BV46" s="8">
        <f t="shared" ref="BV46" si="72">SUM(BV31:BV45)</f>
        <v>0</v>
      </c>
      <c r="BW46" s="8">
        <f t="shared" ref="BW46" si="73">SUM(BW31:BW45)</f>
        <v>0</v>
      </c>
      <c r="BX46" s="8">
        <f t="shared" ref="BX46" si="74">SUM(BX31:BX45)</f>
        <v>0</v>
      </c>
      <c r="BY46" s="8">
        <f t="shared" ref="BY46" si="75">SUM(BY31:BY45)</f>
        <v>0</v>
      </c>
      <c r="BZ46" s="8">
        <f t="shared" ref="BZ46" si="76">SUM(BZ31:BZ45)</f>
        <v>0</v>
      </c>
      <c r="CA46" s="8">
        <f t="shared" ref="CA46" si="77">SUM(CA31:CA45)</f>
        <v>0</v>
      </c>
      <c r="CB46" s="8">
        <f t="shared" ref="CB46" si="78">SUM(CB31:CB45)</f>
        <v>0</v>
      </c>
      <c r="CC46" s="8">
        <f t="shared" ref="CC46" si="79">SUM(CC31:CC45)</f>
        <v>0</v>
      </c>
      <c r="CD46" s="8">
        <f t="shared" ref="CD46" si="80">SUM(CD31:CD45)</f>
        <v>0</v>
      </c>
      <c r="CE46" s="8">
        <f t="shared" ref="CE46" si="81">SUM(CE31:CE45)</f>
        <v>0</v>
      </c>
      <c r="CF46" s="8">
        <f t="shared" ref="CF46" si="82">SUM(CF31:CF45)</f>
        <v>0</v>
      </c>
      <c r="CG46" s="8">
        <f t="shared" ref="CG46" si="83">SUM(CG31:CG45)</f>
        <v>0</v>
      </c>
      <c r="CH46" s="8">
        <f t="shared" ref="CH46" si="84">SUM(CH31:CH45)</f>
        <v>0</v>
      </c>
      <c r="CI46" s="8">
        <f t="shared" ref="CI46" si="85">SUM(CI31:CI45)</f>
        <v>0</v>
      </c>
      <c r="CJ46" s="8">
        <f t="shared" ref="CJ46" si="86">SUM(CJ31:CJ45)</f>
        <v>0</v>
      </c>
      <c r="CK46" s="8">
        <f t="shared" ref="CK46" si="87">SUM(CK31:CK45)</f>
        <v>0</v>
      </c>
      <c r="CL46" s="8">
        <f t="shared" ref="CL46" si="88">SUM(CL31:CL45)</f>
        <v>0</v>
      </c>
      <c r="CM46" s="8">
        <f t="shared" ref="CM46" si="89">SUM(CM31:CM45)</f>
        <v>0</v>
      </c>
      <c r="CN46" s="8">
        <f t="shared" ref="CN46" si="90">SUM(CN31:CN45)</f>
        <v>0</v>
      </c>
      <c r="CO46" s="8">
        <f t="shared" ref="CO46" si="91">SUM(CO31:CO45)</f>
        <v>0</v>
      </c>
      <c r="CP46" s="8">
        <f t="shared" ref="CP46" si="92">SUM(CP31:CP45)</f>
        <v>0</v>
      </c>
      <c r="CQ46" s="8">
        <f t="shared" ref="CQ46" si="93">SUM(CQ31:CQ45)</f>
        <v>0</v>
      </c>
      <c r="CR46" s="8">
        <f t="shared" ref="CR46" si="94">SUM(CR31:CR45)</f>
        <v>0</v>
      </c>
      <c r="CS46" s="8">
        <f t="shared" ref="CS46" si="95">SUM(CS31:CS45)</f>
        <v>0</v>
      </c>
      <c r="CT46" s="8">
        <f t="shared" ref="CT46" si="96">SUM(CT31:CT45)</f>
        <v>0</v>
      </c>
      <c r="CU46" s="8">
        <f t="shared" ref="CU46" si="97">SUM(CU31:CU45)</f>
        <v>0</v>
      </c>
      <c r="CV46" s="8">
        <f t="shared" ref="CV46" si="98">SUM(CV31:CV45)</f>
        <v>0</v>
      </c>
      <c r="CW46" s="8">
        <f t="shared" ref="CW46" si="99">SUM(CW31:CW45)</f>
        <v>0</v>
      </c>
      <c r="CX46" s="8">
        <f t="shared" ref="CX46" si="100">SUM(CX31:CX45)</f>
        <v>0</v>
      </c>
      <c r="CY46" s="8">
        <f t="shared" ref="CY46" si="101">SUM(CY31:CY45)</f>
        <v>0</v>
      </c>
      <c r="CZ46" s="8">
        <f t="shared" ref="CZ46" si="102">SUM(CZ31:CZ45)</f>
        <v>0</v>
      </c>
      <c r="DA46" s="8">
        <f t="shared" ref="DA46" si="103">SUM(DA31:DA45)</f>
        <v>0</v>
      </c>
      <c r="DB46" s="8">
        <f t="shared" ref="DB46" si="104">SUM(DB31:DB45)</f>
        <v>0</v>
      </c>
      <c r="DC46" s="8">
        <f t="shared" ref="DC46" si="105">SUM(DC31:DC45)</f>
        <v>0</v>
      </c>
      <c r="DD46" s="8">
        <f t="shared" ref="DD46" si="106">SUM(DD31:DD45)</f>
        <v>0</v>
      </c>
      <c r="DE46" s="8">
        <f t="shared" ref="DE46" si="107">SUM(DE31:DE45)</f>
        <v>0</v>
      </c>
      <c r="DF46" s="8">
        <f t="shared" ref="DF46" si="108">SUM(DF31:DF45)</f>
        <v>0</v>
      </c>
      <c r="DG46" s="8">
        <f t="shared" ref="DG46" si="109">SUM(DG31:DG45)</f>
        <v>0</v>
      </c>
      <c r="DH46" s="8">
        <f t="shared" ref="DH46" si="110">SUM(DH31:DH45)</f>
        <v>0</v>
      </c>
      <c r="DI46" s="8">
        <f t="shared" ref="DI46" si="111">SUM(DI31:DI45)</f>
        <v>0</v>
      </c>
      <c r="DJ46" s="8">
        <f t="shared" ref="DJ46" si="112">SUM(DJ31:DJ45)</f>
        <v>0</v>
      </c>
    </row>
    <row r="47" spans="1:114" s="12" customFormat="1" hidden="1" outlineLevel="1" x14ac:dyDescent="0.3">
      <c r="B47" s="12" t="s">
        <v>176</v>
      </c>
      <c r="C47" s="12" t="s">
        <v>175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</row>
    <row r="48" spans="1:114" s="12" customFormat="1" hidden="1" outlineLevel="1" x14ac:dyDescent="0.3">
      <c r="F48" s="12" t="s">
        <v>198</v>
      </c>
      <c r="G48" s="11">
        <f>'Age Profile - 2015 - Repex'!I58</f>
        <v>-2725</v>
      </c>
      <c r="H48" s="11">
        <f>'Age Profile - 2015 - Repex'!J58</f>
        <v>-42</v>
      </c>
      <c r="I48" s="11">
        <f>'Age Profile - 2015 - Repex'!K58</f>
        <v>-7</v>
      </c>
      <c r="J48" s="11">
        <f>'Age Profile - 2015 - Repex'!L58</f>
        <v>-53</v>
      </c>
      <c r="K48" s="11">
        <f>'Age Profile - 2015 - Repex'!M58</f>
        <v>-1</v>
      </c>
      <c r="L48" s="11">
        <f>'Age Profile - 2015 - Repex'!N58</f>
        <v>-6</v>
      </c>
      <c r="M48" s="11">
        <f>'Age Profile - 2015 - Repex'!O58</f>
        <v>-23</v>
      </c>
      <c r="N48" s="11">
        <f>'Age Profile - 2015 - Repex'!P58</f>
        <v>0</v>
      </c>
      <c r="O48" s="11">
        <f>'Age Profile - 2015 - Repex'!Q58</f>
        <v>0</v>
      </c>
      <c r="P48" s="11">
        <f>'Age Profile - 2015 - Repex'!R58</f>
        <v>0</v>
      </c>
      <c r="Q48" s="11">
        <f>'Age Profile - 2015 - Repex'!S58</f>
        <v>0</v>
      </c>
      <c r="R48" s="11">
        <f>'Age Profile - 2015 - Repex'!T58</f>
        <v>-2</v>
      </c>
      <c r="S48" s="11">
        <f>'Age Profile - 2015 - Repex'!U58</f>
        <v>-21</v>
      </c>
      <c r="T48" s="11">
        <f>'Age Profile - 2015 - Repex'!V58</f>
        <v>0</v>
      </c>
      <c r="U48" s="11">
        <f>'Age Profile - 2015 - Repex'!W58</f>
        <v>0</v>
      </c>
      <c r="V48" s="11">
        <f>'Age Profile - 2015 - Repex'!X58</f>
        <v>0</v>
      </c>
      <c r="W48" s="11">
        <f>'Age Profile - 2015 - Repex'!Y58</f>
        <v>0</v>
      </c>
      <c r="X48" s="11">
        <f>'Age Profile - 2015 - Repex'!Z58</f>
        <v>0</v>
      </c>
      <c r="Y48" s="11">
        <f>'Age Profile - 2015 - Repex'!AA58</f>
        <v>-2</v>
      </c>
      <c r="Z48" s="11">
        <f>'Age Profile - 2015 - Repex'!AB58</f>
        <v>0</v>
      </c>
      <c r="AA48" s="11">
        <f>'Age Profile - 2015 - Repex'!AC58</f>
        <v>0</v>
      </c>
      <c r="AB48" s="11">
        <f>'Age Profile - 2015 - Repex'!AD58</f>
        <v>0</v>
      </c>
      <c r="AC48" s="11">
        <f>'Age Profile - 2015 - Repex'!AE58</f>
        <v>0</v>
      </c>
      <c r="AD48" s="11">
        <f>'Age Profile - 2015 - Repex'!AF58</f>
        <v>0</v>
      </c>
      <c r="AE48" s="11">
        <f>'Age Profile - 2015 - Repex'!AG58</f>
        <v>0</v>
      </c>
      <c r="AF48" s="11">
        <f>'Age Profile - 2015 - Repex'!AH58</f>
        <v>0</v>
      </c>
      <c r="AG48" s="11">
        <f>'Age Profile - 2015 - Repex'!AI58</f>
        <v>0</v>
      </c>
      <c r="AH48" s="11">
        <f>'Age Profile - 2015 - Repex'!AJ58</f>
        <v>-18</v>
      </c>
      <c r="AI48" s="11">
        <f>'Age Profile - 2015 - Repex'!AK58</f>
        <v>0</v>
      </c>
      <c r="AJ48" s="11">
        <f>'Age Profile - 2015 - Repex'!AL58</f>
        <v>-2</v>
      </c>
      <c r="AK48" s="11">
        <f>'Age Profile - 2015 - Repex'!AM58</f>
        <v>0</v>
      </c>
      <c r="AL48" s="11">
        <f>'Age Profile - 2015 - Repex'!AN58</f>
        <v>0</v>
      </c>
      <c r="AM48" s="11">
        <f>'Age Profile - 2015 - Repex'!AO58</f>
        <v>-2</v>
      </c>
      <c r="AN48" s="11">
        <f>'Age Profile - 2015 - Repex'!AP58</f>
        <v>0</v>
      </c>
      <c r="AO48" s="11">
        <f>'Age Profile - 2015 - Repex'!AQ58</f>
        <v>0</v>
      </c>
      <c r="AP48" s="11">
        <f>'Age Profile - 2015 - Repex'!AR58</f>
        <v>0</v>
      </c>
      <c r="AQ48" s="11">
        <f>'Age Profile - 2015 - Repex'!AS58</f>
        <v>-6</v>
      </c>
      <c r="AR48" s="11">
        <f>'Age Profile - 2015 - Repex'!AT58</f>
        <v>-414</v>
      </c>
      <c r="AS48" s="11">
        <f>'Age Profile - 2015 - Repex'!AU58</f>
        <v>0</v>
      </c>
      <c r="AT48" s="11">
        <f>'Age Profile - 2015 - Repex'!AV58</f>
        <v>-653</v>
      </c>
      <c r="AU48" s="11">
        <f>'Age Profile - 2015 - Repex'!AW58</f>
        <v>0</v>
      </c>
      <c r="AV48" s="11">
        <f>'Age Profile - 2015 - Repex'!AX58</f>
        <v>0</v>
      </c>
      <c r="AW48" s="11">
        <f>'Age Profile - 2015 - Repex'!AY58</f>
        <v>0</v>
      </c>
      <c r="AX48" s="11">
        <f>'Age Profile - 2015 - Repex'!AZ58</f>
        <v>-329</v>
      </c>
      <c r="AY48" s="11">
        <f>'Age Profile - 2015 - Repex'!BA58</f>
        <v>-14</v>
      </c>
      <c r="AZ48" s="11">
        <f>'Age Profile - 2015 - Repex'!BB58</f>
        <v>-21</v>
      </c>
      <c r="BA48" s="11">
        <f>'Age Profile - 2015 - Repex'!BC58</f>
        <v>-31</v>
      </c>
      <c r="BB48" s="11">
        <f>'Age Profile - 2015 - Repex'!BD58</f>
        <v>-268</v>
      </c>
      <c r="BC48" s="11">
        <f>'Age Profile - 2015 - Repex'!BE58</f>
        <v>-302</v>
      </c>
      <c r="BD48" s="11">
        <f>'Age Profile - 2015 - Repex'!BF58</f>
        <v>-226</v>
      </c>
      <c r="BE48" s="11">
        <f>'Age Profile - 2015 - Repex'!BG58</f>
        <v>-4</v>
      </c>
      <c r="BF48" s="11">
        <f>'Age Profile - 2015 - Repex'!BH58</f>
        <v>0</v>
      </c>
      <c r="BG48" s="11">
        <f>'Age Profile - 2015 - Repex'!BI58</f>
        <v>0</v>
      </c>
      <c r="BH48" s="11">
        <f>'Age Profile - 2015 - Repex'!BJ58</f>
        <v>-278</v>
      </c>
      <c r="BI48" s="11">
        <f>'Age Profile - 2015 - Repex'!BK58</f>
        <v>0</v>
      </c>
      <c r="BJ48" s="11">
        <f>'Age Profile - 2015 - Repex'!BL58</f>
        <v>0</v>
      </c>
      <c r="BK48" s="11">
        <f>'Age Profile - 2015 - Repex'!BM58</f>
        <v>0</v>
      </c>
      <c r="BL48" s="11">
        <f>'Age Profile - 2015 - Repex'!BN58</f>
        <v>0</v>
      </c>
      <c r="BM48" s="11">
        <f>'Age Profile - 2015 - Repex'!BO58</f>
        <v>0</v>
      </c>
      <c r="BN48" s="11">
        <f>'Age Profile - 2015 - Repex'!BP58</f>
        <v>0</v>
      </c>
      <c r="BO48" s="11">
        <f>'Age Profile - 2015 - Repex'!BQ58</f>
        <v>0</v>
      </c>
      <c r="BP48" s="11">
        <f>'Age Profile - 2015 - Repex'!BR58</f>
        <v>0</v>
      </c>
      <c r="BQ48" s="11">
        <f>'Age Profile - 2015 - Repex'!BS58</f>
        <v>0</v>
      </c>
      <c r="BR48" s="11">
        <f>'Age Profile - 2015 - Repex'!BT58</f>
        <v>0</v>
      </c>
      <c r="BS48" s="11">
        <f>'Age Profile - 2015 - Repex'!BU58</f>
        <v>0</v>
      </c>
      <c r="BT48" s="11">
        <f>'Age Profile - 2015 - Repex'!BV58</f>
        <v>0</v>
      </c>
      <c r="BU48" s="11">
        <f>'Age Profile - 2015 - Repex'!BW58</f>
        <v>0</v>
      </c>
      <c r="BV48" s="11">
        <f>'Age Profile - 2015 - Repex'!BX58</f>
        <v>0</v>
      </c>
      <c r="BW48" s="11">
        <f>'Age Profile - 2015 - Repex'!BY58</f>
        <v>0</v>
      </c>
      <c r="BX48" s="11">
        <f>'Age Profile - 2015 - Repex'!BZ58</f>
        <v>0</v>
      </c>
      <c r="BY48" s="11">
        <f>'Age Profile - 2015 - Repex'!CA58</f>
        <v>0</v>
      </c>
      <c r="BZ48" s="11">
        <f>'Age Profile - 2015 - Repex'!CB58</f>
        <v>0</v>
      </c>
      <c r="CA48" s="11">
        <f>'Age Profile - 2015 - Repex'!CC58</f>
        <v>0</v>
      </c>
      <c r="CB48" s="11">
        <f>'Age Profile - 2015 - Repex'!CD58</f>
        <v>0</v>
      </c>
      <c r="CC48" s="11">
        <f>'Age Profile - 2015 - Repex'!CE58</f>
        <v>0</v>
      </c>
      <c r="CD48" s="11">
        <f>'Age Profile - 2015 - Repex'!CF58</f>
        <v>0</v>
      </c>
      <c r="CE48" s="11">
        <f>'Age Profile - 2015 - Repex'!CG58</f>
        <v>0</v>
      </c>
      <c r="CF48" s="11">
        <f>'Age Profile - 2015 - Repex'!CH58</f>
        <v>0</v>
      </c>
      <c r="CG48" s="11">
        <f>'Age Profile - 2015 - Repex'!CI58</f>
        <v>0</v>
      </c>
      <c r="CH48" s="11">
        <f>'Age Profile - 2015 - Repex'!CJ58</f>
        <v>0</v>
      </c>
      <c r="CI48" s="11">
        <f>'Age Profile - 2015 - Repex'!CK58</f>
        <v>0</v>
      </c>
      <c r="CJ48" s="11">
        <f>'Age Profile - 2015 - Repex'!CL58</f>
        <v>0</v>
      </c>
      <c r="CK48" s="11">
        <f>'Age Profile - 2015 - Repex'!CM58</f>
        <v>0</v>
      </c>
      <c r="CL48" s="11">
        <f>'Age Profile - 2015 - Repex'!CN58</f>
        <v>0</v>
      </c>
      <c r="CM48" s="11">
        <f>'Age Profile - 2015 - Repex'!CO58</f>
        <v>0</v>
      </c>
      <c r="CN48" s="11">
        <f>'Age Profile - 2015 - Repex'!CP58</f>
        <v>0</v>
      </c>
      <c r="CO48" s="11">
        <f>'Age Profile - 2015 - Repex'!CQ58</f>
        <v>0</v>
      </c>
      <c r="CP48" s="11">
        <f>'Age Profile - 2015 - Repex'!CR58</f>
        <v>0</v>
      </c>
      <c r="CQ48" s="11">
        <f>'Age Profile - 2015 - Repex'!CS58</f>
        <v>0</v>
      </c>
      <c r="CR48" s="11">
        <f>'Age Profile - 2015 - Repex'!CT58</f>
        <v>0</v>
      </c>
      <c r="CS48" s="11">
        <f>'Age Profile - 2015 - Repex'!CU58</f>
        <v>0</v>
      </c>
      <c r="CT48" s="11">
        <f>'Age Profile - 2015 - Repex'!CV58</f>
        <v>0</v>
      </c>
      <c r="CU48" s="11">
        <f>'Age Profile - 2015 - Repex'!CW58</f>
        <v>0</v>
      </c>
      <c r="CV48" s="11">
        <f>'Age Profile - 2015 - Repex'!CX58</f>
        <v>0</v>
      </c>
      <c r="CW48" s="11">
        <f>'Age Profile - 2015 - Repex'!CY58</f>
        <v>0</v>
      </c>
      <c r="CX48" s="11">
        <f>'Age Profile - 2015 - Repex'!CZ58</f>
        <v>0</v>
      </c>
      <c r="CY48" s="11">
        <f>'Age Profile - 2015 - Repex'!DA58</f>
        <v>0</v>
      </c>
      <c r="CZ48" s="11">
        <f>'Age Profile - 2015 - Repex'!DB58</f>
        <v>0</v>
      </c>
      <c r="DA48" s="11">
        <f>'Age Profile - 2015 - Repex'!DC58</f>
        <v>0</v>
      </c>
      <c r="DB48" s="11">
        <f>'Age Profile - 2015 - Repex'!DD58</f>
        <v>0</v>
      </c>
      <c r="DC48" s="11">
        <f>'Age Profile - 2015 - Repex'!DE58</f>
        <v>0</v>
      </c>
      <c r="DD48" s="11">
        <f>'Age Profile - 2015 - Repex'!DF58</f>
        <v>0</v>
      </c>
      <c r="DE48" s="11">
        <f>'Age Profile - 2015 - Repex'!DG58</f>
        <v>0</v>
      </c>
      <c r="DF48" s="11">
        <f>'Age Profile - 2015 - Repex'!DH58</f>
        <v>0</v>
      </c>
      <c r="DG48" s="11">
        <f>'Age Profile - 2015 - Repex'!DI58</f>
        <v>0</v>
      </c>
      <c r="DH48" s="11">
        <f>'Age Profile - 2015 - Repex'!DJ58</f>
        <v>0</v>
      </c>
      <c r="DI48" s="11">
        <f>'Age Profile - 2015 - Repex'!DK58</f>
        <v>0</v>
      </c>
      <c r="DJ48" s="11">
        <f>'Age Profile - 2015 - Repex'!DL58</f>
        <v>0</v>
      </c>
    </row>
    <row r="49" spans="1:114" s="12" customFormat="1" hidden="1" outlineLevel="1" x14ac:dyDescent="0.3">
      <c r="A49" s="12" t="s">
        <v>179</v>
      </c>
      <c r="B49" s="12">
        <f>MIN(G49:DJ49)</f>
        <v>0</v>
      </c>
      <c r="C49" s="12">
        <f>MAX(G49:DJ49)</f>
        <v>0</v>
      </c>
      <c r="F49" s="12" t="s">
        <v>199</v>
      </c>
      <c r="G49" s="11">
        <f t="shared" ref="G49:AL49" si="113">G48-G46</f>
        <v>0</v>
      </c>
      <c r="H49" s="11">
        <f t="shared" si="113"/>
        <v>0</v>
      </c>
      <c r="I49" s="11">
        <f t="shared" si="113"/>
        <v>0</v>
      </c>
      <c r="J49" s="11">
        <f t="shared" si="113"/>
        <v>0</v>
      </c>
      <c r="K49" s="11">
        <f t="shared" si="113"/>
        <v>0</v>
      </c>
      <c r="L49" s="11">
        <f t="shared" si="113"/>
        <v>0</v>
      </c>
      <c r="M49" s="11">
        <f t="shared" si="113"/>
        <v>0</v>
      </c>
      <c r="N49" s="11">
        <f t="shared" si="113"/>
        <v>0</v>
      </c>
      <c r="O49" s="11">
        <f t="shared" si="113"/>
        <v>0</v>
      </c>
      <c r="P49" s="11">
        <f t="shared" si="113"/>
        <v>0</v>
      </c>
      <c r="Q49" s="11">
        <f t="shared" si="113"/>
        <v>0</v>
      </c>
      <c r="R49" s="11">
        <f t="shared" si="113"/>
        <v>0</v>
      </c>
      <c r="S49" s="11">
        <f t="shared" si="113"/>
        <v>0</v>
      </c>
      <c r="T49" s="11">
        <f t="shared" si="113"/>
        <v>0</v>
      </c>
      <c r="U49" s="11">
        <f t="shared" si="113"/>
        <v>0</v>
      </c>
      <c r="V49" s="11">
        <f t="shared" si="113"/>
        <v>0</v>
      </c>
      <c r="W49" s="11">
        <f t="shared" si="113"/>
        <v>0</v>
      </c>
      <c r="X49" s="11">
        <f t="shared" si="113"/>
        <v>0</v>
      </c>
      <c r="Y49" s="11">
        <f t="shared" si="113"/>
        <v>0</v>
      </c>
      <c r="Z49" s="11">
        <f t="shared" si="113"/>
        <v>0</v>
      </c>
      <c r="AA49" s="11">
        <f t="shared" si="113"/>
        <v>0</v>
      </c>
      <c r="AB49" s="11">
        <f t="shared" si="113"/>
        <v>0</v>
      </c>
      <c r="AC49" s="11">
        <f t="shared" si="113"/>
        <v>0</v>
      </c>
      <c r="AD49" s="11">
        <f t="shared" si="113"/>
        <v>0</v>
      </c>
      <c r="AE49" s="11">
        <f t="shared" si="113"/>
        <v>0</v>
      </c>
      <c r="AF49" s="11">
        <f t="shared" si="113"/>
        <v>0</v>
      </c>
      <c r="AG49" s="11">
        <f t="shared" si="113"/>
        <v>0</v>
      </c>
      <c r="AH49" s="11">
        <f t="shared" si="113"/>
        <v>0</v>
      </c>
      <c r="AI49" s="11">
        <f t="shared" si="113"/>
        <v>0</v>
      </c>
      <c r="AJ49" s="11">
        <f t="shared" si="113"/>
        <v>0</v>
      </c>
      <c r="AK49" s="11">
        <f t="shared" si="113"/>
        <v>0</v>
      </c>
      <c r="AL49" s="11">
        <f t="shared" si="113"/>
        <v>0</v>
      </c>
      <c r="AM49" s="11">
        <f t="shared" ref="AM49:BR49" si="114">AM48-AM46</f>
        <v>0</v>
      </c>
      <c r="AN49" s="11">
        <f t="shared" si="114"/>
        <v>0</v>
      </c>
      <c r="AO49" s="11">
        <f t="shared" si="114"/>
        <v>0</v>
      </c>
      <c r="AP49" s="11">
        <f t="shared" si="114"/>
        <v>0</v>
      </c>
      <c r="AQ49" s="11">
        <f t="shared" si="114"/>
        <v>0</v>
      </c>
      <c r="AR49" s="11">
        <f t="shared" si="114"/>
        <v>0</v>
      </c>
      <c r="AS49" s="11">
        <f t="shared" si="114"/>
        <v>0</v>
      </c>
      <c r="AT49" s="11">
        <f t="shared" si="114"/>
        <v>0</v>
      </c>
      <c r="AU49" s="11">
        <f t="shared" si="114"/>
        <v>0</v>
      </c>
      <c r="AV49" s="11">
        <f t="shared" si="114"/>
        <v>0</v>
      </c>
      <c r="AW49" s="11">
        <f t="shared" si="114"/>
        <v>0</v>
      </c>
      <c r="AX49" s="11">
        <f t="shared" si="114"/>
        <v>0</v>
      </c>
      <c r="AY49" s="11">
        <f t="shared" si="114"/>
        <v>0</v>
      </c>
      <c r="AZ49" s="11">
        <f t="shared" si="114"/>
        <v>0</v>
      </c>
      <c r="BA49" s="11">
        <f t="shared" si="114"/>
        <v>0</v>
      </c>
      <c r="BB49" s="11">
        <f t="shared" si="114"/>
        <v>0</v>
      </c>
      <c r="BC49" s="11">
        <f t="shared" si="114"/>
        <v>0</v>
      </c>
      <c r="BD49" s="11">
        <f t="shared" si="114"/>
        <v>0</v>
      </c>
      <c r="BE49" s="11">
        <f t="shared" si="114"/>
        <v>0</v>
      </c>
      <c r="BF49" s="11">
        <f t="shared" si="114"/>
        <v>0</v>
      </c>
      <c r="BG49" s="11">
        <f t="shared" si="114"/>
        <v>0</v>
      </c>
      <c r="BH49" s="11">
        <f t="shared" si="114"/>
        <v>0</v>
      </c>
      <c r="BI49" s="11">
        <f t="shared" si="114"/>
        <v>0</v>
      </c>
      <c r="BJ49" s="11">
        <f t="shared" si="114"/>
        <v>0</v>
      </c>
      <c r="BK49" s="11">
        <f t="shared" si="114"/>
        <v>0</v>
      </c>
      <c r="BL49" s="11">
        <f t="shared" si="114"/>
        <v>0</v>
      </c>
      <c r="BM49" s="11">
        <f t="shared" si="114"/>
        <v>0</v>
      </c>
      <c r="BN49" s="11">
        <f t="shared" si="114"/>
        <v>0</v>
      </c>
      <c r="BO49" s="11">
        <f t="shared" si="114"/>
        <v>0</v>
      </c>
      <c r="BP49" s="11">
        <f t="shared" si="114"/>
        <v>0</v>
      </c>
      <c r="BQ49" s="11">
        <f t="shared" si="114"/>
        <v>0</v>
      </c>
      <c r="BR49" s="11">
        <f t="shared" si="114"/>
        <v>0</v>
      </c>
      <c r="BS49" s="11">
        <f t="shared" ref="BS49:CX49" si="115">BS48-BS46</f>
        <v>0</v>
      </c>
      <c r="BT49" s="11">
        <f t="shared" si="115"/>
        <v>0</v>
      </c>
      <c r="BU49" s="11">
        <f t="shared" si="115"/>
        <v>0</v>
      </c>
      <c r="BV49" s="11">
        <f t="shared" si="115"/>
        <v>0</v>
      </c>
      <c r="BW49" s="11">
        <f t="shared" si="115"/>
        <v>0</v>
      </c>
      <c r="BX49" s="11">
        <f t="shared" si="115"/>
        <v>0</v>
      </c>
      <c r="BY49" s="11">
        <f t="shared" si="115"/>
        <v>0</v>
      </c>
      <c r="BZ49" s="11">
        <f t="shared" si="115"/>
        <v>0</v>
      </c>
      <c r="CA49" s="11">
        <f t="shared" si="115"/>
        <v>0</v>
      </c>
      <c r="CB49" s="11">
        <f t="shared" si="115"/>
        <v>0</v>
      </c>
      <c r="CC49" s="11">
        <f t="shared" si="115"/>
        <v>0</v>
      </c>
      <c r="CD49" s="11">
        <f t="shared" si="115"/>
        <v>0</v>
      </c>
      <c r="CE49" s="11">
        <f t="shared" si="115"/>
        <v>0</v>
      </c>
      <c r="CF49" s="11">
        <f t="shared" si="115"/>
        <v>0</v>
      </c>
      <c r="CG49" s="11">
        <f t="shared" si="115"/>
        <v>0</v>
      </c>
      <c r="CH49" s="11">
        <f t="shared" si="115"/>
        <v>0</v>
      </c>
      <c r="CI49" s="11">
        <f t="shared" si="115"/>
        <v>0</v>
      </c>
      <c r="CJ49" s="11">
        <f t="shared" si="115"/>
        <v>0</v>
      </c>
      <c r="CK49" s="11">
        <f t="shared" si="115"/>
        <v>0</v>
      </c>
      <c r="CL49" s="11">
        <f t="shared" si="115"/>
        <v>0</v>
      </c>
      <c r="CM49" s="11">
        <f t="shared" si="115"/>
        <v>0</v>
      </c>
      <c r="CN49" s="11">
        <f t="shared" si="115"/>
        <v>0</v>
      </c>
      <c r="CO49" s="11">
        <f t="shared" si="115"/>
        <v>0</v>
      </c>
      <c r="CP49" s="11">
        <f t="shared" si="115"/>
        <v>0</v>
      </c>
      <c r="CQ49" s="11">
        <f t="shared" si="115"/>
        <v>0</v>
      </c>
      <c r="CR49" s="11">
        <f t="shared" si="115"/>
        <v>0</v>
      </c>
      <c r="CS49" s="11">
        <f t="shared" si="115"/>
        <v>0</v>
      </c>
      <c r="CT49" s="11">
        <f t="shared" si="115"/>
        <v>0</v>
      </c>
      <c r="CU49" s="11">
        <f t="shared" si="115"/>
        <v>0</v>
      </c>
      <c r="CV49" s="11">
        <f t="shared" si="115"/>
        <v>0</v>
      </c>
      <c r="CW49" s="11">
        <f t="shared" si="115"/>
        <v>0</v>
      </c>
      <c r="CX49" s="11">
        <f t="shared" si="115"/>
        <v>0</v>
      </c>
      <c r="CY49" s="11">
        <f t="shared" ref="CY49:DJ49" si="116">CY48-CY46</f>
        <v>0</v>
      </c>
      <c r="CZ49" s="11">
        <f t="shared" si="116"/>
        <v>0</v>
      </c>
      <c r="DA49" s="11">
        <f t="shared" si="116"/>
        <v>0</v>
      </c>
      <c r="DB49" s="11">
        <f t="shared" si="116"/>
        <v>0</v>
      </c>
      <c r="DC49" s="11">
        <f t="shared" si="116"/>
        <v>0</v>
      </c>
      <c r="DD49" s="11">
        <f t="shared" si="116"/>
        <v>0</v>
      </c>
      <c r="DE49" s="11">
        <f t="shared" si="116"/>
        <v>0</v>
      </c>
      <c r="DF49" s="11">
        <f t="shared" si="116"/>
        <v>0</v>
      </c>
      <c r="DG49" s="11">
        <f t="shared" si="116"/>
        <v>0</v>
      </c>
      <c r="DH49" s="11">
        <f t="shared" si="116"/>
        <v>0</v>
      </c>
      <c r="DI49" s="11">
        <f t="shared" si="116"/>
        <v>0</v>
      </c>
      <c r="DJ49" s="11">
        <f t="shared" si="116"/>
        <v>0</v>
      </c>
    </row>
    <row r="50" spans="1:114" s="12" customFormat="1" collapsed="1" x14ac:dyDescent="0.3"/>
    <row r="51" spans="1:114" s="12" customFormat="1" x14ac:dyDescent="0.3"/>
    <row r="52" spans="1:114" s="12" customFormat="1" x14ac:dyDescent="0.3"/>
    <row r="53" spans="1:114" s="12" customFormat="1" x14ac:dyDescent="0.3"/>
    <row r="56" spans="1:114" s="15" customFormat="1" ht="18" thickBot="1" x14ac:dyDescent="0.4">
      <c r="A56" s="15" t="s">
        <v>143</v>
      </c>
    </row>
    <row r="57" spans="1:114" s="19" customFormat="1" ht="15" thickTop="1" x14ac:dyDescent="0.3">
      <c r="H57" s="19">
        <v>2015</v>
      </c>
      <c r="I57" s="19">
        <v>2014</v>
      </c>
      <c r="J57" s="19">
        <v>2013</v>
      </c>
      <c r="K57" s="19">
        <v>2012</v>
      </c>
      <c r="L57" s="19">
        <v>2011</v>
      </c>
      <c r="M57" s="19">
        <v>2010</v>
      </c>
      <c r="N57" s="19">
        <v>2009</v>
      </c>
      <c r="O57" s="19">
        <v>2008</v>
      </c>
      <c r="P57" s="19">
        <v>2007</v>
      </c>
      <c r="Q57" s="19">
        <v>2006</v>
      </c>
      <c r="R57" s="19">
        <v>2005</v>
      </c>
      <c r="S57" s="19">
        <v>2004</v>
      </c>
      <c r="T57" s="19">
        <v>2003</v>
      </c>
      <c r="U57" s="19">
        <v>2002</v>
      </c>
      <c r="V57" s="19">
        <v>2001</v>
      </c>
      <c r="W57" s="19">
        <v>2000</v>
      </c>
      <c r="X57" s="19">
        <v>1999</v>
      </c>
      <c r="Y57" s="19">
        <v>1998</v>
      </c>
      <c r="Z57" s="19">
        <v>1997</v>
      </c>
      <c r="AA57" s="19">
        <v>1996</v>
      </c>
      <c r="AB57" s="19">
        <v>1995</v>
      </c>
      <c r="AC57" s="19">
        <v>1994</v>
      </c>
      <c r="AD57" s="19">
        <v>1993</v>
      </c>
      <c r="AE57" s="19">
        <v>1992</v>
      </c>
      <c r="AF57" s="19">
        <v>1991</v>
      </c>
      <c r="AG57" s="19">
        <v>1990</v>
      </c>
      <c r="AH57" s="19">
        <v>1989</v>
      </c>
      <c r="AI57" s="19">
        <v>1988</v>
      </c>
      <c r="AJ57" s="19">
        <v>1987</v>
      </c>
      <c r="AK57" s="19">
        <v>1986</v>
      </c>
      <c r="AL57" s="19">
        <v>1985</v>
      </c>
      <c r="AM57" s="19">
        <v>1984</v>
      </c>
      <c r="AN57" s="19">
        <v>1983</v>
      </c>
      <c r="AO57" s="19">
        <v>1982</v>
      </c>
      <c r="AP57" s="19">
        <v>1981</v>
      </c>
      <c r="AQ57" s="19">
        <v>1980</v>
      </c>
      <c r="AR57" s="19">
        <v>1979</v>
      </c>
      <c r="AS57" s="19">
        <v>1978</v>
      </c>
      <c r="AT57" s="19">
        <v>1977</v>
      </c>
      <c r="AU57" s="19">
        <v>1976</v>
      </c>
      <c r="AV57" s="19">
        <v>1975</v>
      </c>
      <c r="AW57" s="19">
        <v>1974</v>
      </c>
      <c r="AX57" s="19">
        <v>1973</v>
      </c>
      <c r="AY57" s="19">
        <v>1972</v>
      </c>
      <c r="AZ57" s="19">
        <v>1971</v>
      </c>
      <c r="BA57" s="19">
        <v>1970</v>
      </c>
      <c r="BB57" s="19">
        <v>1969</v>
      </c>
      <c r="BC57" s="19">
        <v>1968</v>
      </c>
      <c r="BD57" s="19">
        <v>1967</v>
      </c>
      <c r="BE57" s="19">
        <v>1966</v>
      </c>
      <c r="BF57" s="19">
        <v>1965</v>
      </c>
      <c r="BG57" s="19">
        <v>1964</v>
      </c>
      <c r="BH57" s="19">
        <v>1963</v>
      </c>
      <c r="BI57" s="19">
        <v>1962</v>
      </c>
      <c r="BJ57" s="19">
        <v>1961</v>
      </c>
      <c r="BK57" s="19">
        <v>1960</v>
      </c>
      <c r="BL57" s="19">
        <v>1959</v>
      </c>
      <c r="BM57" s="19">
        <v>1958</v>
      </c>
      <c r="BN57" s="19">
        <v>1957</v>
      </c>
      <c r="BO57" s="19">
        <v>1956</v>
      </c>
      <c r="BP57" s="19">
        <v>1955</v>
      </c>
      <c r="BQ57" s="19">
        <v>1954</v>
      </c>
      <c r="BR57" s="19">
        <v>1953</v>
      </c>
      <c r="BS57" s="19">
        <v>1952</v>
      </c>
      <c r="BT57" s="19">
        <v>1951</v>
      </c>
      <c r="BU57" s="19">
        <v>1950</v>
      </c>
      <c r="BV57" s="19">
        <v>1949</v>
      </c>
      <c r="BW57" s="19">
        <v>1948</v>
      </c>
      <c r="BX57" s="19">
        <v>1947</v>
      </c>
      <c r="BY57" s="19">
        <v>1946</v>
      </c>
      <c r="BZ57" s="19">
        <v>1945</v>
      </c>
      <c r="CA57" s="19">
        <v>1944</v>
      </c>
      <c r="CB57" s="19">
        <v>1943</v>
      </c>
      <c r="CC57" s="19">
        <v>1942</v>
      </c>
      <c r="CD57" s="19">
        <v>1941</v>
      </c>
      <c r="CE57" s="19">
        <v>1940</v>
      </c>
      <c r="CF57" s="19">
        <v>1939</v>
      </c>
      <c r="CG57" s="19">
        <v>1938</v>
      </c>
      <c r="CH57" s="19">
        <v>1937</v>
      </c>
      <c r="CI57" s="19">
        <v>1936</v>
      </c>
      <c r="CJ57" s="19">
        <v>1935</v>
      </c>
      <c r="CK57" s="19">
        <v>1934</v>
      </c>
      <c r="CL57" s="19">
        <v>1933</v>
      </c>
      <c r="CM57" s="19">
        <v>1932</v>
      </c>
      <c r="CN57" s="19">
        <v>1931</v>
      </c>
      <c r="CO57" s="19">
        <v>1930</v>
      </c>
      <c r="CP57" s="19">
        <v>1929</v>
      </c>
      <c r="CQ57" s="19">
        <v>1928</v>
      </c>
      <c r="CR57" s="19">
        <v>1927</v>
      </c>
      <c r="CS57" s="19">
        <v>1926</v>
      </c>
      <c r="CT57" s="19">
        <v>1925</v>
      </c>
      <c r="CU57" s="19">
        <v>1924</v>
      </c>
      <c r="CV57" s="19">
        <v>1923</v>
      </c>
      <c r="CW57" s="19">
        <v>1922</v>
      </c>
      <c r="CX57" s="19">
        <v>1921</v>
      </c>
      <c r="CY57" s="19">
        <v>1920</v>
      </c>
      <c r="CZ57" s="19">
        <v>1919</v>
      </c>
      <c r="DA57" s="19">
        <v>1918</v>
      </c>
      <c r="DB57" s="19">
        <v>1917</v>
      </c>
      <c r="DC57" s="19">
        <v>1916</v>
      </c>
      <c r="DD57" s="19">
        <v>1915</v>
      </c>
      <c r="DE57" s="19">
        <v>1914</v>
      </c>
      <c r="DF57" s="19">
        <v>1913</v>
      </c>
      <c r="DG57" s="19">
        <v>1912</v>
      </c>
      <c r="DH57" s="19">
        <v>1911</v>
      </c>
      <c r="DI57" s="19">
        <v>1910</v>
      </c>
      <c r="DJ57" s="19">
        <v>1909</v>
      </c>
    </row>
    <row r="58" spans="1:114" x14ac:dyDescent="0.3">
      <c r="F58" t="s">
        <v>125</v>
      </c>
      <c r="H58">
        <f t="shared" ref="H58:AM58" si="117">H7+H31</f>
        <v>0</v>
      </c>
      <c r="I58">
        <f t="shared" si="117"/>
        <v>0</v>
      </c>
      <c r="J58">
        <f t="shared" si="117"/>
        <v>0</v>
      </c>
      <c r="K58">
        <f t="shared" si="117"/>
        <v>0</v>
      </c>
      <c r="L58">
        <f t="shared" si="117"/>
        <v>0</v>
      </c>
      <c r="M58">
        <f t="shared" si="117"/>
        <v>0</v>
      </c>
      <c r="N58">
        <f t="shared" si="117"/>
        <v>0</v>
      </c>
      <c r="O58">
        <f t="shared" si="117"/>
        <v>0</v>
      </c>
      <c r="P58">
        <f t="shared" si="117"/>
        <v>0</v>
      </c>
      <c r="Q58">
        <f t="shared" si="117"/>
        <v>0</v>
      </c>
      <c r="R58">
        <f t="shared" si="117"/>
        <v>0</v>
      </c>
      <c r="S58">
        <f t="shared" si="117"/>
        <v>0</v>
      </c>
      <c r="T58">
        <f t="shared" si="117"/>
        <v>0</v>
      </c>
      <c r="U58">
        <f t="shared" si="117"/>
        <v>0</v>
      </c>
      <c r="V58">
        <f t="shared" si="117"/>
        <v>0</v>
      </c>
      <c r="W58">
        <f t="shared" si="117"/>
        <v>0</v>
      </c>
      <c r="X58">
        <f t="shared" si="117"/>
        <v>0</v>
      </c>
      <c r="Y58">
        <f t="shared" si="117"/>
        <v>0</v>
      </c>
      <c r="Z58">
        <f t="shared" si="117"/>
        <v>0</v>
      </c>
      <c r="AA58">
        <f t="shared" si="117"/>
        <v>0</v>
      </c>
      <c r="AB58">
        <f t="shared" si="117"/>
        <v>0</v>
      </c>
      <c r="AC58">
        <f t="shared" si="117"/>
        <v>0</v>
      </c>
      <c r="AD58">
        <f t="shared" si="117"/>
        <v>0</v>
      </c>
      <c r="AE58">
        <f t="shared" si="117"/>
        <v>0</v>
      </c>
      <c r="AF58">
        <f t="shared" si="117"/>
        <v>0</v>
      </c>
      <c r="AG58">
        <f t="shared" si="117"/>
        <v>0</v>
      </c>
      <c r="AH58">
        <f t="shared" si="117"/>
        <v>0</v>
      </c>
      <c r="AI58">
        <f t="shared" si="117"/>
        <v>0</v>
      </c>
      <c r="AJ58">
        <f t="shared" si="117"/>
        <v>0</v>
      </c>
      <c r="AK58">
        <f t="shared" si="117"/>
        <v>0</v>
      </c>
      <c r="AL58">
        <f t="shared" si="117"/>
        <v>0</v>
      </c>
      <c r="AM58">
        <f t="shared" si="117"/>
        <v>0</v>
      </c>
      <c r="AN58">
        <f t="shared" ref="AN58:BS58" si="118">AN7+AN31</f>
        <v>0</v>
      </c>
      <c r="AO58">
        <f t="shared" si="118"/>
        <v>0</v>
      </c>
      <c r="AP58">
        <f t="shared" si="118"/>
        <v>0</v>
      </c>
      <c r="AQ58">
        <f t="shared" si="118"/>
        <v>0</v>
      </c>
      <c r="AR58">
        <f t="shared" si="118"/>
        <v>0</v>
      </c>
      <c r="AS58">
        <f t="shared" si="118"/>
        <v>0</v>
      </c>
      <c r="AT58">
        <f t="shared" si="118"/>
        <v>0</v>
      </c>
      <c r="AU58">
        <f t="shared" si="118"/>
        <v>0</v>
      </c>
      <c r="AV58">
        <f t="shared" si="118"/>
        <v>0</v>
      </c>
      <c r="AW58">
        <f t="shared" si="118"/>
        <v>0</v>
      </c>
      <c r="AX58">
        <f t="shared" si="118"/>
        <v>0</v>
      </c>
      <c r="AY58">
        <f t="shared" si="118"/>
        <v>0</v>
      </c>
      <c r="AZ58">
        <f t="shared" si="118"/>
        <v>0</v>
      </c>
      <c r="BA58">
        <f t="shared" si="118"/>
        <v>0</v>
      </c>
      <c r="BB58">
        <f t="shared" si="118"/>
        <v>0</v>
      </c>
      <c r="BC58">
        <f t="shared" si="118"/>
        <v>0</v>
      </c>
      <c r="BD58">
        <f t="shared" si="118"/>
        <v>0</v>
      </c>
      <c r="BE58">
        <f t="shared" si="118"/>
        <v>0</v>
      </c>
      <c r="BF58">
        <f t="shared" si="118"/>
        <v>0</v>
      </c>
      <c r="BG58">
        <f t="shared" si="118"/>
        <v>0</v>
      </c>
      <c r="BH58">
        <f t="shared" si="118"/>
        <v>0</v>
      </c>
      <c r="BI58">
        <f t="shared" si="118"/>
        <v>0</v>
      </c>
      <c r="BJ58">
        <f t="shared" si="118"/>
        <v>0</v>
      </c>
      <c r="BK58">
        <f t="shared" si="118"/>
        <v>0</v>
      </c>
      <c r="BL58">
        <f t="shared" si="118"/>
        <v>0</v>
      </c>
      <c r="BM58">
        <f t="shared" si="118"/>
        <v>0</v>
      </c>
      <c r="BN58">
        <f t="shared" si="118"/>
        <v>0</v>
      </c>
      <c r="BO58">
        <f t="shared" si="118"/>
        <v>0</v>
      </c>
      <c r="BP58">
        <f t="shared" si="118"/>
        <v>0</v>
      </c>
      <c r="BQ58">
        <f t="shared" si="118"/>
        <v>0</v>
      </c>
      <c r="BR58">
        <f t="shared" si="118"/>
        <v>0</v>
      </c>
      <c r="BS58">
        <f t="shared" si="118"/>
        <v>0</v>
      </c>
      <c r="BT58">
        <f t="shared" ref="BT58:CY58" si="119">BT7+BT31</f>
        <v>0</v>
      </c>
      <c r="BU58">
        <f t="shared" si="119"/>
        <v>0</v>
      </c>
      <c r="BV58">
        <f t="shared" si="119"/>
        <v>0</v>
      </c>
      <c r="BW58">
        <f t="shared" si="119"/>
        <v>0</v>
      </c>
      <c r="BX58">
        <f t="shared" si="119"/>
        <v>0</v>
      </c>
      <c r="BY58">
        <f t="shared" si="119"/>
        <v>0</v>
      </c>
      <c r="BZ58">
        <f t="shared" si="119"/>
        <v>0</v>
      </c>
      <c r="CA58">
        <f t="shared" si="119"/>
        <v>0</v>
      </c>
      <c r="CB58">
        <f t="shared" si="119"/>
        <v>0</v>
      </c>
      <c r="CC58">
        <f t="shared" si="119"/>
        <v>0</v>
      </c>
      <c r="CD58">
        <f t="shared" si="119"/>
        <v>0</v>
      </c>
      <c r="CE58">
        <f t="shared" si="119"/>
        <v>0</v>
      </c>
      <c r="CF58">
        <f t="shared" si="119"/>
        <v>0</v>
      </c>
      <c r="CG58">
        <f t="shared" si="119"/>
        <v>0</v>
      </c>
      <c r="CH58">
        <f t="shared" si="119"/>
        <v>0</v>
      </c>
      <c r="CI58">
        <f t="shared" si="119"/>
        <v>0</v>
      </c>
      <c r="CJ58">
        <f t="shared" si="119"/>
        <v>0</v>
      </c>
      <c r="CK58">
        <f t="shared" si="119"/>
        <v>0</v>
      </c>
      <c r="CL58">
        <f t="shared" si="119"/>
        <v>0</v>
      </c>
      <c r="CM58">
        <f t="shared" si="119"/>
        <v>0</v>
      </c>
      <c r="CN58">
        <f t="shared" si="119"/>
        <v>0</v>
      </c>
      <c r="CO58">
        <f t="shared" si="119"/>
        <v>0</v>
      </c>
      <c r="CP58">
        <f t="shared" si="119"/>
        <v>0</v>
      </c>
      <c r="CQ58">
        <f t="shared" si="119"/>
        <v>0</v>
      </c>
      <c r="CR58">
        <f t="shared" si="119"/>
        <v>0</v>
      </c>
      <c r="CS58">
        <f t="shared" si="119"/>
        <v>0</v>
      </c>
      <c r="CT58">
        <f t="shared" si="119"/>
        <v>0</v>
      </c>
      <c r="CU58">
        <f t="shared" si="119"/>
        <v>0</v>
      </c>
      <c r="CV58">
        <f t="shared" si="119"/>
        <v>0</v>
      </c>
      <c r="CW58">
        <f t="shared" si="119"/>
        <v>0</v>
      </c>
      <c r="CX58">
        <f t="shared" si="119"/>
        <v>0</v>
      </c>
      <c r="CY58">
        <f t="shared" si="119"/>
        <v>0</v>
      </c>
      <c r="CZ58">
        <f t="shared" ref="CZ58:DJ58" si="120">CZ7+CZ31</f>
        <v>0</v>
      </c>
      <c r="DA58">
        <f t="shared" si="120"/>
        <v>0</v>
      </c>
      <c r="DB58">
        <f t="shared" si="120"/>
        <v>0</v>
      </c>
      <c r="DC58">
        <f t="shared" si="120"/>
        <v>0</v>
      </c>
      <c r="DD58">
        <f t="shared" si="120"/>
        <v>0</v>
      </c>
      <c r="DE58">
        <f t="shared" si="120"/>
        <v>0</v>
      </c>
      <c r="DF58">
        <f t="shared" si="120"/>
        <v>0</v>
      </c>
      <c r="DG58">
        <f t="shared" si="120"/>
        <v>0</v>
      </c>
      <c r="DH58">
        <f t="shared" si="120"/>
        <v>0</v>
      </c>
      <c r="DI58">
        <f t="shared" si="120"/>
        <v>0</v>
      </c>
      <c r="DJ58">
        <f t="shared" si="120"/>
        <v>0</v>
      </c>
    </row>
    <row r="59" spans="1:114" x14ac:dyDescent="0.3">
      <c r="F59" t="s">
        <v>126</v>
      </c>
      <c r="H59">
        <f t="shared" ref="H59:AM59" si="121">H8+H32</f>
        <v>0</v>
      </c>
      <c r="I59">
        <f t="shared" si="121"/>
        <v>0</v>
      </c>
      <c r="J59">
        <f t="shared" si="121"/>
        <v>0</v>
      </c>
      <c r="K59">
        <f t="shared" si="121"/>
        <v>0</v>
      </c>
      <c r="L59">
        <f t="shared" si="121"/>
        <v>0</v>
      </c>
      <c r="M59">
        <f t="shared" si="121"/>
        <v>0</v>
      </c>
      <c r="N59">
        <f t="shared" si="121"/>
        <v>0</v>
      </c>
      <c r="O59">
        <f t="shared" si="121"/>
        <v>0</v>
      </c>
      <c r="P59">
        <f t="shared" si="121"/>
        <v>0</v>
      </c>
      <c r="Q59">
        <f t="shared" si="121"/>
        <v>0</v>
      </c>
      <c r="R59">
        <f t="shared" si="121"/>
        <v>0</v>
      </c>
      <c r="S59">
        <f t="shared" si="121"/>
        <v>0</v>
      </c>
      <c r="T59">
        <f t="shared" si="121"/>
        <v>0</v>
      </c>
      <c r="U59">
        <f t="shared" si="121"/>
        <v>0</v>
      </c>
      <c r="V59">
        <f t="shared" si="121"/>
        <v>0</v>
      </c>
      <c r="W59">
        <f t="shared" si="121"/>
        <v>0</v>
      </c>
      <c r="X59">
        <f t="shared" si="121"/>
        <v>0</v>
      </c>
      <c r="Y59">
        <f t="shared" si="121"/>
        <v>0</v>
      </c>
      <c r="Z59">
        <f t="shared" si="121"/>
        <v>0</v>
      </c>
      <c r="AA59">
        <f t="shared" si="121"/>
        <v>0</v>
      </c>
      <c r="AB59">
        <f t="shared" si="121"/>
        <v>0</v>
      </c>
      <c r="AC59">
        <f t="shared" si="121"/>
        <v>0</v>
      </c>
      <c r="AD59">
        <f t="shared" si="121"/>
        <v>0</v>
      </c>
      <c r="AE59">
        <f t="shared" si="121"/>
        <v>0</v>
      </c>
      <c r="AF59">
        <f t="shared" si="121"/>
        <v>0</v>
      </c>
      <c r="AG59">
        <f t="shared" si="121"/>
        <v>0</v>
      </c>
      <c r="AH59">
        <f t="shared" si="121"/>
        <v>0</v>
      </c>
      <c r="AI59">
        <f t="shared" si="121"/>
        <v>0</v>
      </c>
      <c r="AJ59">
        <f t="shared" si="121"/>
        <v>0</v>
      </c>
      <c r="AK59">
        <f t="shared" si="121"/>
        <v>0</v>
      </c>
      <c r="AL59">
        <f t="shared" si="121"/>
        <v>0</v>
      </c>
      <c r="AM59">
        <f t="shared" si="121"/>
        <v>0</v>
      </c>
      <c r="AN59">
        <f t="shared" ref="AN59:BS59" si="122">AN8+AN32</f>
        <v>0</v>
      </c>
      <c r="AO59">
        <f t="shared" si="122"/>
        <v>0</v>
      </c>
      <c r="AP59">
        <f t="shared" si="122"/>
        <v>0</v>
      </c>
      <c r="AQ59">
        <f t="shared" si="122"/>
        <v>0</v>
      </c>
      <c r="AR59">
        <f t="shared" si="122"/>
        <v>0</v>
      </c>
      <c r="AS59">
        <f t="shared" si="122"/>
        <v>0</v>
      </c>
      <c r="AT59">
        <f t="shared" si="122"/>
        <v>0</v>
      </c>
      <c r="AU59">
        <f t="shared" si="122"/>
        <v>0</v>
      </c>
      <c r="AV59">
        <f t="shared" si="122"/>
        <v>0</v>
      </c>
      <c r="AW59">
        <f t="shared" si="122"/>
        <v>0</v>
      </c>
      <c r="AX59">
        <f t="shared" si="122"/>
        <v>0</v>
      </c>
      <c r="AY59">
        <f t="shared" si="122"/>
        <v>0</v>
      </c>
      <c r="AZ59">
        <f t="shared" si="122"/>
        <v>0</v>
      </c>
      <c r="BA59">
        <f t="shared" si="122"/>
        <v>0</v>
      </c>
      <c r="BB59">
        <f t="shared" si="122"/>
        <v>0</v>
      </c>
      <c r="BC59">
        <f t="shared" si="122"/>
        <v>0</v>
      </c>
      <c r="BD59">
        <f t="shared" si="122"/>
        <v>0</v>
      </c>
      <c r="BE59">
        <f t="shared" si="122"/>
        <v>0</v>
      </c>
      <c r="BF59">
        <f t="shared" si="122"/>
        <v>0</v>
      </c>
      <c r="BG59">
        <f t="shared" si="122"/>
        <v>0</v>
      </c>
      <c r="BH59">
        <f t="shared" si="122"/>
        <v>0</v>
      </c>
      <c r="BI59">
        <f t="shared" si="122"/>
        <v>0</v>
      </c>
      <c r="BJ59">
        <f t="shared" si="122"/>
        <v>0</v>
      </c>
      <c r="BK59">
        <f t="shared" si="122"/>
        <v>0</v>
      </c>
      <c r="BL59">
        <f t="shared" si="122"/>
        <v>0</v>
      </c>
      <c r="BM59">
        <f t="shared" si="122"/>
        <v>0</v>
      </c>
      <c r="BN59">
        <f t="shared" si="122"/>
        <v>0</v>
      </c>
      <c r="BO59">
        <f t="shared" si="122"/>
        <v>0</v>
      </c>
      <c r="BP59">
        <f t="shared" si="122"/>
        <v>0</v>
      </c>
      <c r="BQ59">
        <f t="shared" si="122"/>
        <v>0</v>
      </c>
      <c r="BR59">
        <f t="shared" si="122"/>
        <v>0</v>
      </c>
      <c r="BS59">
        <f t="shared" si="122"/>
        <v>0</v>
      </c>
      <c r="BT59">
        <f t="shared" ref="BT59:CY59" si="123">BT8+BT32</f>
        <v>0</v>
      </c>
      <c r="BU59">
        <f t="shared" si="123"/>
        <v>0</v>
      </c>
      <c r="BV59">
        <f t="shared" si="123"/>
        <v>0</v>
      </c>
      <c r="BW59">
        <f t="shared" si="123"/>
        <v>0</v>
      </c>
      <c r="BX59">
        <f t="shared" si="123"/>
        <v>0</v>
      </c>
      <c r="BY59">
        <f t="shared" si="123"/>
        <v>0</v>
      </c>
      <c r="BZ59">
        <f t="shared" si="123"/>
        <v>0</v>
      </c>
      <c r="CA59">
        <f t="shared" si="123"/>
        <v>0</v>
      </c>
      <c r="CB59">
        <f t="shared" si="123"/>
        <v>0</v>
      </c>
      <c r="CC59">
        <f t="shared" si="123"/>
        <v>0</v>
      </c>
      <c r="CD59">
        <f t="shared" si="123"/>
        <v>0</v>
      </c>
      <c r="CE59">
        <f t="shared" si="123"/>
        <v>0</v>
      </c>
      <c r="CF59">
        <f t="shared" si="123"/>
        <v>0</v>
      </c>
      <c r="CG59">
        <f t="shared" si="123"/>
        <v>0</v>
      </c>
      <c r="CH59">
        <f t="shared" si="123"/>
        <v>0</v>
      </c>
      <c r="CI59">
        <f t="shared" si="123"/>
        <v>0</v>
      </c>
      <c r="CJ59">
        <f t="shared" si="123"/>
        <v>0</v>
      </c>
      <c r="CK59">
        <f t="shared" si="123"/>
        <v>0</v>
      </c>
      <c r="CL59">
        <f t="shared" si="123"/>
        <v>0</v>
      </c>
      <c r="CM59">
        <f t="shared" si="123"/>
        <v>0</v>
      </c>
      <c r="CN59">
        <f t="shared" si="123"/>
        <v>0</v>
      </c>
      <c r="CO59">
        <f t="shared" si="123"/>
        <v>0</v>
      </c>
      <c r="CP59">
        <f t="shared" si="123"/>
        <v>0</v>
      </c>
      <c r="CQ59">
        <f t="shared" si="123"/>
        <v>0</v>
      </c>
      <c r="CR59">
        <f t="shared" si="123"/>
        <v>0</v>
      </c>
      <c r="CS59">
        <f t="shared" si="123"/>
        <v>0</v>
      </c>
      <c r="CT59">
        <f t="shared" si="123"/>
        <v>0</v>
      </c>
      <c r="CU59">
        <f t="shared" si="123"/>
        <v>0</v>
      </c>
      <c r="CV59">
        <f t="shared" si="123"/>
        <v>0</v>
      </c>
      <c r="CW59">
        <f t="shared" si="123"/>
        <v>0</v>
      </c>
      <c r="CX59">
        <f t="shared" si="123"/>
        <v>0</v>
      </c>
      <c r="CY59">
        <f t="shared" si="123"/>
        <v>0</v>
      </c>
      <c r="CZ59">
        <f t="shared" ref="CZ59:DJ59" si="124">CZ8+CZ32</f>
        <v>0</v>
      </c>
      <c r="DA59">
        <f t="shared" si="124"/>
        <v>0</v>
      </c>
      <c r="DB59">
        <f t="shared" si="124"/>
        <v>0</v>
      </c>
      <c r="DC59">
        <f t="shared" si="124"/>
        <v>0</v>
      </c>
      <c r="DD59">
        <f t="shared" si="124"/>
        <v>0</v>
      </c>
      <c r="DE59">
        <f t="shared" si="124"/>
        <v>0</v>
      </c>
      <c r="DF59">
        <f t="shared" si="124"/>
        <v>0</v>
      </c>
      <c r="DG59">
        <f t="shared" si="124"/>
        <v>0</v>
      </c>
      <c r="DH59">
        <f t="shared" si="124"/>
        <v>0</v>
      </c>
      <c r="DI59">
        <f t="shared" si="124"/>
        <v>0</v>
      </c>
      <c r="DJ59">
        <f t="shared" si="124"/>
        <v>0</v>
      </c>
    </row>
    <row r="60" spans="1:114" x14ac:dyDescent="0.3">
      <c r="F60" t="s">
        <v>127</v>
      </c>
      <c r="H60">
        <f t="shared" ref="H60:AM60" si="125">H9+H33</f>
        <v>6</v>
      </c>
      <c r="I60">
        <f t="shared" si="125"/>
        <v>20</v>
      </c>
      <c r="J60">
        <f t="shared" si="125"/>
        <v>14</v>
      </c>
      <c r="K60">
        <f t="shared" si="125"/>
        <v>17</v>
      </c>
      <c r="L60">
        <f t="shared" si="125"/>
        <v>39</v>
      </c>
      <c r="M60">
        <f t="shared" si="125"/>
        <v>20</v>
      </c>
      <c r="N60">
        <f t="shared" si="125"/>
        <v>191</v>
      </c>
      <c r="O60">
        <f t="shared" si="125"/>
        <v>20</v>
      </c>
      <c r="P60">
        <f t="shared" si="125"/>
        <v>100</v>
      </c>
      <c r="Q60">
        <f t="shared" si="125"/>
        <v>16</v>
      </c>
      <c r="R60">
        <f t="shared" si="125"/>
        <v>15</v>
      </c>
      <c r="S60">
        <f t="shared" si="125"/>
        <v>4</v>
      </c>
      <c r="T60">
        <f t="shared" si="125"/>
        <v>8</v>
      </c>
      <c r="U60">
        <f t="shared" si="125"/>
        <v>2</v>
      </c>
      <c r="V60">
        <f t="shared" si="125"/>
        <v>1</v>
      </c>
      <c r="W60">
        <f t="shared" si="125"/>
        <v>9</v>
      </c>
      <c r="X60">
        <f t="shared" si="125"/>
        <v>0</v>
      </c>
      <c r="Y60">
        <f t="shared" si="125"/>
        <v>3</v>
      </c>
      <c r="Z60">
        <f t="shared" si="125"/>
        <v>0</v>
      </c>
      <c r="AA60">
        <f t="shared" si="125"/>
        <v>0</v>
      </c>
      <c r="AB60">
        <f t="shared" si="125"/>
        <v>0</v>
      </c>
      <c r="AC60">
        <f t="shared" si="125"/>
        <v>0</v>
      </c>
      <c r="AD60">
        <f t="shared" si="125"/>
        <v>122</v>
      </c>
      <c r="AE60">
        <f t="shared" si="125"/>
        <v>5</v>
      </c>
      <c r="AF60">
        <f t="shared" si="125"/>
        <v>0</v>
      </c>
      <c r="AG60">
        <f t="shared" si="125"/>
        <v>4</v>
      </c>
      <c r="AH60">
        <f t="shared" si="125"/>
        <v>0</v>
      </c>
      <c r="AI60">
        <f t="shared" si="125"/>
        <v>233</v>
      </c>
      <c r="AJ60">
        <f t="shared" si="125"/>
        <v>477</v>
      </c>
      <c r="AK60">
        <f t="shared" si="125"/>
        <v>12</v>
      </c>
      <c r="AL60">
        <f t="shared" si="125"/>
        <v>1</v>
      </c>
      <c r="AM60">
        <f t="shared" si="125"/>
        <v>0</v>
      </c>
      <c r="AN60">
        <f t="shared" ref="AN60:BS60" si="126">AN9+AN33</f>
        <v>0</v>
      </c>
      <c r="AO60">
        <f t="shared" si="126"/>
        <v>151</v>
      </c>
      <c r="AP60">
        <f t="shared" si="126"/>
        <v>144</v>
      </c>
      <c r="AQ60">
        <f t="shared" si="126"/>
        <v>0</v>
      </c>
      <c r="AR60">
        <f t="shared" si="126"/>
        <v>34</v>
      </c>
      <c r="AS60">
        <f t="shared" si="126"/>
        <v>25</v>
      </c>
      <c r="AT60">
        <f t="shared" si="126"/>
        <v>127</v>
      </c>
      <c r="AU60">
        <f t="shared" si="126"/>
        <v>0</v>
      </c>
      <c r="AV60">
        <f t="shared" si="126"/>
        <v>0</v>
      </c>
      <c r="AW60">
        <f t="shared" si="126"/>
        <v>4</v>
      </c>
      <c r="AX60">
        <f t="shared" si="126"/>
        <v>0</v>
      </c>
      <c r="AY60">
        <f t="shared" si="126"/>
        <v>0</v>
      </c>
      <c r="AZ60">
        <f t="shared" si="126"/>
        <v>0</v>
      </c>
      <c r="BA60">
        <f t="shared" si="126"/>
        <v>0</v>
      </c>
      <c r="BB60">
        <f t="shared" si="126"/>
        <v>193</v>
      </c>
      <c r="BC60">
        <f t="shared" si="126"/>
        <v>0</v>
      </c>
      <c r="BD60">
        <f t="shared" si="126"/>
        <v>173</v>
      </c>
      <c r="BE60">
        <f t="shared" si="126"/>
        <v>0</v>
      </c>
      <c r="BF60">
        <f t="shared" si="126"/>
        <v>1</v>
      </c>
      <c r="BG60">
        <f t="shared" si="126"/>
        <v>0</v>
      </c>
      <c r="BH60">
        <f t="shared" si="126"/>
        <v>3</v>
      </c>
      <c r="BI60">
        <f t="shared" si="126"/>
        <v>0</v>
      </c>
      <c r="BJ60">
        <f t="shared" si="126"/>
        <v>0</v>
      </c>
      <c r="BK60">
        <f t="shared" si="126"/>
        <v>0</v>
      </c>
      <c r="BL60">
        <f t="shared" si="126"/>
        <v>0</v>
      </c>
      <c r="BM60">
        <f t="shared" si="126"/>
        <v>0</v>
      </c>
      <c r="BN60">
        <f t="shared" si="126"/>
        <v>0</v>
      </c>
      <c r="BO60">
        <f t="shared" si="126"/>
        <v>0</v>
      </c>
      <c r="BP60">
        <f t="shared" si="126"/>
        <v>0</v>
      </c>
      <c r="BQ60">
        <f t="shared" si="126"/>
        <v>0</v>
      </c>
      <c r="BR60">
        <f t="shared" si="126"/>
        <v>0</v>
      </c>
      <c r="BS60">
        <f t="shared" si="126"/>
        <v>0</v>
      </c>
      <c r="BT60">
        <f t="shared" ref="BT60:CY60" si="127">BT9+BT33</f>
        <v>0</v>
      </c>
      <c r="BU60">
        <f t="shared" si="127"/>
        <v>0</v>
      </c>
      <c r="BV60">
        <f t="shared" si="127"/>
        <v>0</v>
      </c>
      <c r="BW60">
        <f t="shared" si="127"/>
        <v>0</v>
      </c>
      <c r="BX60">
        <f t="shared" si="127"/>
        <v>0</v>
      </c>
      <c r="BY60">
        <f t="shared" si="127"/>
        <v>0</v>
      </c>
      <c r="BZ60">
        <f t="shared" si="127"/>
        <v>0</v>
      </c>
      <c r="CA60">
        <f t="shared" si="127"/>
        <v>0</v>
      </c>
      <c r="CB60">
        <f t="shared" si="127"/>
        <v>0</v>
      </c>
      <c r="CC60">
        <f t="shared" si="127"/>
        <v>0</v>
      </c>
      <c r="CD60">
        <f t="shared" si="127"/>
        <v>0</v>
      </c>
      <c r="CE60">
        <f t="shared" si="127"/>
        <v>0</v>
      </c>
      <c r="CF60">
        <f t="shared" si="127"/>
        <v>0</v>
      </c>
      <c r="CG60">
        <f t="shared" si="127"/>
        <v>0</v>
      </c>
      <c r="CH60">
        <f t="shared" si="127"/>
        <v>0</v>
      </c>
      <c r="CI60">
        <f t="shared" si="127"/>
        <v>0</v>
      </c>
      <c r="CJ60">
        <f t="shared" si="127"/>
        <v>0</v>
      </c>
      <c r="CK60">
        <f t="shared" si="127"/>
        <v>0</v>
      </c>
      <c r="CL60">
        <f t="shared" si="127"/>
        <v>0</v>
      </c>
      <c r="CM60">
        <f t="shared" si="127"/>
        <v>0</v>
      </c>
      <c r="CN60">
        <f t="shared" si="127"/>
        <v>0</v>
      </c>
      <c r="CO60">
        <f t="shared" si="127"/>
        <v>0</v>
      </c>
      <c r="CP60">
        <f t="shared" si="127"/>
        <v>0</v>
      </c>
      <c r="CQ60">
        <f t="shared" si="127"/>
        <v>0</v>
      </c>
      <c r="CR60">
        <f t="shared" si="127"/>
        <v>0</v>
      </c>
      <c r="CS60">
        <f t="shared" si="127"/>
        <v>0</v>
      </c>
      <c r="CT60">
        <f t="shared" si="127"/>
        <v>0</v>
      </c>
      <c r="CU60">
        <f t="shared" si="127"/>
        <v>0</v>
      </c>
      <c r="CV60">
        <f t="shared" si="127"/>
        <v>0</v>
      </c>
      <c r="CW60">
        <f t="shared" si="127"/>
        <v>0</v>
      </c>
      <c r="CX60">
        <f t="shared" si="127"/>
        <v>0</v>
      </c>
      <c r="CY60">
        <f t="shared" si="127"/>
        <v>0</v>
      </c>
      <c r="CZ60">
        <f t="shared" ref="CZ60:DJ60" si="128">CZ9+CZ33</f>
        <v>0</v>
      </c>
      <c r="DA60">
        <f t="shared" si="128"/>
        <v>0</v>
      </c>
      <c r="DB60">
        <f t="shared" si="128"/>
        <v>0</v>
      </c>
      <c r="DC60">
        <f t="shared" si="128"/>
        <v>0</v>
      </c>
      <c r="DD60">
        <f t="shared" si="128"/>
        <v>0</v>
      </c>
      <c r="DE60">
        <f t="shared" si="128"/>
        <v>0</v>
      </c>
      <c r="DF60">
        <f t="shared" si="128"/>
        <v>0</v>
      </c>
      <c r="DG60">
        <f t="shared" si="128"/>
        <v>0</v>
      </c>
      <c r="DH60">
        <f t="shared" si="128"/>
        <v>0</v>
      </c>
      <c r="DI60">
        <f t="shared" si="128"/>
        <v>0</v>
      </c>
      <c r="DJ60">
        <f t="shared" si="128"/>
        <v>0</v>
      </c>
    </row>
    <row r="61" spans="1:114" x14ac:dyDescent="0.3">
      <c r="F61" t="s">
        <v>128</v>
      </c>
      <c r="H61">
        <f t="shared" ref="H61:AM61" si="129">H10+H34</f>
        <v>7</v>
      </c>
      <c r="I61">
        <f t="shared" si="129"/>
        <v>8</v>
      </c>
      <c r="J61">
        <f t="shared" si="129"/>
        <v>16</v>
      </c>
      <c r="K61">
        <f t="shared" si="129"/>
        <v>6</v>
      </c>
      <c r="L61">
        <f t="shared" si="129"/>
        <v>9</v>
      </c>
      <c r="M61">
        <f t="shared" si="129"/>
        <v>21</v>
      </c>
      <c r="N61">
        <f t="shared" si="129"/>
        <v>17</v>
      </c>
      <c r="O61">
        <f t="shared" si="129"/>
        <v>12</v>
      </c>
      <c r="P61">
        <f t="shared" si="129"/>
        <v>12</v>
      </c>
      <c r="Q61">
        <f t="shared" si="129"/>
        <v>0</v>
      </c>
      <c r="R61">
        <f t="shared" si="129"/>
        <v>221</v>
      </c>
      <c r="S61">
        <f t="shared" si="129"/>
        <v>42</v>
      </c>
      <c r="T61">
        <f t="shared" si="129"/>
        <v>272</v>
      </c>
      <c r="U61">
        <f t="shared" si="129"/>
        <v>1</v>
      </c>
      <c r="V61">
        <f t="shared" si="129"/>
        <v>2</v>
      </c>
      <c r="W61">
        <f t="shared" si="129"/>
        <v>0</v>
      </c>
      <c r="X61">
        <f t="shared" si="129"/>
        <v>72</v>
      </c>
      <c r="Y61">
        <f t="shared" si="129"/>
        <v>2</v>
      </c>
      <c r="Z61">
        <f t="shared" si="129"/>
        <v>0</v>
      </c>
      <c r="AA61">
        <f t="shared" si="129"/>
        <v>161</v>
      </c>
      <c r="AB61">
        <f t="shared" si="129"/>
        <v>150</v>
      </c>
      <c r="AC61">
        <f t="shared" si="129"/>
        <v>40</v>
      </c>
      <c r="AD61">
        <f t="shared" si="129"/>
        <v>462</v>
      </c>
      <c r="AE61">
        <f t="shared" si="129"/>
        <v>0</v>
      </c>
      <c r="AF61">
        <f t="shared" si="129"/>
        <v>17</v>
      </c>
      <c r="AG61">
        <f t="shared" si="129"/>
        <v>0</v>
      </c>
      <c r="AH61">
        <f t="shared" si="129"/>
        <v>10</v>
      </c>
      <c r="AI61">
        <f t="shared" si="129"/>
        <v>114</v>
      </c>
      <c r="AJ61">
        <f t="shared" si="129"/>
        <v>171</v>
      </c>
      <c r="AK61">
        <f t="shared" si="129"/>
        <v>363</v>
      </c>
      <c r="AL61">
        <f t="shared" si="129"/>
        <v>598</v>
      </c>
      <c r="AM61">
        <f t="shared" si="129"/>
        <v>0</v>
      </c>
      <c r="AN61">
        <f t="shared" ref="AN61:BS61" si="130">AN10+AN34</f>
        <v>299</v>
      </c>
      <c r="AO61">
        <f t="shared" si="130"/>
        <v>357</v>
      </c>
      <c r="AP61">
        <f t="shared" si="130"/>
        <v>1162</v>
      </c>
      <c r="AQ61">
        <f t="shared" si="130"/>
        <v>217</v>
      </c>
      <c r="AR61">
        <f t="shared" si="130"/>
        <v>0</v>
      </c>
      <c r="AS61">
        <f t="shared" si="130"/>
        <v>611</v>
      </c>
      <c r="AT61">
        <f t="shared" si="130"/>
        <v>780</v>
      </c>
      <c r="AU61">
        <f t="shared" si="130"/>
        <v>0</v>
      </c>
      <c r="AV61">
        <f t="shared" si="130"/>
        <v>362</v>
      </c>
      <c r="AW61">
        <f t="shared" si="130"/>
        <v>0</v>
      </c>
      <c r="AX61">
        <f t="shared" si="130"/>
        <v>659</v>
      </c>
      <c r="AY61">
        <f t="shared" si="130"/>
        <v>0</v>
      </c>
      <c r="AZ61">
        <f t="shared" si="130"/>
        <v>0</v>
      </c>
      <c r="BA61">
        <f t="shared" si="130"/>
        <v>0</v>
      </c>
      <c r="BB61">
        <f t="shared" si="130"/>
        <v>0</v>
      </c>
      <c r="BC61">
        <f t="shared" si="130"/>
        <v>0</v>
      </c>
      <c r="BD61">
        <f t="shared" si="130"/>
        <v>0</v>
      </c>
      <c r="BE61">
        <f t="shared" si="130"/>
        <v>0</v>
      </c>
      <c r="BF61">
        <f t="shared" si="130"/>
        <v>0</v>
      </c>
      <c r="BG61">
        <f t="shared" si="130"/>
        <v>0</v>
      </c>
      <c r="BH61">
        <f t="shared" si="130"/>
        <v>0</v>
      </c>
      <c r="BI61">
        <f t="shared" si="130"/>
        <v>0</v>
      </c>
      <c r="BJ61">
        <f t="shared" si="130"/>
        <v>0</v>
      </c>
      <c r="BK61">
        <f t="shared" si="130"/>
        <v>0</v>
      </c>
      <c r="BL61">
        <f t="shared" si="130"/>
        <v>0</v>
      </c>
      <c r="BM61">
        <f t="shared" si="130"/>
        <v>0</v>
      </c>
      <c r="BN61">
        <f t="shared" si="130"/>
        <v>0</v>
      </c>
      <c r="BO61">
        <f t="shared" si="130"/>
        <v>0</v>
      </c>
      <c r="BP61">
        <f t="shared" si="130"/>
        <v>0</v>
      </c>
      <c r="BQ61">
        <f t="shared" si="130"/>
        <v>0</v>
      </c>
      <c r="BR61">
        <f t="shared" si="130"/>
        <v>0</v>
      </c>
      <c r="BS61">
        <f t="shared" si="130"/>
        <v>0</v>
      </c>
      <c r="BT61">
        <f t="shared" ref="BT61:CY61" si="131">BT10+BT34</f>
        <v>0</v>
      </c>
      <c r="BU61">
        <f t="shared" si="131"/>
        <v>0</v>
      </c>
      <c r="BV61">
        <f t="shared" si="131"/>
        <v>0</v>
      </c>
      <c r="BW61">
        <f t="shared" si="131"/>
        <v>0</v>
      </c>
      <c r="BX61">
        <f t="shared" si="131"/>
        <v>0</v>
      </c>
      <c r="BY61">
        <f t="shared" si="131"/>
        <v>0</v>
      </c>
      <c r="BZ61">
        <f t="shared" si="131"/>
        <v>0</v>
      </c>
      <c r="CA61">
        <f t="shared" si="131"/>
        <v>0</v>
      </c>
      <c r="CB61">
        <f t="shared" si="131"/>
        <v>0</v>
      </c>
      <c r="CC61">
        <f t="shared" si="131"/>
        <v>0</v>
      </c>
      <c r="CD61">
        <f t="shared" si="131"/>
        <v>0</v>
      </c>
      <c r="CE61">
        <f t="shared" si="131"/>
        <v>0</v>
      </c>
      <c r="CF61">
        <f t="shared" si="131"/>
        <v>0</v>
      </c>
      <c r="CG61">
        <f t="shared" si="131"/>
        <v>0</v>
      </c>
      <c r="CH61">
        <f t="shared" si="131"/>
        <v>0</v>
      </c>
      <c r="CI61">
        <f t="shared" si="131"/>
        <v>0</v>
      </c>
      <c r="CJ61">
        <f t="shared" si="131"/>
        <v>0</v>
      </c>
      <c r="CK61">
        <f t="shared" si="131"/>
        <v>0</v>
      </c>
      <c r="CL61">
        <f t="shared" si="131"/>
        <v>0</v>
      </c>
      <c r="CM61">
        <f t="shared" si="131"/>
        <v>0</v>
      </c>
      <c r="CN61">
        <f t="shared" si="131"/>
        <v>0</v>
      </c>
      <c r="CO61">
        <f t="shared" si="131"/>
        <v>0</v>
      </c>
      <c r="CP61">
        <f t="shared" si="131"/>
        <v>0</v>
      </c>
      <c r="CQ61">
        <f t="shared" si="131"/>
        <v>0</v>
      </c>
      <c r="CR61">
        <f t="shared" si="131"/>
        <v>0</v>
      </c>
      <c r="CS61">
        <f t="shared" si="131"/>
        <v>0</v>
      </c>
      <c r="CT61">
        <f t="shared" si="131"/>
        <v>0</v>
      </c>
      <c r="CU61">
        <f t="shared" si="131"/>
        <v>0</v>
      </c>
      <c r="CV61">
        <f t="shared" si="131"/>
        <v>0</v>
      </c>
      <c r="CW61">
        <f t="shared" si="131"/>
        <v>0</v>
      </c>
      <c r="CX61">
        <f t="shared" si="131"/>
        <v>0</v>
      </c>
      <c r="CY61">
        <f t="shared" si="131"/>
        <v>0</v>
      </c>
      <c r="CZ61">
        <f t="shared" ref="CZ61:DJ61" si="132">CZ10+CZ34</f>
        <v>0</v>
      </c>
      <c r="DA61">
        <f t="shared" si="132"/>
        <v>0</v>
      </c>
      <c r="DB61">
        <f t="shared" si="132"/>
        <v>0</v>
      </c>
      <c r="DC61">
        <f t="shared" si="132"/>
        <v>0</v>
      </c>
      <c r="DD61">
        <f t="shared" si="132"/>
        <v>0</v>
      </c>
      <c r="DE61">
        <f t="shared" si="132"/>
        <v>0</v>
      </c>
      <c r="DF61">
        <f t="shared" si="132"/>
        <v>0</v>
      </c>
      <c r="DG61">
        <f t="shared" si="132"/>
        <v>0</v>
      </c>
      <c r="DH61">
        <f t="shared" si="132"/>
        <v>0</v>
      </c>
      <c r="DI61">
        <f t="shared" si="132"/>
        <v>0</v>
      </c>
      <c r="DJ61">
        <f t="shared" si="132"/>
        <v>0</v>
      </c>
    </row>
    <row r="62" spans="1:114" x14ac:dyDescent="0.3">
      <c r="F62" t="s">
        <v>129</v>
      </c>
      <c r="H62">
        <f t="shared" ref="H62:AM62" si="133">H11+H35</f>
        <v>0</v>
      </c>
      <c r="I62">
        <f t="shared" si="133"/>
        <v>0</v>
      </c>
      <c r="J62">
        <f t="shared" si="133"/>
        <v>0</v>
      </c>
      <c r="K62">
        <f t="shared" si="133"/>
        <v>0</v>
      </c>
      <c r="L62">
        <f t="shared" si="133"/>
        <v>0</v>
      </c>
      <c r="M62">
        <f t="shared" si="133"/>
        <v>0</v>
      </c>
      <c r="N62">
        <f t="shared" si="133"/>
        <v>0</v>
      </c>
      <c r="O62">
        <f t="shared" si="133"/>
        <v>0</v>
      </c>
      <c r="P62">
        <f t="shared" si="133"/>
        <v>0</v>
      </c>
      <c r="Q62">
        <f t="shared" si="133"/>
        <v>0</v>
      </c>
      <c r="R62">
        <f t="shared" si="133"/>
        <v>14</v>
      </c>
      <c r="S62">
        <f t="shared" si="133"/>
        <v>0</v>
      </c>
      <c r="T62">
        <f t="shared" si="133"/>
        <v>0</v>
      </c>
      <c r="U62">
        <f t="shared" si="133"/>
        <v>0</v>
      </c>
      <c r="V62">
        <f t="shared" si="133"/>
        <v>0</v>
      </c>
      <c r="W62">
        <f t="shared" si="133"/>
        <v>0</v>
      </c>
      <c r="X62">
        <f t="shared" si="133"/>
        <v>0</v>
      </c>
      <c r="Y62">
        <f t="shared" si="133"/>
        <v>0</v>
      </c>
      <c r="Z62">
        <f t="shared" si="133"/>
        <v>0</v>
      </c>
      <c r="AA62">
        <f t="shared" si="133"/>
        <v>0</v>
      </c>
      <c r="AB62">
        <f t="shared" si="133"/>
        <v>0</v>
      </c>
      <c r="AC62">
        <f t="shared" si="133"/>
        <v>0</v>
      </c>
      <c r="AD62">
        <f t="shared" si="133"/>
        <v>0</v>
      </c>
      <c r="AE62">
        <f t="shared" si="133"/>
        <v>0</v>
      </c>
      <c r="AF62">
        <f t="shared" si="133"/>
        <v>0</v>
      </c>
      <c r="AG62">
        <f t="shared" si="133"/>
        <v>0</v>
      </c>
      <c r="AH62">
        <f t="shared" si="133"/>
        <v>0</v>
      </c>
      <c r="AI62">
        <f t="shared" si="133"/>
        <v>0</v>
      </c>
      <c r="AJ62">
        <f t="shared" si="133"/>
        <v>0</v>
      </c>
      <c r="AK62">
        <f t="shared" si="133"/>
        <v>0</v>
      </c>
      <c r="AL62">
        <f t="shared" si="133"/>
        <v>0</v>
      </c>
      <c r="AM62">
        <f t="shared" si="133"/>
        <v>0</v>
      </c>
      <c r="AN62">
        <f t="shared" ref="AN62:BS62" si="134">AN11+AN35</f>
        <v>0</v>
      </c>
      <c r="AO62">
        <f t="shared" si="134"/>
        <v>0</v>
      </c>
      <c r="AP62">
        <f t="shared" si="134"/>
        <v>0</v>
      </c>
      <c r="AQ62">
        <f t="shared" si="134"/>
        <v>0</v>
      </c>
      <c r="AR62">
        <f t="shared" si="134"/>
        <v>0</v>
      </c>
      <c r="AS62">
        <f t="shared" si="134"/>
        <v>0</v>
      </c>
      <c r="AT62">
        <f t="shared" si="134"/>
        <v>0</v>
      </c>
      <c r="AU62">
        <f t="shared" si="134"/>
        <v>0</v>
      </c>
      <c r="AV62">
        <f t="shared" si="134"/>
        <v>0</v>
      </c>
      <c r="AW62">
        <f t="shared" si="134"/>
        <v>0</v>
      </c>
      <c r="AX62">
        <f t="shared" si="134"/>
        <v>0</v>
      </c>
      <c r="AY62">
        <f t="shared" si="134"/>
        <v>0</v>
      </c>
      <c r="AZ62">
        <f t="shared" si="134"/>
        <v>0</v>
      </c>
      <c r="BA62">
        <f t="shared" si="134"/>
        <v>0</v>
      </c>
      <c r="BB62">
        <f t="shared" si="134"/>
        <v>0</v>
      </c>
      <c r="BC62">
        <f t="shared" si="134"/>
        <v>0</v>
      </c>
      <c r="BD62">
        <f t="shared" si="134"/>
        <v>0</v>
      </c>
      <c r="BE62">
        <f t="shared" si="134"/>
        <v>0</v>
      </c>
      <c r="BF62">
        <f t="shared" si="134"/>
        <v>0</v>
      </c>
      <c r="BG62">
        <f t="shared" si="134"/>
        <v>0</v>
      </c>
      <c r="BH62">
        <f t="shared" si="134"/>
        <v>0</v>
      </c>
      <c r="BI62">
        <f t="shared" si="134"/>
        <v>0</v>
      </c>
      <c r="BJ62">
        <f t="shared" si="134"/>
        <v>0</v>
      </c>
      <c r="BK62">
        <f t="shared" si="134"/>
        <v>0</v>
      </c>
      <c r="BL62">
        <f t="shared" si="134"/>
        <v>0</v>
      </c>
      <c r="BM62">
        <f t="shared" si="134"/>
        <v>0</v>
      </c>
      <c r="BN62">
        <f t="shared" si="134"/>
        <v>0</v>
      </c>
      <c r="BO62">
        <f t="shared" si="134"/>
        <v>0</v>
      </c>
      <c r="BP62">
        <f t="shared" si="134"/>
        <v>0</v>
      </c>
      <c r="BQ62">
        <f t="shared" si="134"/>
        <v>0</v>
      </c>
      <c r="BR62">
        <f t="shared" si="134"/>
        <v>0</v>
      </c>
      <c r="BS62">
        <f t="shared" si="134"/>
        <v>0</v>
      </c>
      <c r="BT62">
        <f t="shared" ref="BT62:CY62" si="135">BT11+BT35</f>
        <v>0</v>
      </c>
      <c r="BU62">
        <f t="shared" si="135"/>
        <v>0</v>
      </c>
      <c r="BV62">
        <f t="shared" si="135"/>
        <v>0</v>
      </c>
      <c r="BW62">
        <f t="shared" si="135"/>
        <v>0</v>
      </c>
      <c r="BX62">
        <f t="shared" si="135"/>
        <v>0</v>
      </c>
      <c r="BY62">
        <f t="shared" si="135"/>
        <v>0</v>
      </c>
      <c r="BZ62">
        <f t="shared" si="135"/>
        <v>0</v>
      </c>
      <c r="CA62">
        <f t="shared" si="135"/>
        <v>0</v>
      </c>
      <c r="CB62">
        <f t="shared" si="135"/>
        <v>0</v>
      </c>
      <c r="CC62">
        <f t="shared" si="135"/>
        <v>0</v>
      </c>
      <c r="CD62">
        <f t="shared" si="135"/>
        <v>0</v>
      </c>
      <c r="CE62">
        <f t="shared" si="135"/>
        <v>0</v>
      </c>
      <c r="CF62">
        <f t="shared" si="135"/>
        <v>0</v>
      </c>
      <c r="CG62">
        <f t="shared" si="135"/>
        <v>0</v>
      </c>
      <c r="CH62">
        <f t="shared" si="135"/>
        <v>0</v>
      </c>
      <c r="CI62">
        <f t="shared" si="135"/>
        <v>0</v>
      </c>
      <c r="CJ62">
        <f t="shared" si="135"/>
        <v>0</v>
      </c>
      <c r="CK62">
        <f t="shared" si="135"/>
        <v>0</v>
      </c>
      <c r="CL62">
        <f t="shared" si="135"/>
        <v>0</v>
      </c>
      <c r="CM62">
        <f t="shared" si="135"/>
        <v>0</v>
      </c>
      <c r="CN62">
        <f t="shared" si="135"/>
        <v>0</v>
      </c>
      <c r="CO62">
        <f t="shared" si="135"/>
        <v>0</v>
      </c>
      <c r="CP62">
        <f t="shared" si="135"/>
        <v>0</v>
      </c>
      <c r="CQ62">
        <f t="shared" si="135"/>
        <v>0</v>
      </c>
      <c r="CR62">
        <f t="shared" si="135"/>
        <v>0</v>
      </c>
      <c r="CS62">
        <f t="shared" si="135"/>
        <v>0</v>
      </c>
      <c r="CT62">
        <f t="shared" si="135"/>
        <v>0</v>
      </c>
      <c r="CU62">
        <f t="shared" si="135"/>
        <v>0</v>
      </c>
      <c r="CV62">
        <f t="shared" si="135"/>
        <v>0</v>
      </c>
      <c r="CW62">
        <f t="shared" si="135"/>
        <v>0</v>
      </c>
      <c r="CX62">
        <f t="shared" si="135"/>
        <v>0</v>
      </c>
      <c r="CY62">
        <f t="shared" si="135"/>
        <v>0</v>
      </c>
      <c r="CZ62">
        <f t="shared" ref="CZ62:DJ62" si="136">CZ11+CZ35</f>
        <v>0</v>
      </c>
      <c r="DA62">
        <f t="shared" si="136"/>
        <v>0</v>
      </c>
      <c r="DB62">
        <f t="shared" si="136"/>
        <v>0</v>
      </c>
      <c r="DC62">
        <f t="shared" si="136"/>
        <v>0</v>
      </c>
      <c r="DD62">
        <f t="shared" si="136"/>
        <v>0</v>
      </c>
      <c r="DE62">
        <f t="shared" si="136"/>
        <v>0</v>
      </c>
      <c r="DF62">
        <f t="shared" si="136"/>
        <v>0</v>
      </c>
      <c r="DG62">
        <f t="shared" si="136"/>
        <v>0</v>
      </c>
      <c r="DH62">
        <f t="shared" si="136"/>
        <v>0</v>
      </c>
      <c r="DI62">
        <f t="shared" si="136"/>
        <v>0</v>
      </c>
      <c r="DJ62">
        <f t="shared" si="136"/>
        <v>0</v>
      </c>
    </row>
    <row r="63" spans="1:114" x14ac:dyDescent="0.3">
      <c r="F63" t="s">
        <v>130</v>
      </c>
      <c r="H63">
        <f t="shared" ref="H63:AM63" si="137">H12+H36</f>
        <v>0</v>
      </c>
      <c r="I63">
        <f t="shared" si="137"/>
        <v>0</v>
      </c>
      <c r="J63">
        <f t="shared" si="137"/>
        <v>0</v>
      </c>
      <c r="K63">
        <f t="shared" si="137"/>
        <v>0</v>
      </c>
      <c r="L63">
        <f t="shared" si="137"/>
        <v>0</v>
      </c>
      <c r="M63">
        <f t="shared" si="137"/>
        <v>0</v>
      </c>
      <c r="N63">
        <f t="shared" si="137"/>
        <v>0</v>
      </c>
      <c r="O63">
        <f t="shared" si="137"/>
        <v>0</v>
      </c>
      <c r="P63">
        <f t="shared" si="137"/>
        <v>0</v>
      </c>
      <c r="Q63">
        <f t="shared" si="137"/>
        <v>0</v>
      </c>
      <c r="R63">
        <f t="shared" si="137"/>
        <v>0</v>
      </c>
      <c r="S63">
        <f t="shared" si="137"/>
        <v>0</v>
      </c>
      <c r="T63">
        <f t="shared" si="137"/>
        <v>0</v>
      </c>
      <c r="U63">
        <f t="shared" si="137"/>
        <v>0</v>
      </c>
      <c r="V63">
        <f t="shared" si="137"/>
        <v>0</v>
      </c>
      <c r="W63">
        <f t="shared" si="137"/>
        <v>0</v>
      </c>
      <c r="X63">
        <f t="shared" si="137"/>
        <v>0</v>
      </c>
      <c r="Y63">
        <f t="shared" si="137"/>
        <v>0</v>
      </c>
      <c r="Z63">
        <f t="shared" si="137"/>
        <v>0</v>
      </c>
      <c r="AA63">
        <f t="shared" si="137"/>
        <v>0</v>
      </c>
      <c r="AB63">
        <f t="shared" si="137"/>
        <v>0</v>
      </c>
      <c r="AC63">
        <f t="shared" si="137"/>
        <v>0</v>
      </c>
      <c r="AD63">
        <f t="shared" si="137"/>
        <v>0</v>
      </c>
      <c r="AE63">
        <f t="shared" si="137"/>
        <v>0</v>
      </c>
      <c r="AF63">
        <f t="shared" si="137"/>
        <v>0</v>
      </c>
      <c r="AG63">
        <f t="shared" si="137"/>
        <v>0</v>
      </c>
      <c r="AH63">
        <f t="shared" si="137"/>
        <v>0</v>
      </c>
      <c r="AI63">
        <f t="shared" si="137"/>
        <v>0</v>
      </c>
      <c r="AJ63">
        <f t="shared" si="137"/>
        <v>0</v>
      </c>
      <c r="AK63">
        <f t="shared" si="137"/>
        <v>0</v>
      </c>
      <c r="AL63">
        <f t="shared" si="137"/>
        <v>0</v>
      </c>
      <c r="AM63">
        <f t="shared" si="137"/>
        <v>0</v>
      </c>
      <c r="AN63">
        <f t="shared" ref="AN63:BS63" si="138">AN12+AN36</f>
        <v>0</v>
      </c>
      <c r="AO63">
        <f t="shared" si="138"/>
        <v>0</v>
      </c>
      <c r="AP63">
        <f t="shared" si="138"/>
        <v>0</v>
      </c>
      <c r="AQ63">
        <f t="shared" si="138"/>
        <v>0</v>
      </c>
      <c r="AR63">
        <f t="shared" si="138"/>
        <v>0</v>
      </c>
      <c r="AS63">
        <f t="shared" si="138"/>
        <v>0</v>
      </c>
      <c r="AT63">
        <f t="shared" si="138"/>
        <v>0</v>
      </c>
      <c r="AU63">
        <f t="shared" si="138"/>
        <v>0</v>
      </c>
      <c r="AV63">
        <f t="shared" si="138"/>
        <v>0</v>
      </c>
      <c r="AW63">
        <f t="shared" si="138"/>
        <v>0</v>
      </c>
      <c r="AX63">
        <f t="shared" si="138"/>
        <v>0</v>
      </c>
      <c r="AY63">
        <f t="shared" si="138"/>
        <v>0</v>
      </c>
      <c r="AZ63">
        <f t="shared" si="138"/>
        <v>0</v>
      </c>
      <c r="BA63">
        <f t="shared" si="138"/>
        <v>0</v>
      </c>
      <c r="BB63">
        <f t="shared" si="138"/>
        <v>0</v>
      </c>
      <c r="BC63">
        <f t="shared" si="138"/>
        <v>0</v>
      </c>
      <c r="BD63">
        <f t="shared" si="138"/>
        <v>0</v>
      </c>
      <c r="BE63">
        <f t="shared" si="138"/>
        <v>0</v>
      </c>
      <c r="BF63">
        <f t="shared" si="138"/>
        <v>0</v>
      </c>
      <c r="BG63">
        <f t="shared" si="138"/>
        <v>0</v>
      </c>
      <c r="BH63">
        <f t="shared" si="138"/>
        <v>0</v>
      </c>
      <c r="BI63">
        <f t="shared" si="138"/>
        <v>0</v>
      </c>
      <c r="BJ63">
        <f t="shared" si="138"/>
        <v>0</v>
      </c>
      <c r="BK63">
        <f t="shared" si="138"/>
        <v>0</v>
      </c>
      <c r="BL63">
        <f t="shared" si="138"/>
        <v>0</v>
      </c>
      <c r="BM63">
        <f t="shared" si="138"/>
        <v>0</v>
      </c>
      <c r="BN63">
        <f t="shared" si="138"/>
        <v>0</v>
      </c>
      <c r="BO63">
        <f t="shared" si="138"/>
        <v>0</v>
      </c>
      <c r="BP63">
        <f t="shared" si="138"/>
        <v>0</v>
      </c>
      <c r="BQ63">
        <f t="shared" si="138"/>
        <v>0</v>
      </c>
      <c r="BR63">
        <f t="shared" si="138"/>
        <v>0</v>
      </c>
      <c r="BS63">
        <f t="shared" si="138"/>
        <v>0</v>
      </c>
      <c r="BT63">
        <f t="shared" ref="BT63:CY63" si="139">BT12+BT36</f>
        <v>0</v>
      </c>
      <c r="BU63">
        <f t="shared" si="139"/>
        <v>0</v>
      </c>
      <c r="BV63">
        <f t="shared" si="139"/>
        <v>0</v>
      </c>
      <c r="BW63">
        <f t="shared" si="139"/>
        <v>0</v>
      </c>
      <c r="BX63">
        <f t="shared" si="139"/>
        <v>0</v>
      </c>
      <c r="BY63">
        <f t="shared" si="139"/>
        <v>0</v>
      </c>
      <c r="BZ63">
        <f t="shared" si="139"/>
        <v>0</v>
      </c>
      <c r="CA63">
        <f t="shared" si="139"/>
        <v>0</v>
      </c>
      <c r="CB63">
        <f t="shared" si="139"/>
        <v>0</v>
      </c>
      <c r="CC63">
        <f t="shared" si="139"/>
        <v>0</v>
      </c>
      <c r="CD63">
        <f t="shared" si="139"/>
        <v>0</v>
      </c>
      <c r="CE63">
        <f t="shared" si="139"/>
        <v>0</v>
      </c>
      <c r="CF63">
        <f t="shared" si="139"/>
        <v>0</v>
      </c>
      <c r="CG63">
        <f t="shared" si="139"/>
        <v>0</v>
      </c>
      <c r="CH63">
        <f t="shared" si="139"/>
        <v>0</v>
      </c>
      <c r="CI63">
        <f t="shared" si="139"/>
        <v>0</v>
      </c>
      <c r="CJ63">
        <f t="shared" si="139"/>
        <v>0</v>
      </c>
      <c r="CK63">
        <f t="shared" si="139"/>
        <v>0</v>
      </c>
      <c r="CL63">
        <f t="shared" si="139"/>
        <v>0</v>
      </c>
      <c r="CM63">
        <f t="shared" si="139"/>
        <v>0</v>
      </c>
      <c r="CN63">
        <f t="shared" si="139"/>
        <v>0</v>
      </c>
      <c r="CO63">
        <f t="shared" si="139"/>
        <v>0</v>
      </c>
      <c r="CP63">
        <f t="shared" si="139"/>
        <v>0</v>
      </c>
      <c r="CQ63">
        <f t="shared" si="139"/>
        <v>0</v>
      </c>
      <c r="CR63">
        <f t="shared" si="139"/>
        <v>0</v>
      </c>
      <c r="CS63">
        <f t="shared" si="139"/>
        <v>0</v>
      </c>
      <c r="CT63">
        <f t="shared" si="139"/>
        <v>0</v>
      </c>
      <c r="CU63">
        <f t="shared" si="139"/>
        <v>0</v>
      </c>
      <c r="CV63">
        <f t="shared" si="139"/>
        <v>0</v>
      </c>
      <c r="CW63">
        <f t="shared" si="139"/>
        <v>0</v>
      </c>
      <c r="CX63">
        <f t="shared" si="139"/>
        <v>0</v>
      </c>
      <c r="CY63">
        <f t="shared" si="139"/>
        <v>0</v>
      </c>
      <c r="CZ63">
        <f t="shared" ref="CZ63:DJ63" si="140">CZ12+CZ36</f>
        <v>0</v>
      </c>
      <c r="DA63">
        <f t="shared" si="140"/>
        <v>0</v>
      </c>
      <c r="DB63">
        <f t="shared" si="140"/>
        <v>0</v>
      </c>
      <c r="DC63">
        <f t="shared" si="140"/>
        <v>0</v>
      </c>
      <c r="DD63">
        <f t="shared" si="140"/>
        <v>0</v>
      </c>
      <c r="DE63">
        <f t="shared" si="140"/>
        <v>0</v>
      </c>
      <c r="DF63">
        <f t="shared" si="140"/>
        <v>0</v>
      </c>
      <c r="DG63">
        <f t="shared" si="140"/>
        <v>0</v>
      </c>
      <c r="DH63">
        <f t="shared" si="140"/>
        <v>0</v>
      </c>
      <c r="DI63">
        <f t="shared" si="140"/>
        <v>0</v>
      </c>
      <c r="DJ63">
        <f t="shared" si="140"/>
        <v>0</v>
      </c>
    </row>
    <row r="64" spans="1:114" x14ac:dyDescent="0.3">
      <c r="F64" t="s">
        <v>131</v>
      </c>
      <c r="H64">
        <f t="shared" ref="H64:AM64" si="141">H13+H37</f>
        <v>0</v>
      </c>
      <c r="I64">
        <f t="shared" si="141"/>
        <v>0</v>
      </c>
      <c r="J64">
        <f t="shared" si="141"/>
        <v>0</v>
      </c>
      <c r="K64">
        <f t="shared" si="141"/>
        <v>0</v>
      </c>
      <c r="L64">
        <f t="shared" si="141"/>
        <v>0</v>
      </c>
      <c r="M64">
        <f t="shared" si="141"/>
        <v>0</v>
      </c>
      <c r="N64">
        <f t="shared" si="141"/>
        <v>0</v>
      </c>
      <c r="O64">
        <f t="shared" si="141"/>
        <v>0</v>
      </c>
      <c r="P64">
        <f t="shared" si="141"/>
        <v>0</v>
      </c>
      <c r="Q64">
        <f t="shared" si="141"/>
        <v>0</v>
      </c>
      <c r="R64">
        <f t="shared" si="141"/>
        <v>0</v>
      </c>
      <c r="S64">
        <f t="shared" si="141"/>
        <v>0</v>
      </c>
      <c r="T64">
        <f t="shared" si="141"/>
        <v>0</v>
      </c>
      <c r="U64">
        <f t="shared" si="141"/>
        <v>0</v>
      </c>
      <c r="V64">
        <f t="shared" si="141"/>
        <v>0</v>
      </c>
      <c r="W64">
        <f t="shared" si="141"/>
        <v>0</v>
      </c>
      <c r="X64">
        <f t="shared" si="141"/>
        <v>0</v>
      </c>
      <c r="Y64">
        <f t="shared" si="141"/>
        <v>0</v>
      </c>
      <c r="Z64">
        <f t="shared" si="141"/>
        <v>0</v>
      </c>
      <c r="AA64">
        <f t="shared" si="141"/>
        <v>0</v>
      </c>
      <c r="AB64">
        <f t="shared" si="141"/>
        <v>0</v>
      </c>
      <c r="AC64">
        <f t="shared" si="141"/>
        <v>0</v>
      </c>
      <c r="AD64">
        <f t="shared" si="141"/>
        <v>0</v>
      </c>
      <c r="AE64">
        <f t="shared" si="141"/>
        <v>0</v>
      </c>
      <c r="AF64">
        <f t="shared" si="141"/>
        <v>0</v>
      </c>
      <c r="AG64">
        <f t="shared" si="141"/>
        <v>0</v>
      </c>
      <c r="AH64">
        <f t="shared" si="141"/>
        <v>0</v>
      </c>
      <c r="AI64">
        <f t="shared" si="141"/>
        <v>0</v>
      </c>
      <c r="AJ64">
        <f t="shared" si="141"/>
        <v>0</v>
      </c>
      <c r="AK64">
        <f t="shared" si="141"/>
        <v>0</v>
      </c>
      <c r="AL64">
        <f t="shared" si="141"/>
        <v>0</v>
      </c>
      <c r="AM64">
        <f t="shared" si="141"/>
        <v>0</v>
      </c>
      <c r="AN64">
        <f t="shared" ref="AN64:BS64" si="142">AN13+AN37</f>
        <v>0</v>
      </c>
      <c r="AO64">
        <f t="shared" si="142"/>
        <v>0</v>
      </c>
      <c r="AP64">
        <f t="shared" si="142"/>
        <v>0</v>
      </c>
      <c r="AQ64">
        <f t="shared" si="142"/>
        <v>0</v>
      </c>
      <c r="AR64">
        <f t="shared" si="142"/>
        <v>0</v>
      </c>
      <c r="AS64">
        <f t="shared" si="142"/>
        <v>0</v>
      </c>
      <c r="AT64">
        <f t="shared" si="142"/>
        <v>0</v>
      </c>
      <c r="AU64">
        <f t="shared" si="142"/>
        <v>0</v>
      </c>
      <c r="AV64">
        <f t="shared" si="142"/>
        <v>0</v>
      </c>
      <c r="AW64">
        <f t="shared" si="142"/>
        <v>0</v>
      </c>
      <c r="AX64">
        <f t="shared" si="142"/>
        <v>0</v>
      </c>
      <c r="AY64">
        <f t="shared" si="142"/>
        <v>0</v>
      </c>
      <c r="AZ64">
        <f t="shared" si="142"/>
        <v>0</v>
      </c>
      <c r="BA64">
        <f t="shared" si="142"/>
        <v>0</v>
      </c>
      <c r="BB64">
        <f t="shared" si="142"/>
        <v>0</v>
      </c>
      <c r="BC64">
        <f t="shared" si="142"/>
        <v>0</v>
      </c>
      <c r="BD64">
        <f t="shared" si="142"/>
        <v>0</v>
      </c>
      <c r="BE64">
        <f t="shared" si="142"/>
        <v>0</v>
      </c>
      <c r="BF64">
        <f t="shared" si="142"/>
        <v>0</v>
      </c>
      <c r="BG64">
        <f t="shared" si="142"/>
        <v>0</v>
      </c>
      <c r="BH64">
        <f t="shared" si="142"/>
        <v>0</v>
      </c>
      <c r="BI64">
        <f t="shared" si="142"/>
        <v>0</v>
      </c>
      <c r="BJ64">
        <f t="shared" si="142"/>
        <v>0</v>
      </c>
      <c r="BK64">
        <f t="shared" si="142"/>
        <v>0</v>
      </c>
      <c r="BL64">
        <f t="shared" si="142"/>
        <v>0</v>
      </c>
      <c r="BM64">
        <f t="shared" si="142"/>
        <v>0</v>
      </c>
      <c r="BN64">
        <f t="shared" si="142"/>
        <v>0</v>
      </c>
      <c r="BO64">
        <f t="shared" si="142"/>
        <v>0</v>
      </c>
      <c r="BP64">
        <f t="shared" si="142"/>
        <v>0</v>
      </c>
      <c r="BQ64">
        <f t="shared" si="142"/>
        <v>0</v>
      </c>
      <c r="BR64">
        <f t="shared" si="142"/>
        <v>0</v>
      </c>
      <c r="BS64">
        <f t="shared" si="142"/>
        <v>0</v>
      </c>
      <c r="BT64">
        <f t="shared" ref="BT64:CY64" si="143">BT13+BT37</f>
        <v>0</v>
      </c>
      <c r="BU64">
        <f t="shared" si="143"/>
        <v>0</v>
      </c>
      <c r="BV64">
        <f t="shared" si="143"/>
        <v>0</v>
      </c>
      <c r="BW64">
        <f t="shared" si="143"/>
        <v>0</v>
      </c>
      <c r="BX64">
        <f t="shared" si="143"/>
        <v>0</v>
      </c>
      <c r="BY64">
        <f t="shared" si="143"/>
        <v>0</v>
      </c>
      <c r="BZ64">
        <f t="shared" si="143"/>
        <v>0</v>
      </c>
      <c r="CA64">
        <f t="shared" si="143"/>
        <v>0</v>
      </c>
      <c r="CB64">
        <f t="shared" si="143"/>
        <v>0</v>
      </c>
      <c r="CC64">
        <f t="shared" si="143"/>
        <v>0</v>
      </c>
      <c r="CD64">
        <f t="shared" si="143"/>
        <v>0</v>
      </c>
      <c r="CE64">
        <f t="shared" si="143"/>
        <v>0</v>
      </c>
      <c r="CF64">
        <f t="shared" si="143"/>
        <v>0</v>
      </c>
      <c r="CG64">
        <f t="shared" si="143"/>
        <v>0</v>
      </c>
      <c r="CH64">
        <f t="shared" si="143"/>
        <v>0</v>
      </c>
      <c r="CI64">
        <f t="shared" si="143"/>
        <v>0</v>
      </c>
      <c r="CJ64">
        <f t="shared" si="143"/>
        <v>0</v>
      </c>
      <c r="CK64">
        <f t="shared" si="143"/>
        <v>0</v>
      </c>
      <c r="CL64">
        <f t="shared" si="143"/>
        <v>0</v>
      </c>
      <c r="CM64">
        <f t="shared" si="143"/>
        <v>0</v>
      </c>
      <c r="CN64">
        <f t="shared" si="143"/>
        <v>0</v>
      </c>
      <c r="CO64">
        <f t="shared" si="143"/>
        <v>0</v>
      </c>
      <c r="CP64">
        <f t="shared" si="143"/>
        <v>0</v>
      </c>
      <c r="CQ64">
        <f t="shared" si="143"/>
        <v>0</v>
      </c>
      <c r="CR64">
        <f t="shared" si="143"/>
        <v>0</v>
      </c>
      <c r="CS64">
        <f t="shared" si="143"/>
        <v>0</v>
      </c>
      <c r="CT64">
        <f t="shared" si="143"/>
        <v>0</v>
      </c>
      <c r="CU64">
        <f t="shared" si="143"/>
        <v>0</v>
      </c>
      <c r="CV64">
        <f t="shared" si="143"/>
        <v>0</v>
      </c>
      <c r="CW64">
        <f t="shared" si="143"/>
        <v>0</v>
      </c>
      <c r="CX64">
        <f t="shared" si="143"/>
        <v>0</v>
      </c>
      <c r="CY64">
        <f t="shared" si="143"/>
        <v>0</v>
      </c>
      <c r="CZ64">
        <f t="shared" ref="CZ64:DJ64" si="144">CZ13+CZ37</f>
        <v>0</v>
      </c>
      <c r="DA64">
        <f t="shared" si="144"/>
        <v>0</v>
      </c>
      <c r="DB64">
        <f t="shared" si="144"/>
        <v>0</v>
      </c>
      <c r="DC64">
        <f t="shared" si="144"/>
        <v>0</v>
      </c>
      <c r="DD64">
        <f t="shared" si="144"/>
        <v>0</v>
      </c>
      <c r="DE64">
        <f t="shared" si="144"/>
        <v>0</v>
      </c>
      <c r="DF64">
        <f t="shared" si="144"/>
        <v>0</v>
      </c>
      <c r="DG64">
        <f t="shared" si="144"/>
        <v>0</v>
      </c>
      <c r="DH64">
        <f t="shared" si="144"/>
        <v>0</v>
      </c>
      <c r="DI64">
        <f t="shared" si="144"/>
        <v>0</v>
      </c>
      <c r="DJ64">
        <f t="shared" si="144"/>
        <v>0</v>
      </c>
    </row>
    <row r="65" spans="1:114" x14ac:dyDescent="0.3">
      <c r="F65" t="s">
        <v>132</v>
      </c>
      <c r="H65">
        <f t="shared" ref="H65:AM65" si="145">H14+H38</f>
        <v>0</v>
      </c>
      <c r="I65">
        <f t="shared" si="145"/>
        <v>0</v>
      </c>
      <c r="J65">
        <f t="shared" si="145"/>
        <v>0</v>
      </c>
      <c r="K65">
        <f t="shared" si="145"/>
        <v>0</v>
      </c>
      <c r="L65">
        <f t="shared" si="145"/>
        <v>0</v>
      </c>
      <c r="M65">
        <f t="shared" si="145"/>
        <v>0</v>
      </c>
      <c r="N65">
        <f t="shared" si="145"/>
        <v>0</v>
      </c>
      <c r="O65">
        <f t="shared" si="145"/>
        <v>0</v>
      </c>
      <c r="P65">
        <f t="shared" si="145"/>
        <v>0</v>
      </c>
      <c r="Q65">
        <f t="shared" si="145"/>
        <v>0</v>
      </c>
      <c r="R65">
        <f t="shared" si="145"/>
        <v>0</v>
      </c>
      <c r="S65">
        <f t="shared" si="145"/>
        <v>0</v>
      </c>
      <c r="T65">
        <f t="shared" si="145"/>
        <v>0</v>
      </c>
      <c r="U65">
        <f t="shared" si="145"/>
        <v>0</v>
      </c>
      <c r="V65">
        <f t="shared" si="145"/>
        <v>0</v>
      </c>
      <c r="W65">
        <f t="shared" si="145"/>
        <v>0</v>
      </c>
      <c r="X65">
        <f t="shared" si="145"/>
        <v>0</v>
      </c>
      <c r="Y65">
        <f t="shared" si="145"/>
        <v>0</v>
      </c>
      <c r="Z65">
        <f t="shared" si="145"/>
        <v>0</v>
      </c>
      <c r="AA65">
        <f t="shared" si="145"/>
        <v>0</v>
      </c>
      <c r="AB65">
        <f t="shared" si="145"/>
        <v>0</v>
      </c>
      <c r="AC65">
        <f t="shared" si="145"/>
        <v>0</v>
      </c>
      <c r="AD65">
        <f t="shared" si="145"/>
        <v>0</v>
      </c>
      <c r="AE65">
        <f t="shared" si="145"/>
        <v>0</v>
      </c>
      <c r="AF65">
        <f t="shared" si="145"/>
        <v>0</v>
      </c>
      <c r="AG65">
        <f t="shared" si="145"/>
        <v>0</v>
      </c>
      <c r="AH65">
        <f t="shared" si="145"/>
        <v>0</v>
      </c>
      <c r="AI65">
        <f t="shared" si="145"/>
        <v>0</v>
      </c>
      <c r="AJ65">
        <f t="shared" si="145"/>
        <v>0</v>
      </c>
      <c r="AK65">
        <f t="shared" si="145"/>
        <v>0</v>
      </c>
      <c r="AL65">
        <f t="shared" si="145"/>
        <v>0</v>
      </c>
      <c r="AM65">
        <f t="shared" si="145"/>
        <v>0</v>
      </c>
      <c r="AN65">
        <f t="shared" ref="AN65:BS65" si="146">AN14+AN38</f>
        <v>0</v>
      </c>
      <c r="AO65">
        <f t="shared" si="146"/>
        <v>0</v>
      </c>
      <c r="AP65">
        <f t="shared" si="146"/>
        <v>0</v>
      </c>
      <c r="AQ65">
        <f t="shared" si="146"/>
        <v>0</v>
      </c>
      <c r="AR65">
        <f t="shared" si="146"/>
        <v>0</v>
      </c>
      <c r="AS65">
        <f t="shared" si="146"/>
        <v>0</v>
      </c>
      <c r="AT65">
        <f t="shared" si="146"/>
        <v>0</v>
      </c>
      <c r="AU65">
        <f t="shared" si="146"/>
        <v>0</v>
      </c>
      <c r="AV65">
        <f t="shared" si="146"/>
        <v>0</v>
      </c>
      <c r="AW65">
        <f t="shared" si="146"/>
        <v>0</v>
      </c>
      <c r="AX65">
        <f t="shared" si="146"/>
        <v>0</v>
      </c>
      <c r="AY65">
        <f t="shared" si="146"/>
        <v>0</v>
      </c>
      <c r="AZ65">
        <f t="shared" si="146"/>
        <v>0</v>
      </c>
      <c r="BA65">
        <f t="shared" si="146"/>
        <v>0</v>
      </c>
      <c r="BB65">
        <f t="shared" si="146"/>
        <v>0</v>
      </c>
      <c r="BC65">
        <f t="shared" si="146"/>
        <v>0</v>
      </c>
      <c r="BD65">
        <f t="shared" si="146"/>
        <v>0</v>
      </c>
      <c r="BE65">
        <f t="shared" si="146"/>
        <v>0</v>
      </c>
      <c r="BF65">
        <f t="shared" si="146"/>
        <v>0</v>
      </c>
      <c r="BG65">
        <f t="shared" si="146"/>
        <v>0</v>
      </c>
      <c r="BH65">
        <f t="shared" si="146"/>
        <v>0</v>
      </c>
      <c r="BI65">
        <f t="shared" si="146"/>
        <v>0</v>
      </c>
      <c r="BJ65">
        <f t="shared" si="146"/>
        <v>0</v>
      </c>
      <c r="BK65">
        <f t="shared" si="146"/>
        <v>0</v>
      </c>
      <c r="BL65">
        <f t="shared" si="146"/>
        <v>0</v>
      </c>
      <c r="BM65">
        <f t="shared" si="146"/>
        <v>0</v>
      </c>
      <c r="BN65">
        <f t="shared" si="146"/>
        <v>0</v>
      </c>
      <c r="BO65">
        <f t="shared" si="146"/>
        <v>0</v>
      </c>
      <c r="BP65">
        <f t="shared" si="146"/>
        <v>0</v>
      </c>
      <c r="BQ65">
        <f t="shared" si="146"/>
        <v>0</v>
      </c>
      <c r="BR65">
        <f t="shared" si="146"/>
        <v>0</v>
      </c>
      <c r="BS65">
        <f t="shared" si="146"/>
        <v>0</v>
      </c>
      <c r="BT65">
        <f t="shared" ref="BT65:CY65" si="147">BT14+BT38</f>
        <v>0</v>
      </c>
      <c r="BU65">
        <f t="shared" si="147"/>
        <v>0</v>
      </c>
      <c r="BV65">
        <f t="shared" si="147"/>
        <v>0</v>
      </c>
      <c r="BW65">
        <f t="shared" si="147"/>
        <v>0</v>
      </c>
      <c r="BX65">
        <f t="shared" si="147"/>
        <v>0</v>
      </c>
      <c r="BY65">
        <f t="shared" si="147"/>
        <v>0</v>
      </c>
      <c r="BZ65">
        <f t="shared" si="147"/>
        <v>0</v>
      </c>
      <c r="CA65">
        <f t="shared" si="147"/>
        <v>0</v>
      </c>
      <c r="CB65">
        <f t="shared" si="147"/>
        <v>0</v>
      </c>
      <c r="CC65">
        <f t="shared" si="147"/>
        <v>0</v>
      </c>
      <c r="CD65">
        <f t="shared" si="147"/>
        <v>0</v>
      </c>
      <c r="CE65">
        <f t="shared" si="147"/>
        <v>0</v>
      </c>
      <c r="CF65">
        <f t="shared" si="147"/>
        <v>0</v>
      </c>
      <c r="CG65">
        <f t="shared" si="147"/>
        <v>0</v>
      </c>
      <c r="CH65">
        <f t="shared" si="147"/>
        <v>0</v>
      </c>
      <c r="CI65">
        <f t="shared" si="147"/>
        <v>0</v>
      </c>
      <c r="CJ65">
        <f t="shared" si="147"/>
        <v>0</v>
      </c>
      <c r="CK65">
        <f t="shared" si="147"/>
        <v>0</v>
      </c>
      <c r="CL65">
        <f t="shared" si="147"/>
        <v>0</v>
      </c>
      <c r="CM65">
        <f t="shared" si="147"/>
        <v>0</v>
      </c>
      <c r="CN65">
        <f t="shared" si="147"/>
        <v>0</v>
      </c>
      <c r="CO65">
        <f t="shared" si="147"/>
        <v>0</v>
      </c>
      <c r="CP65">
        <f t="shared" si="147"/>
        <v>0</v>
      </c>
      <c r="CQ65">
        <f t="shared" si="147"/>
        <v>0</v>
      </c>
      <c r="CR65">
        <f t="shared" si="147"/>
        <v>0</v>
      </c>
      <c r="CS65">
        <f t="shared" si="147"/>
        <v>0</v>
      </c>
      <c r="CT65">
        <f t="shared" si="147"/>
        <v>0</v>
      </c>
      <c r="CU65">
        <f t="shared" si="147"/>
        <v>0</v>
      </c>
      <c r="CV65">
        <f t="shared" si="147"/>
        <v>0</v>
      </c>
      <c r="CW65">
        <f t="shared" si="147"/>
        <v>0</v>
      </c>
      <c r="CX65">
        <f t="shared" si="147"/>
        <v>0</v>
      </c>
      <c r="CY65">
        <f t="shared" si="147"/>
        <v>0</v>
      </c>
      <c r="CZ65">
        <f t="shared" ref="CZ65:DJ65" si="148">CZ14+CZ38</f>
        <v>0</v>
      </c>
      <c r="DA65">
        <f t="shared" si="148"/>
        <v>0</v>
      </c>
      <c r="DB65">
        <f t="shared" si="148"/>
        <v>0</v>
      </c>
      <c r="DC65">
        <f t="shared" si="148"/>
        <v>0</v>
      </c>
      <c r="DD65">
        <f t="shared" si="148"/>
        <v>0</v>
      </c>
      <c r="DE65">
        <f t="shared" si="148"/>
        <v>0</v>
      </c>
      <c r="DF65">
        <f t="shared" si="148"/>
        <v>0</v>
      </c>
      <c r="DG65">
        <f t="shared" si="148"/>
        <v>0</v>
      </c>
      <c r="DH65">
        <f t="shared" si="148"/>
        <v>0</v>
      </c>
      <c r="DI65">
        <f t="shared" si="148"/>
        <v>0</v>
      </c>
      <c r="DJ65">
        <f t="shared" si="148"/>
        <v>0</v>
      </c>
    </row>
    <row r="66" spans="1:114" x14ac:dyDescent="0.3">
      <c r="F66" t="s">
        <v>133</v>
      </c>
      <c r="H66">
        <f t="shared" ref="H66:AM66" si="149">H15+H39</f>
        <v>0</v>
      </c>
      <c r="I66">
        <f t="shared" si="149"/>
        <v>0</v>
      </c>
      <c r="J66">
        <f t="shared" si="149"/>
        <v>0</v>
      </c>
      <c r="K66">
        <f t="shared" si="149"/>
        <v>0</v>
      </c>
      <c r="L66">
        <f t="shared" si="149"/>
        <v>0</v>
      </c>
      <c r="M66">
        <f t="shared" si="149"/>
        <v>0</v>
      </c>
      <c r="N66">
        <f t="shared" si="149"/>
        <v>0</v>
      </c>
      <c r="O66">
        <f t="shared" si="149"/>
        <v>0</v>
      </c>
      <c r="P66">
        <f t="shared" si="149"/>
        <v>0</v>
      </c>
      <c r="Q66">
        <f t="shared" si="149"/>
        <v>0</v>
      </c>
      <c r="R66">
        <f t="shared" si="149"/>
        <v>0</v>
      </c>
      <c r="S66">
        <f t="shared" si="149"/>
        <v>0</v>
      </c>
      <c r="T66">
        <f t="shared" si="149"/>
        <v>0</v>
      </c>
      <c r="U66">
        <f t="shared" si="149"/>
        <v>0</v>
      </c>
      <c r="V66">
        <f t="shared" si="149"/>
        <v>0</v>
      </c>
      <c r="W66">
        <f t="shared" si="149"/>
        <v>0</v>
      </c>
      <c r="X66">
        <f t="shared" si="149"/>
        <v>0</v>
      </c>
      <c r="Y66">
        <f t="shared" si="149"/>
        <v>0</v>
      </c>
      <c r="Z66">
        <f t="shared" si="149"/>
        <v>0</v>
      </c>
      <c r="AA66">
        <f t="shared" si="149"/>
        <v>0</v>
      </c>
      <c r="AB66">
        <f t="shared" si="149"/>
        <v>0</v>
      </c>
      <c r="AC66">
        <f t="shared" si="149"/>
        <v>0</v>
      </c>
      <c r="AD66">
        <f t="shared" si="149"/>
        <v>0</v>
      </c>
      <c r="AE66">
        <f t="shared" si="149"/>
        <v>0</v>
      </c>
      <c r="AF66">
        <f t="shared" si="149"/>
        <v>0</v>
      </c>
      <c r="AG66">
        <f t="shared" si="149"/>
        <v>0</v>
      </c>
      <c r="AH66">
        <f t="shared" si="149"/>
        <v>0</v>
      </c>
      <c r="AI66">
        <f t="shared" si="149"/>
        <v>0</v>
      </c>
      <c r="AJ66">
        <f t="shared" si="149"/>
        <v>0</v>
      </c>
      <c r="AK66">
        <f t="shared" si="149"/>
        <v>0</v>
      </c>
      <c r="AL66">
        <f t="shared" si="149"/>
        <v>0</v>
      </c>
      <c r="AM66">
        <f t="shared" si="149"/>
        <v>0</v>
      </c>
      <c r="AN66">
        <f t="shared" ref="AN66:BS66" si="150">AN15+AN39</f>
        <v>0</v>
      </c>
      <c r="AO66">
        <f t="shared" si="150"/>
        <v>0</v>
      </c>
      <c r="AP66">
        <f t="shared" si="150"/>
        <v>0</v>
      </c>
      <c r="AQ66">
        <f t="shared" si="150"/>
        <v>0</v>
      </c>
      <c r="AR66">
        <f t="shared" si="150"/>
        <v>0</v>
      </c>
      <c r="AS66">
        <f t="shared" si="150"/>
        <v>0</v>
      </c>
      <c r="AT66">
        <f t="shared" si="150"/>
        <v>0</v>
      </c>
      <c r="AU66">
        <f t="shared" si="150"/>
        <v>0</v>
      </c>
      <c r="AV66">
        <f t="shared" si="150"/>
        <v>0</v>
      </c>
      <c r="AW66">
        <f t="shared" si="150"/>
        <v>0</v>
      </c>
      <c r="AX66">
        <f t="shared" si="150"/>
        <v>0</v>
      </c>
      <c r="AY66">
        <f t="shared" si="150"/>
        <v>0</v>
      </c>
      <c r="AZ66">
        <f t="shared" si="150"/>
        <v>0</v>
      </c>
      <c r="BA66">
        <f t="shared" si="150"/>
        <v>0</v>
      </c>
      <c r="BB66">
        <f t="shared" si="150"/>
        <v>0</v>
      </c>
      <c r="BC66">
        <f t="shared" si="150"/>
        <v>0</v>
      </c>
      <c r="BD66">
        <f t="shared" si="150"/>
        <v>0</v>
      </c>
      <c r="BE66">
        <f t="shared" si="150"/>
        <v>0</v>
      </c>
      <c r="BF66">
        <f t="shared" si="150"/>
        <v>0</v>
      </c>
      <c r="BG66">
        <f t="shared" si="150"/>
        <v>0</v>
      </c>
      <c r="BH66">
        <f t="shared" si="150"/>
        <v>0</v>
      </c>
      <c r="BI66">
        <f t="shared" si="150"/>
        <v>0</v>
      </c>
      <c r="BJ66">
        <f t="shared" si="150"/>
        <v>0</v>
      </c>
      <c r="BK66">
        <f t="shared" si="150"/>
        <v>0</v>
      </c>
      <c r="BL66">
        <f t="shared" si="150"/>
        <v>0</v>
      </c>
      <c r="BM66">
        <f t="shared" si="150"/>
        <v>0</v>
      </c>
      <c r="BN66">
        <f t="shared" si="150"/>
        <v>0</v>
      </c>
      <c r="BO66">
        <f t="shared" si="150"/>
        <v>0</v>
      </c>
      <c r="BP66">
        <f t="shared" si="150"/>
        <v>0</v>
      </c>
      <c r="BQ66">
        <f t="shared" si="150"/>
        <v>0</v>
      </c>
      <c r="BR66">
        <f t="shared" si="150"/>
        <v>0</v>
      </c>
      <c r="BS66">
        <f t="shared" si="150"/>
        <v>0</v>
      </c>
      <c r="BT66">
        <f t="shared" ref="BT66:CY66" si="151">BT15+BT39</f>
        <v>0</v>
      </c>
      <c r="BU66">
        <f t="shared" si="151"/>
        <v>0</v>
      </c>
      <c r="BV66">
        <f t="shared" si="151"/>
        <v>0</v>
      </c>
      <c r="BW66">
        <f t="shared" si="151"/>
        <v>0</v>
      </c>
      <c r="BX66">
        <f t="shared" si="151"/>
        <v>0</v>
      </c>
      <c r="BY66">
        <f t="shared" si="151"/>
        <v>0</v>
      </c>
      <c r="BZ66">
        <f t="shared" si="151"/>
        <v>0</v>
      </c>
      <c r="CA66">
        <f t="shared" si="151"/>
        <v>0</v>
      </c>
      <c r="CB66">
        <f t="shared" si="151"/>
        <v>0</v>
      </c>
      <c r="CC66">
        <f t="shared" si="151"/>
        <v>0</v>
      </c>
      <c r="CD66">
        <f t="shared" si="151"/>
        <v>0</v>
      </c>
      <c r="CE66">
        <f t="shared" si="151"/>
        <v>0</v>
      </c>
      <c r="CF66">
        <f t="shared" si="151"/>
        <v>0</v>
      </c>
      <c r="CG66">
        <f t="shared" si="151"/>
        <v>0</v>
      </c>
      <c r="CH66">
        <f t="shared" si="151"/>
        <v>0</v>
      </c>
      <c r="CI66">
        <f t="shared" si="151"/>
        <v>0</v>
      </c>
      <c r="CJ66">
        <f t="shared" si="151"/>
        <v>0</v>
      </c>
      <c r="CK66">
        <f t="shared" si="151"/>
        <v>0</v>
      </c>
      <c r="CL66">
        <f t="shared" si="151"/>
        <v>0</v>
      </c>
      <c r="CM66">
        <f t="shared" si="151"/>
        <v>0</v>
      </c>
      <c r="CN66">
        <f t="shared" si="151"/>
        <v>0</v>
      </c>
      <c r="CO66">
        <f t="shared" si="151"/>
        <v>0</v>
      </c>
      <c r="CP66">
        <f t="shared" si="151"/>
        <v>0</v>
      </c>
      <c r="CQ66">
        <f t="shared" si="151"/>
        <v>0</v>
      </c>
      <c r="CR66">
        <f t="shared" si="151"/>
        <v>0</v>
      </c>
      <c r="CS66">
        <f t="shared" si="151"/>
        <v>0</v>
      </c>
      <c r="CT66">
        <f t="shared" si="151"/>
        <v>0</v>
      </c>
      <c r="CU66">
        <f t="shared" si="151"/>
        <v>0</v>
      </c>
      <c r="CV66">
        <f t="shared" si="151"/>
        <v>0</v>
      </c>
      <c r="CW66">
        <f t="shared" si="151"/>
        <v>0</v>
      </c>
      <c r="CX66">
        <f t="shared" si="151"/>
        <v>0</v>
      </c>
      <c r="CY66">
        <f t="shared" si="151"/>
        <v>0</v>
      </c>
      <c r="CZ66">
        <f t="shared" ref="CZ66:DJ66" si="152">CZ15+CZ39</f>
        <v>0</v>
      </c>
      <c r="DA66">
        <f t="shared" si="152"/>
        <v>0</v>
      </c>
      <c r="DB66">
        <f t="shared" si="152"/>
        <v>0</v>
      </c>
      <c r="DC66">
        <f t="shared" si="152"/>
        <v>0</v>
      </c>
      <c r="DD66">
        <f t="shared" si="152"/>
        <v>0</v>
      </c>
      <c r="DE66">
        <f t="shared" si="152"/>
        <v>0</v>
      </c>
      <c r="DF66">
        <f t="shared" si="152"/>
        <v>0</v>
      </c>
      <c r="DG66">
        <f t="shared" si="152"/>
        <v>0</v>
      </c>
      <c r="DH66">
        <f t="shared" si="152"/>
        <v>0</v>
      </c>
      <c r="DI66">
        <f t="shared" si="152"/>
        <v>0</v>
      </c>
      <c r="DJ66">
        <f t="shared" si="152"/>
        <v>0</v>
      </c>
    </row>
    <row r="67" spans="1:114" x14ac:dyDescent="0.3">
      <c r="F67" t="s">
        <v>134</v>
      </c>
      <c r="H67">
        <f t="shared" ref="H67:AM67" si="153">H16+H40</f>
        <v>36</v>
      </c>
      <c r="I67">
        <f t="shared" si="153"/>
        <v>0</v>
      </c>
      <c r="J67">
        <f t="shared" si="153"/>
        <v>11</v>
      </c>
      <c r="K67">
        <f t="shared" si="153"/>
        <v>4</v>
      </c>
      <c r="L67">
        <f t="shared" si="153"/>
        <v>189</v>
      </c>
      <c r="M67">
        <f t="shared" si="153"/>
        <v>140</v>
      </c>
      <c r="N67">
        <f t="shared" si="153"/>
        <v>216</v>
      </c>
      <c r="O67">
        <f t="shared" si="153"/>
        <v>440</v>
      </c>
      <c r="P67">
        <f t="shared" si="153"/>
        <v>2</v>
      </c>
      <c r="Q67">
        <f t="shared" si="153"/>
        <v>12</v>
      </c>
      <c r="R67">
        <f t="shared" si="153"/>
        <v>24</v>
      </c>
      <c r="S67">
        <f t="shared" si="153"/>
        <v>22</v>
      </c>
      <c r="T67">
        <f t="shared" si="153"/>
        <v>1</v>
      </c>
      <c r="U67">
        <f t="shared" si="153"/>
        <v>1</v>
      </c>
      <c r="V67">
        <f t="shared" si="153"/>
        <v>5</v>
      </c>
      <c r="W67">
        <f t="shared" si="153"/>
        <v>207</v>
      </c>
      <c r="X67">
        <f t="shared" si="153"/>
        <v>0</v>
      </c>
      <c r="Y67">
        <f t="shared" si="153"/>
        <v>20</v>
      </c>
      <c r="Z67">
        <f t="shared" si="153"/>
        <v>31</v>
      </c>
      <c r="AA67">
        <f t="shared" si="153"/>
        <v>0</v>
      </c>
      <c r="AB67">
        <f t="shared" si="153"/>
        <v>0</v>
      </c>
      <c r="AC67">
        <f t="shared" si="153"/>
        <v>0</v>
      </c>
      <c r="AD67">
        <f t="shared" si="153"/>
        <v>63</v>
      </c>
      <c r="AE67">
        <f t="shared" si="153"/>
        <v>2</v>
      </c>
      <c r="AF67">
        <f t="shared" si="153"/>
        <v>0</v>
      </c>
      <c r="AG67">
        <f t="shared" si="153"/>
        <v>0</v>
      </c>
      <c r="AH67">
        <f t="shared" si="153"/>
        <v>0</v>
      </c>
      <c r="AI67">
        <f t="shared" si="153"/>
        <v>3</v>
      </c>
      <c r="AJ67">
        <f t="shared" si="153"/>
        <v>139</v>
      </c>
      <c r="AK67">
        <f t="shared" si="153"/>
        <v>401</v>
      </c>
      <c r="AL67">
        <f t="shared" si="153"/>
        <v>24</v>
      </c>
      <c r="AM67">
        <f t="shared" si="153"/>
        <v>0</v>
      </c>
      <c r="AN67">
        <f t="shared" ref="AN67:BS67" si="154">AN16+AN40</f>
        <v>80</v>
      </c>
      <c r="AO67">
        <f t="shared" si="154"/>
        <v>122</v>
      </c>
      <c r="AP67">
        <f t="shared" si="154"/>
        <v>0</v>
      </c>
      <c r="AQ67">
        <f t="shared" si="154"/>
        <v>0</v>
      </c>
      <c r="AR67">
        <f t="shared" si="154"/>
        <v>442</v>
      </c>
      <c r="AS67">
        <f t="shared" si="154"/>
        <v>243</v>
      </c>
      <c r="AT67">
        <f t="shared" si="154"/>
        <v>218</v>
      </c>
      <c r="AU67">
        <f t="shared" si="154"/>
        <v>32</v>
      </c>
      <c r="AV67">
        <f t="shared" si="154"/>
        <v>0</v>
      </c>
      <c r="AW67">
        <f t="shared" si="154"/>
        <v>205</v>
      </c>
      <c r="AX67">
        <f t="shared" si="154"/>
        <v>0</v>
      </c>
      <c r="AY67">
        <f t="shared" si="154"/>
        <v>12</v>
      </c>
      <c r="AZ67">
        <f t="shared" si="154"/>
        <v>443</v>
      </c>
      <c r="BA67">
        <f t="shared" si="154"/>
        <v>11</v>
      </c>
      <c r="BB67">
        <f t="shared" si="154"/>
        <v>3</v>
      </c>
      <c r="BC67">
        <f t="shared" si="154"/>
        <v>500</v>
      </c>
      <c r="BD67">
        <f t="shared" si="154"/>
        <v>27</v>
      </c>
      <c r="BE67">
        <f t="shared" si="154"/>
        <v>63</v>
      </c>
      <c r="BF67">
        <f t="shared" si="154"/>
        <v>127</v>
      </c>
      <c r="BG67">
        <f t="shared" si="154"/>
        <v>10</v>
      </c>
      <c r="BH67">
        <f t="shared" si="154"/>
        <v>165</v>
      </c>
      <c r="BI67">
        <f t="shared" si="154"/>
        <v>0</v>
      </c>
      <c r="BJ67">
        <f t="shared" si="154"/>
        <v>0</v>
      </c>
      <c r="BK67">
        <f t="shared" si="154"/>
        <v>0</v>
      </c>
      <c r="BL67">
        <f t="shared" si="154"/>
        <v>10</v>
      </c>
      <c r="BM67">
        <f t="shared" si="154"/>
        <v>3</v>
      </c>
      <c r="BN67">
        <f t="shared" si="154"/>
        <v>0</v>
      </c>
      <c r="BO67">
        <f t="shared" si="154"/>
        <v>0</v>
      </c>
      <c r="BP67">
        <f t="shared" si="154"/>
        <v>0</v>
      </c>
      <c r="BQ67">
        <f t="shared" si="154"/>
        <v>0</v>
      </c>
      <c r="BR67">
        <f t="shared" si="154"/>
        <v>0</v>
      </c>
      <c r="BS67">
        <f t="shared" si="154"/>
        <v>0</v>
      </c>
      <c r="BT67">
        <f t="shared" ref="BT67:CY67" si="155">BT16+BT40</f>
        <v>0</v>
      </c>
      <c r="BU67">
        <f t="shared" si="155"/>
        <v>0</v>
      </c>
      <c r="BV67">
        <f t="shared" si="155"/>
        <v>0</v>
      </c>
      <c r="BW67">
        <f t="shared" si="155"/>
        <v>0</v>
      </c>
      <c r="BX67">
        <f t="shared" si="155"/>
        <v>0</v>
      </c>
      <c r="BY67">
        <f t="shared" si="155"/>
        <v>0</v>
      </c>
      <c r="BZ67">
        <f t="shared" si="155"/>
        <v>0</v>
      </c>
      <c r="CA67">
        <f t="shared" si="155"/>
        <v>0</v>
      </c>
      <c r="CB67">
        <f t="shared" si="155"/>
        <v>0</v>
      </c>
      <c r="CC67">
        <f t="shared" si="155"/>
        <v>0</v>
      </c>
      <c r="CD67">
        <f t="shared" si="155"/>
        <v>0</v>
      </c>
      <c r="CE67">
        <f t="shared" si="155"/>
        <v>0</v>
      </c>
      <c r="CF67">
        <f t="shared" si="155"/>
        <v>0</v>
      </c>
      <c r="CG67">
        <f t="shared" si="155"/>
        <v>0</v>
      </c>
      <c r="CH67">
        <f t="shared" si="155"/>
        <v>0</v>
      </c>
      <c r="CI67">
        <f t="shared" si="155"/>
        <v>0</v>
      </c>
      <c r="CJ67">
        <f t="shared" si="155"/>
        <v>0</v>
      </c>
      <c r="CK67">
        <f t="shared" si="155"/>
        <v>0</v>
      </c>
      <c r="CL67">
        <f t="shared" si="155"/>
        <v>0</v>
      </c>
      <c r="CM67">
        <f t="shared" si="155"/>
        <v>0</v>
      </c>
      <c r="CN67">
        <f t="shared" si="155"/>
        <v>0</v>
      </c>
      <c r="CO67">
        <f t="shared" si="155"/>
        <v>0</v>
      </c>
      <c r="CP67">
        <f t="shared" si="155"/>
        <v>0</v>
      </c>
      <c r="CQ67">
        <f t="shared" si="155"/>
        <v>0</v>
      </c>
      <c r="CR67">
        <f t="shared" si="155"/>
        <v>0</v>
      </c>
      <c r="CS67">
        <f t="shared" si="155"/>
        <v>0</v>
      </c>
      <c r="CT67">
        <f t="shared" si="155"/>
        <v>0</v>
      </c>
      <c r="CU67">
        <f t="shared" si="155"/>
        <v>0</v>
      </c>
      <c r="CV67">
        <f t="shared" si="155"/>
        <v>0</v>
      </c>
      <c r="CW67">
        <f t="shared" si="155"/>
        <v>0</v>
      </c>
      <c r="CX67">
        <f t="shared" si="155"/>
        <v>0</v>
      </c>
      <c r="CY67">
        <f t="shared" si="155"/>
        <v>0</v>
      </c>
      <c r="CZ67">
        <f t="shared" ref="CZ67:DJ67" si="156">CZ16+CZ40</f>
        <v>0</v>
      </c>
      <c r="DA67">
        <f t="shared" si="156"/>
        <v>0</v>
      </c>
      <c r="DB67">
        <f t="shared" si="156"/>
        <v>0</v>
      </c>
      <c r="DC67">
        <f t="shared" si="156"/>
        <v>0</v>
      </c>
      <c r="DD67">
        <f t="shared" si="156"/>
        <v>0</v>
      </c>
      <c r="DE67">
        <f t="shared" si="156"/>
        <v>0</v>
      </c>
      <c r="DF67">
        <f t="shared" si="156"/>
        <v>0</v>
      </c>
      <c r="DG67">
        <f t="shared" si="156"/>
        <v>0</v>
      </c>
      <c r="DH67">
        <f t="shared" si="156"/>
        <v>0</v>
      </c>
      <c r="DI67">
        <f t="shared" si="156"/>
        <v>0</v>
      </c>
      <c r="DJ67">
        <f t="shared" si="156"/>
        <v>0</v>
      </c>
    </row>
    <row r="68" spans="1:114" x14ac:dyDescent="0.3">
      <c r="F68" t="s">
        <v>135</v>
      </c>
      <c r="H68">
        <f t="shared" ref="H68:AM68" si="157">H17+H41</f>
        <v>8</v>
      </c>
      <c r="I68">
        <f t="shared" si="157"/>
        <v>481</v>
      </c>
      <c r="J68">
        <f t="shared" si="157"/>
        <v>542</v>
      </c>
      <c r="K68">
        <f t="shared" si="157"/>
        <v>209</v>
      </c>
      <c r="L68">
        <f t="shared" si="157"/>
        <v>356</v>
      </c>
      <c r="M68">
        <f t="shared" si="157"/>
        <v>603</v>
      </c>
      <c r="N68">
        <f t="shared" si="157"/>
        <v>344</v>
      </c>
      <c r="O68">
        <f t="shared" si="157"/>
        <v>97</v>
      </c>
      <c r="P68">
        <f t="shared" si="157"/>
        <v>147</v>
      </c>
      <c r="Q68">
        <f t="shared" si="157"/>
        <v>71</v>
      </c>
      <c r="R68">
        <f t="shared" si="157"/>
        <v>8</v>
      </c>
      <c r="S68">
        <f t="shared" si="157"/>
        <v>211</v>
      </c>
      <c r="T68">
        <f t="shared" si="157"/>
        <v>0</v>
      </c>
      <c r="U68">
        <f t="shared" si="157"/>
        <v>200</v>
      </c>
      <c r="V68">
        <f t="shared" si="157"/>
        <v>340</v>
      </c>
      <c r="W68">
        <f t="shared" si="157"/>
        <v>316</v>
      </c>
      <c r="X68">
        <f t="shared" si="157"/>
        <v>728</v>
      </c>
      <c r="Y68">
        <f t="shared" si="157"/>
        <v>137</v>
      </c>
      <c r="Z68">
        <f t="shared" si="157"/>
        <v>0</v>
      </c>
      <c r="AA68">
        <f t="shared" si="157"/>
        <v>0</v>
      </c>
      <c r="AB68">
        <f t="shared" si="157"/>
        <v>1</v>
      </c>
      <c r="AC68">
        <f t="shared" si="157"/>
        <v>12</v>
      </c>
      <c r="AD68">
        <f t="shared" si="157"/>
        <v>77</v>
      </c>
      <c r="AE68">
        <f t="shared" si="157"/>
        <v>0</v>
      </c>
      <c r="AF68">
        <f t="shared" si="157"/>
        <v>19</v>
      </c>
      <c r="AG68">
        <f t="shared" si="157"/>
        <v>6</v>
      </c>
      <c r="AH68">
        <f t="shared" si="157"/>
        <v>518</v>
      </c>
      <c r="AI68">
        <f t="shared" si="157"/>
        <v>4</v>
      </c>
      <c r="AJ68">
        <f t="shared" si="157"/>
        <v>65</v>
      </c>
      <c r="AK68">
        <f t="shared" si="157"/>
        <v>29</v>
      </c>
      <c r="AL68">
        <f t="shared" si="157"/>
        <v>214</v>
      </c>
      <c r="AM68">
        <f t="shared" si="157"/>
        <v>9</v>
      </c>
      <c r="AN68">
        <f t="shared" ref="AN68:BS68" si="158">AN17+AN41</f>
        <v>3</v>
      </c>
      <c r="AO68">
        <f t="shared" si="158"/>
        <v>0</v>
      </c>
      <c r="AP68">
        <f t="shared" si="158"/>
        <v>96</v>
      </c>
      <c r="AQ68">
        <f t="shared" si="158"/>
        <v>0</v>
      </c>
      <c r="AR68">
        <f t="shared" si="158"/>
        <v>1</v>
      </c>
      <c r="AS68">
        <f t="shared" si="158"/>
        <v>4</v>
      </c>
      <c r="AT68">
        <f t="shared" si="158"/>
        <v>0</v>
      </c>
      <c r="AU68">
        <f t="shared" si="158"/>
        <v>0</v>
      </c>
      <c r="AV68">
        <f t="shared" si="158"/>
        <v>0</v>
      </c>
      <c r="AW68">
        <f t="shared" si="158"/>
        <v>0</v>
      </c>
      <c r="AX68">
        <f t="shared" si="158"/>
        <v>4</v>
      </c>
      <c r="AY68">
        <f t="shared" si="158"/>
        <v>102</v>
      </c>
      <c r="AZ68">
        <f t="shared" si="158"/>
        <v>0</v>
      </c>
      <c r="BA68">
        <f t="shared" si="158"/>
        <v>80</v>
      </c>
      <c r="BB68">
        <f t="shared" si="158"/>
        <v>0</v>
      </c>
      <c r="BC68">
        <f t="shared" si="158"/>
        <v>0</v>
      </c>
      <c r="BD68">
        <f t="shared" si="158"/>
        <v>0</v>
      </c>
      <c r="BE68">
        <f t="shared" si="158"/>
        <v>0</v>
      </c>
      <c r="BF68">
        <f t="shared" si="158"/>
        <v>0</v>
      </c>
      <c r="BG68">
        <f t="shared" si="158"/>
        <v>0</v>
      </c>
      <c r="BH68">
        <f t="shared" si="158"/>
        <v>0</v>
      </c>
      <c r="BI68">
        <f t="shared" si="158"/>
        <v>0</v>
      </c>
      <c r="BJ68">
        <f t="shared" si="158"/>
        <v>0</v>
      </c>
      <c r="BK68">
        <f t="shared" si="158"/>
        <v>0</v>
      </c>
      <c r="BL68">
        <f t="shared" si="158"/>
        <v>0</v>
      </c>
      <c r="BM68">
        <f t="shared" si="158"/>
        <v>0</v>
      </c>
      <c r="BN68">
        <f t="shared" si="158"/>
        <v>0</v>
      </c>
      <c r="BO68">
        <f t="shared" si="158"/>
        <v>0</v>
      </c>
      <c r="BP68">
        <f t="shared" si="158"/>
        <v>0</v>
      </c>
      <c r="BQ68">
        <f t="shared" si="158"/>
        <v>0</v>
      </c>
      <c r="BR68">
        <f t="shared" si="158"/>
        <v>0</v>
      </c>
      <c r="BS68">
        <f t="shared" si="158"/>
        <v>0</v>
      </c>
      <c r="BT68">
        <f t="shared" ref="BT68:CY68" si="159">BT17+BT41</f>
        <v>0</v>
      </c>
      <c r="BU68">
        <f t="shared" si="159"/>
        <v>0</v>
      </c>
      <c r="BV68">
        <f t="shared" si="159"/>
        <v>0</v>
      </c>
      <c r="BW68">
        <f t="shared" si="159"/>
        <v>0</v>
      </c>
      <c r="BX68">
        <f t="shared" si="159"/>
        <v>0</v>
      </c>
      <c r="BY68">
        <f t="shared" si="159"/>
        <v>0</v>
      </c>
      <c r="BZ68">
        <f t="shared" si="159"/>
        <v>0</v>
      </c>
      <c r="CA68">
        <f t="shared" si="159"/>
        <v>0</v>
      </c>
      <c r="CB68">
        <f t="shared" si="159"/>
        <v>0</v>
      </c>
      <c r="CC68">
        <f t="shared" si="159"/>
        <v>0</v>
      </c>
      <c r="CD68">
        <f t="shared" si="159"/>
        <v>0</v>
      </c>
      <c r="CE68">
        <f t="shared" si="159"/>
        <v>0</v>
      </c>
      <c r="CF68">
        <f t="shared" si="159"/>
        <v>0</v>
      </c>
      <c r="CG68">
        <f t="shared" si="159"/>
        <v>0</v>
      </c>
      <c r="CH68">
        <f t="shared" si="159"/>
        <v>0</v>
      </c>
      <c r="CI68">
        <f t="shared" si="159"/>
        <v>0</v>
      </c>
      <c r="CJ68">
        <f t="shared" si="159"/>
        <v>0</v>
      </c>
      <c r="CK68">
        <f t="shared" si="159"/>
        <v>0</v>
      </c>
      <c r="CL68">
        <f t="shared" si="159"/>
        <v>0</v>
      </c>
      <c r="CM68">
        <f t="shared" si="159"/>
        <v>0</v>
      </c>
      <c r="CN68">
        <f t="shared" si="159"/>
        <v>0</v>
      </c>
      <c r="CO68">
        <f t="shared" si="159"/>
        <v>0</v>
      </c>
      <c r="CP68">
        <f t="shared" si="159"/>
        <v>0</v>
      </c>
      <c r="CQ68">
        <f t="shared" si="159"/>
        <v>0</v>
      </c>
      <c r="CR68">
        <f t="shared" si="159"/>
        <v>0</v>
      </c>
      <c r="CS68">
        <f t="shared" si="159"/>
        <v>0</v>
      </c>
      <c r="CT68">
        <f t="shared" si="159"/>
        <v>0</v>
      </c>
      <c r="CU68">
        <f t="shared" si="159"/>
        <v>0</v>
      </c>
      <c r="CV68">
        <f t="shared" si="159"/>
        <v>0</v>
      </c>
      <c r="CW68">
        <f t="shared" si="159"/>
        <v>0</v>
      </c>
      <c r="CX68">
        <f t="shared" si="159"/>
        <v>0</v>
      </c>
      <c r="CY68">
        <f t="shared" si="159"/>
        <v>0</v>
      </c>
      <c r="CZ68">
        <f t="shared" ref="CZ68:DJ68" si="160">CZ17+CZ41</f>
        <v>0</v>
      </c>
      <c r="DA68">
        <f t="shared" si="160"/>
        <v>0</v>
      </c>
      <c r="DB68">
        <f t="shared" si="160"/>
        <v>0</v>
      </c>
      <c r="DC68">
        <f t="shared" si="160"/>
        <v>0</v>
      </c>
      <c r="DD68">
        <f t="shared" si="160"/>
        <v>0</v>
      </c>
      <c r="DE68">
        <f t="shared" si="160"/>
        <v>0</v>
      </c>
      <c r="DF68">
        <f t="shared" si="160"/>
        <v>0</v>
      </c>
      <c r="DG68">
        <f t="shared" si="160"/>
        <v>0</v>
      </c>
      <c r="DH68">
        <f t="shared" si="160"/>
        <v>0</v>
      </c>
      <c r="DI68">
        <f t="shared" si="160"/>
        <v>0</v>
      </c>
      <c r="DJ68">
        <f t="shared" si="160"/>
        <v>0</v>
      </c>
    </row>
    <row r="69" spans="1:114" x14ac:dyDescent="0.3">
      <c r="F69" t="s">
        <v>136</v>
      </c>
      <c r="H69">
        <f t="shared" ref="H69:AM69" si="161">H18+H42</f>
        <v>0</v>
      </c>
      <c r="I69">
        <f t="shared" si="161"/>
        <v>0</v>
      </c>
      <c r="J69">
        <f t="shared" si="161"/>
        <v>0</v>
      </c>
      <c r="K69">
        <f t="shared" si="161"/>
        <v>0</v>
      </c>
      <c r="L69">
        <f t="shared" si="161"/>
        <v>0</v>
      </c>
      <c r="M69">
        <f t="shared" si="161"/>
        <v>0</v>
      </c>
      <c r="N69">
        <f t="shared" si="161"/>
        <v>0</v>
      </c>
      <c r="O69">
        <f t="shared" si="161"/>
        <v>170</v>
      </c>
      <c r="P69">
        <f t="shared" si="161"/>
        <v>0</v>
      </c>
      <c r="Q69">
        <f t="shared" si="161"/>
        <v>0</v>
      </c>
      <c r="R69">
        <f t="shared" si="161"/>
        <v>235</v>
      </c>
      <c r="S69">
        <f t="shared" si="161"/>
        <v>0</v>
      </c>
      <c r="T69">
        <f t="shared" si="161"/>
        <v>0</v>
      </c>
      <c r="U69">
        <f t="shared" si="161"/>
        <v>0</v>
      </c>
      <c r="V69">
        <f t="shared" si="161"/>
        <v>483</v>
      </c>
      <c r="W69">
        <f t="shared" si="161"/>
        <v>0</v>
      </c>
      <c r="X69">
        <f t="shared" si="161"/>
        <v>0</v>
      </c>
      <c r="Y69">
        <f t="shared" si="161"/>
        <v>0</v>
      </c>
      <c r="Z69">
        <f t="shared" si="161"/>
        <v>0</v>
      </c>
      <c r="AA69">
        <f t="shared" si="161"/>
        <v>0</v>
      </c>
      <c r="AB69">
        <f t="shared" si="161"/>
        <v>0</v>
      </c>
      <c r="AC69">
        <f t="shared" si="161"/>
        <v>0</v>
      </c>
      <c r="AD69">
        <f t="shared" si="161"/>
        <v>0</v>
      </c>
      <c r="AE69">
        <f t="shared" si="161"/>
        <v>0</v>
      </c>
      <c r="AF69">
        <f t="shared" si="161"/>
        <v>0</v>
      </c>
      <c r="AG69">
        <f t="shared" si="161"/>
        <v>0</v>
      </c>
      <c r="AH69">
        <f t="shared" si="161"/>
        <v>0</v>
      </c>
      <c r="AI69">
        <f t="shared" si="161"/>
        <v>0</v>
      </c>
      <c r="AJ69">
        <f t="shared" si="161"/>
        <v>0</v>
      </c>
      <c r="AK69">
        <f t="shared" si="161"/>
        <v>0</v>
      </c>
      <c r="AL69">
        <f t="shared" si="161"/>
        <v>0</v>
      </c>
      <c r="AM69">
        <f t="shared" si="161"/>
        <v>0</v>
      </c>
      <c r="AN69">
        <f t="shared" ref="AN69:BS69" si="162">AN18+AN42</f>
        <v>0</v>
      </c>
      <c r="AO69">
        <f t="shared" si="162"/>
        <v>0</v>
      </c>
      <c r="AP69">
        <f t="shared" si="162"/>
        <v>0</v>
      </c>
      <c r="AQ69">
        <f t="shared" si="162"/>
        <v>0</v>
      </c>
      <c r="AR69">
        <f t="shared" si="162"/>
        <v>0</v>
      </c>
      <c r="AS69">
        <f t="shared" si="162"/>
        <v>0</v>
      </c>
      <c r="AT69">
        <f t="shared" si="162"/>
        <v>0</v>
      </c>
      <c r="AU69">
        <f t="shared" si="162"/>
        <v>0</v>
      </c>
      <c r="AV69">
        <f t="shared" si="162"/>
        <v>0</v>
      </c>
      <c r="AW69">
        <f t="shared" si="162"/>
        <v>0</v>
      </c>
      <c r="AX69">
        <f t="shared" si="162"/>
        <v>0</v>
      </c>
      <c r="AY69">
        <f t="shared" si="162"/>
        <v>0</v>
      </c>
      <c r="AZ69">
        <f t="shared" si="162"/>
        <v>0</v>
      </c>
      <c r="BA69">
        <f t="shared" si="162"/>
        <v>0</v>
      </c>
      <c r="BB69">
        <f t="shared" si="162"/>
        <v>0</v>
      </c>
      <c r="BC69">
        <f t="shared" si="162"/>
        <v>0</v>
      </c>
      <c r="BD69">
        <f t="shared" si="162"/>
        <v>0</v>
      </c>
      <c r="BE69">
        <f t="shared" si="162"/>
        <v>0</v>
      </c>
      <c r="BF69">
        <f t="shared" si="162"/>
        <v>0</v>
      </c>
      <c r="BG69">
        <f t="shared" si="162"/>
        <v>0</v>
      </c>
      <c r="BH69">
        <f t="shared" si="162"/>
        <v>0</v>
      </c>
      <c r="BI69">
        <f t="shared" si="162"/>
        <v>0</v>
      </c>
      <c r="BJ69">
        <f t="shared" si="162"/>
        <v>0</v>
      </c>
      <c r="BK69">
        <f t="shared" si="162"/>
        <v>0</v>
      </c>
      <c r="BL69">
        <f t="shared" si="162"/>
        <v>0</v>
      </c>
      <c r="BM69">
        <f t="shared" si="162"/>
        <v>0</v>
      </c>
      <c r="BN69">
        <f t="shared" si="162"/>
        <v>0</v>
      </c>
      <c r="BO69">
        <f t="shared" si="162"/>
        <v>0</v>
      </c>
      <c r="BP69">
        <f t="shared" si="162"/>
        <v>0</v>
      </c>
      <c r="BQ69">
        <f t="shared" si="162"/>
        <v>0</v>
      </c>
      <c r="BR69">
        <f t="shared" si="162"/>
        <v>0</v>
      </c>
      <c r="BS69">
        <f t="shared" si="162"/>
        <v>0</v>
      </c>
      <c r="BT69">
        <f t="shared" ref="BT69:CY69" si="163">BT18+BT42</f>
        <v>0</v>
      </c>
      <c r="BU69">
        <f t="shared" si="163"/>
        <v>0</v>
      </c>
      <c r="BV69">
        <f t="shared" si="163"/>
        <v>0</v>
      </c>
      <c r="BW69">
        <f t="shared" si="163"/>
        <v>0</v>
      </c>
      <c r="BX69">
        <f t="shared" si="163"/>
        <v>0</v>
      </c>
      <c r="BY69">
        <f t="shared" si="163"/>
        <v>0</v>
      </c>
      <c r="BZ69">
        <f t="shared" si="163"/>
        <v>0</v>
      </c>
      <c r="CA69">
        <f t="shared" si="163"/>
        <v>0</v>
      </c>
      <c r="CB69">
        <f t="shared" si="163"/>
        <v>0</v>
      </c>
      <c r="CC69">
        <f t="shared" si="163"/>
        <v>0</v>
      </c>
      <c r="CD69">
        <f t="shared" si="163"/>
        <v>0</v>
      </c>
      <c r="CE69">
        <f t="shared" si="163"/>
        <v>0</v>
      </c>
      <c r="CF69">
        <f t="shared" si="163"/>
        <v>0</v>
      </c>
      <c r="CG69">
        <f t="shared" si="163"/>
        <v>0</v>
      </c>
      <c r="CH69">
        <f t="shared" si="163"/>
        <v>0</v>
      </c>
      <c r="CI69">
        <f t="shared" si="163"/>
        <v>0</v>
      </c>
      <c r="CJ69">
        <f t="shared" si="163"/>
        <v>0</v>
      </c>
      <c r="CK69">
        <f t="shared" si="163"/>
        <v>0</v>
      </c>
      <c r="CL69">
        <f t="shared" si="163"/>
        <v>0</v>
      </c>
      <c r="CM69">
        <f t="shared" si="163"/>
        <v>0</v>
      </c>
      <c r="CN69">
        <f t="shared" si="163"/>
        <v>0</v>
      </c>
      <c r="CO69">
        <f t="shared" si="163"/>
        <v>0</v>
      </c>
      <c r="CP69">
        <f t="shared" si="163"/>
        <v>0</v>
      </c>
      <c r="CQ69">
        <f t="shared" si="163"/>
        <v>0</v>
      </c>
      <c r="CR69">
        <f t="shared" si="163"/>
        <v>0</v>
      </c>
      <c r="CS69">
        <f t="shared" si="163"/>
        <v>0</v>
      </c>
      <c r="CT69">
        <f t="shared" si="163"/>
        <v>0</v>
      </c>
      <c r="CU69">
        <f t="shared" si="163"/>
        <v>0</v>
      </c>
      <c r="CV69">
        <f t="shared" si="163"/>
        <v>0</v>
      </c>
      <c r="CW69">
        <f t="shared" si="163"/>
        <v>0</v>
      </c>
      <c r="CX69">
        <f t="shared" si="163"/>
        <v>0</v>
      </c>
      <c r="CY69">
        <f t="shared" si="163"/>
        <v>0</v>
      </c>
      <c r="CZ69">
        <f t="shared" ref="CZ69:DJ69" si="164">CZ18+CZ42</f>
        <v>0</v>
      </c>
      <c r="DA69">
        <f t="shared" si="164"/>
        <v>0</v>
      </c>
      <c r="DB69">
        <f t="shared" si="164"/>
        <v>0</v>
      </c>
      <c r="DC69">
        <f t="shared" si="164"/>
        <v>0</v>
      </c>
      <c r="DD69">
        <f t="shared" si="164"/>
        <v>0</v>
      </c>
      <c r="DE69">
        <f t="shared" si="164"/>
        <v>0</v>
      </c>
      <c r="DF69">
        <f t="shared" si="164"/>
        <v>0</v>
      </c>
      <c r="DG69">
        <f t="shared" si="164"/>
        <v>0</v>
      </c>
      <c r="DH69">
        <f t="shared" si="164"/>
        <v>0</v>
      </c>
      <c r="DI69">
        <f t="shared" si="164"/>
        <v>0</v>
      </c>
      <c r="DJ69">
        <f t="shared" si="164"/>
        <v>0</v>
      </c>
    </row>
    <row r="70" spans="1:114" x14ac:dyDescent="0.3">
      <c r="F70" t="s">
        <v>137</v>
      </c>
      <c r="H70">
        <f t="shared" ref="H70:AM70" si="165">H19+H43</f>
        <v>0</v>
      </c>
      <c r="I70">
        <f t="shared" si="165"/>
        <v>0</v>
      </c>
      <c r="J70">
        <f t="shared" si="165"/>
        <v>0</v>
      </c>
      <c r="K70">
        <f t="shared" si="165"/>
        <v>0</v>
      </c>
      <c r="L70">
        <f t="shared" si="165"/>
        <v>0</v>
      </c>
      <c r="M70">
        <f t="shared" si="165"/>
        <v>0</v>
      </c>
      <c r="N70">
        <f t="shared" si="165"/>
        <v>0</v>
      </c>
      <c r="O70">
        <f t="shared" si="165"/>
        <v>0</v>
      </c>
      <c r="P70">
        <f t="shared" si="165"/>
        <v>0</v>
      </c>
      <c r="Q70">
        <f t="shared" si="165"/>
        <v>0</v>
      </c>
      <c r="R70">
        <f t="shared" si="165"/>
        <v>0</v>
      </c>
      <c r="S70">
        <f t="shared" si="165"/>
        <v>0</v>
      </c>
      <c r="T70">
        <f t="shared" si="165"/>
        <v>0</v>
      </c>
      <c r="U70">
        <f t="shared" si="165"/>
        <v>0</v>
      </c>
      <c r="V70">
        <f t="shared" si="165"/>
        <v>0</v>
      </c>
      <c r="W70">
        <f t="shared" si="165"/>
        <v>0</v>
      </c>
      <c r="X70">
        <f t="shared" si="165"/>
        <v>0</v>
      </c>
      <c r="Y70">
        <f t="shared" si="165"/>
        <v>0</v>
      </c>
      <c r="Z70">
        <f t="shared" si="165"/>
        <v>0</v>
      </c>
      <c r="AA70">
        <f t="shared" si="165"/>
        <v>0</v>
      </c>
      <c r="AB70">
        <f t="shared" si="165"/>
        <v>0</v>
      </c>
      <c r="AC70">
        <f t="shared" si="165"/>
        <v>0</v>
      </c>
      <c r="AD70">
        <f t="shared" si="165"/>
        <v>0</v>
      </c>
      <c r="AE70">
        <f t="shared" si="165"/>
        <v>0</v>
      </c>
      <c r="AF70">
        <f t="shared" si="165"/>
        <v>0</v>
      </c>
      <c r="AG70">
        <f t="shared" si="165"/>
        <v>0</v>
      </c>
      <c r="AH70">
        <f t="shared" si="165"/>
        <v>0</v>
      </c>
      <c r="AI70">
        <f t="shared" si="165"/>
        <v>0</v>
      </c>
      <c r="AJ70">
        <f t="shared" si="165"/>
        <v>0</v>
      </c>
      <c r="AK70">
        <f t="shared" si="165"/>
        <v>0</v>
      </c>
      <c r="AL70">
        <f t="shared" si="165"/>
        <v>0</v>
      </c>
      <c r="AM70">
        <f t="shared" si="165"/>
        <v>0</v>
      </c>
      <c r="AN70">
        <f t="shared" ref="AN70:BS70" si="166">AN19+AN43</f>
        <v>0</v>
      </c>
      <c r="AO70">
        <f t="shared" si="166"/>
        <v>0</v>
      </c>
      <c r="AP70">
        <f t="shared" si="166"/>
        <v>0</v>
      </c>
      <c r="AQ70">
        <f t="shared" si="166"/>
        <v>0</v>
      </c>
      <c r="AR70">
        <f t="shared" si="166"/>
        <v>0</v>
      </c>
      <c r="AS70">
        <f t="shared" si="166"/>
        <v>0</v>
      </c>
      <c r="AT70">
        <f t="shared" si="166"/>
        <v>0</v>
      </c>
      <c r="AU70">
        <f t="shared" si="166"/>
        <v>0</v>
      </c>
      <c r="AV70">
        <f t="shared" si="166"/>
        <v>0</v>
      </c>
      <c r="AW70">
        <f t="shared" si="166"/>
        <v>0</v>
      </c>
      <c r="AX70">
        <f t="shared" si="166"/>
        <v>0</v>
      </c>
      <c r="AY70">
        <f t="shared" si="166"/>
        <v>0</v>
      </c>
      <c r="AZ70">
        <f t="shared" si="166"/>
        <v>0</v>
      </c>
      <c r="BA70">
        <f t="shared" si="166"/>
        <v>0</v>
      </c>
      <c r="BB70">
        <f t="shared" si="166"/>
        <v>0</v>
      </c>
      <c r="BC70">
        <f t="shared" si="166"/>
        <v>0</v>
      </c>
      <c r="BD70">
        <f t="shared" si="166"/>
        <v>0</v>
      </c>
      <c r="BE70">
        <f t="shared" si="166"/>
        <v>0</v>
      </c>
      <c r="BF70">
        <f t="shared" si="166"/>
        <v>0</v>
      </c>
      <c r="BG70">
        <f t="shared" si="166"/>
        <v>0</v>
      </c>
      <c r="BH70">
        <f t="shared" si="166"/>
        <v>0</v>
      </c>
      <c r="BI70">
        <f t="shared" si="166"/>
        <v>0</v>
      </c>
      <c r="BJ70">
        <f t="shared" si="166"/>
        <v>0</v>
      </c>
      <c r="BK70">
        <f t="shared" si="166"/>
        <v>0</v>
      </c>
      <c r="BL70">
        <f t="shared" si="166"/>
        <v>0</v>
      </c>
      <c r="BM70">
        <f t="shared" si="166"/>
        <v>0</v>
      </c>
      <c r="BN70">
        <f t="shared" si="166"/>
        <v>0</v>
      </c>
      <c r="BO70">
        <f t="shared" si="166"/>
        <v>0</v>
      </c>
      <c r="BP70">
        <f t="shared" si="166"/>
        <v>0</v>
      </c>
      <c r="BQ70">
        <f t="shared" si="166"/>
        <v>0</v>
      </c>
      <c r="BR70">
        <f t="shared" si="166"/>
        <v>0</v>
      </c>
      <c r="BS70">
        <f t="shared" si="166"/>
        <v>0</v>
      </c>
      <c r="BT70">
        <f t="shared" ref="BT70:CY70" si="167">BT19+BT43</f>
        <v>0</v>
      </c>
      <c r="BU70">
        <f t="shared" si="167"/>
        <v>0</v>
      </c>
      <c r="BV70">
        <f t="shared" si="167"/>
        <v>0</v>
      </c>
      <c r="BW70">
        <f t="shared" si="167"/>
        <v>0</v>
      </c>
      <c r="BX70">
        <f t="shared" si="167"/>
        <v>0</v>
      </c>
      <c r="BY70">
        <f t="shared" si="167"/>
        <v>0</v>
      </c>
      <c r="BZ70">
        <f t="shared" si="167"/>
        <v>0</v>
      </c>
      <c r="CA70">
        <f t="shared" si="167"/>
        <v>0</v>
      </c>
      <c r="CB70">
        <f t="shared" si="167"/>
        <v>0</v>
      </c>
      <c r="CC70">
        <f t="shared" si="167"/>
        <v>0</v>
      </c>
      <c r="CD70">
        <f t="shared" si="167"/>
        <v>0</v>
      </c>
      <c r="CE70">
        <f t="shared" si="167"/>
        <v>0</v>
      </c>
      <c r="CF70">
        <f t="shared" si="167"/>
        <v>0</v>
      </c>
      <c r="CG70">
        <f t="shared" si="167"/>
        <v>0</v>
      </c>
      <c r="CH70">
        <f t="shared" si="167"/>
        <v>0</v>
      </c>
      <c r="CI70">
        <f t="shared" si="167"/>
        <v>0</v>
      </c>
      <c r="CJ70">
        <f t="shared" si="167"/>
        <v>0</v>
      </c>
      <c r="CK70">
        <f t="shared" si="167"/>
        <v>0</v>
      </c>
      <c r="CL70">
        <f t="shared" si="167"/>
        <v>0</v>
      </c>
      <c r="CM70">
        <f t="shared" si="167"/>
        <v>0</v>
      </c>
      <c r="CN70">
        <f t="shared" si="167"/>
        <v>0</v>
      </c>
      <c r="CO70">
        <f t="shared" si="167"/>
        <v>0</v>
      </c>
      <c r="CP70">
        <f t="shared" si="167"/>
        <v>0</v>
      </c>
      <c r="CQ70">
        <f t="shared" si="167"/>
        <v>0</v>
      </c>
      <c r="CR70">
        <f t="shared" si="167"/>
        <v>0</v>
      </c>
      <c r="CS70">
        <f t="shared" si="167"/>
        <v>0</v>
      </c>
      <c r="CT70">
        <f t="shared" si="167"/>
        <v>0</v>
      </c>
      <c r="CU70">
        <f t="shared" si="167"/>
        <v>0</v>
      </c>
      <c r="CV70">
        <f t="shared" si="167"/>
        <v>0</v>
      </c>
      <c r="CW70">
        <f t="shared" si="167"/>
        <v>0</v>
      </c>
      <c r="CX70">
        <f t="shared" si="167"/>
        <v>0</v>
      </c>
      <c r="CY70">
        <f t="shared" si="167"/>
        <v>0</v>
      </c>
      <c r="CZ70">
        <f t="shared" ref="CZ70:DJ70" si="168">CZ19+CZ43</f>
        <v>0</v>
      </c>
      <c r="DA70">
        <f t="shared" si="168"/>
        <v>0</v>
      </c>
      <c r="DB70">
        <f t="shared" si="168"/>
        <v>0</v>
      </c>
      <c r="DC70">
        <f t="shared" si="168"/>
        <v>0</v>
      </c>
      <c r="DD70">
        <f t="shared" si="168"/>
        <v>0</v>
      </c>
      <c r="DE70">
        <f t="shared" si="168"/>
        <v>0</v>
      </c>
      <c r="DF70">
        <f t="shared" si="168"/>
        <v>0</v>
      </c>
      <c r="DG70">
        <f t="shared" si="168"/>
        <v>0</v>
      </c>
      <c r="DH70">
        <f t="shared" si="168"/>
        <v>0</v>
      </c>
      <c r="DI70">
        <f t="shared" si="168"/>
        <v>0</v>
      </c>
      <c r="DJ70">
        <f t="shared" si="168"/>
        <v>0</v>
      </c>
    </row>
    <row r="71" spans="1:114" x14ac:dyDescent="0.3">
      <c r="F71" t="s">
        <v>138</v>
      </c>
      <c r="H71">
        <f t="shared" ref="H71:AM71" si="169">H20+H44</f>
        <v>0</v>
      </c>
      <c r="I71">
        <f t="shared" si="169"/>
        <v>0</v>
      </c>
      <c r="J71">
        <f t="shared" si="169"/>
        <v>0</v>
      </c>
      <c r="K71">
        <f t="shared" si="169"/>
        <v>0</v>
      </c>
      <c r="L71">
        <f t="shared" si="169"/>
        <v>0</v>
      </c>
      <c r="M71">
        <f t="shared" si="169"/>
        <v>0</v>
      </c>
      <c r="N71">
        <f t="shared" si="169"/>
        <v>0</v>
      </c>
      <c r="O71">
        <f t="shared" si="169"/>
        <v>0</v>
      </c>
      <c r="P71">
        <f t="shared" si="169"/>
        <v>0</v>
      </c>
      <c r="Q71">
        <f t="shared" si="169"/>
        <v>0</v>
      </c>
      <c r="R71">
        <f t="shared" si="169"/>
        <v>0</v>
      </c>
      <c r="S71">
        <f t="shared" si="169"/>
        <v>0</v>
      </c>
      <c r="T71">
        <f t="shared" si="169"/>
        <v>0</v>
      </c>
      <c r="U71">
        <f t="shared" si="169"/>
        <v>0</v>
      </c>
      <c r="V71">
        <f t="shared" si="169"/>
        <v>0</v>
      </c>
      <c r="W71">
        <f t="shared" si="169"/>
        <v>0</v>
      </c>
      <c r="X71">
        <f t="shared" si="169"/>
        <v>0</v>
      </c>
      <c r="Y71">
        <f t="shared" si="169"/>
        <v>0</v>
      </c>
      <c r="Z71">
        <f t="shared" si="169"/>
        <v>0</v>
      </c>
      <c r="AA71">
        <f t="shared" si="169"/>
        <v>0</v>
      </c>
      <c r="AB71">
        <f t="shared" si="169"/>
        <v>0</v>
      </c>
      <c r="AC71">
        <f t="shared" si="169"/>
        <v>0</v>
      </c>
      <c r="AD71">
        <f t="shared" si="169"/>
        <v>0</v>
      </c>
      <c r="AE71">
        <f t="shared" si="169"/>
        <v>0</v>
      </c>
      <c r="AF71">
        <f t="shared" si="169"/>
        <v>0</v>
      </c>
      <c r="AG71">
        <f t="shared" si="169"/>
        <v>0</v>
      </c>
      <c r="AH71">
        <f t="shared" si="169"/>
        <v>0</v>
      </c>
      <c r="AI71">
        <f t="shared" si="169"/>
        <v>0</v>
      </c>
      <c r="AJ71">
        <f t="shared" si="169"/>
        <v>0</v>
      </c>
      <c r="AK71">
        <f t="shared" si="169"/>
        <v>0</v>
      </c>
      <c r="AL71">
        <f t="shared" si="169"/>
        <v>0</v>
      </c>
      <c r="AM71">
        <f t="shared" si="169"/>
        <v>0</v>
      </c>
      <c r="AN71">
        <f t="shared" ref="AN71:BS71" si="170">AN20+AN44</f>
        <v>0</v>
      </c>
      <c r="AO71">
        <f t="shared" si="170"/>
        <v>0</v>
      </c>
      <c r="AP71">
        <f t="shared" si="170"/>
        <v>0</v>
      </c>
      <c r="AQ71">
        <f t="shared" si="170"/>
        <v>0</v>
      </c>
      <c r="AR71">
        <f t="shared" si="170"/>
        <v>0</v>
      </c>
      <c r="AS71">
        <f t="shared" si="170"/>
        <v>0</v>
      </c>
      <c r="AT71">
        <f t="shared" si="170"/>
        <v>0</v>
      </c>
      <c r="AU71">
        <f t="shared" si="170"/>
        <v>0</v>
      </c>
      <c r="AV71">
        <f t="shared" si="170"/>
        <v>0</v>
      </c>
      <c r="AW71">
        <f t="shared" si="170"/>
        <v>0</v>
      </c>
      <c r="AX71">
        <f t="shared" si="170"/>
        <v>0</v>
      </c>
      <c r="AY71">
        <f t="shared" si="170"/>
        <v>0</v>
      </c>
      <c r="AZ71">
        <f t="shared" si="170"/>
        <v>0</v>
      </c>
      <c r="BA71">
        <f t="shared" si="170"/>
        <v>0</v>
      </c>
      <c r="BB71">
        <f t="shared" si="170"/>
        <v>0</v>
      </c>
      <c r="BC71">
        <f t="shared" si="170"/>
        <v>0</v>
      </c>
      <c r="BD71">
        <f t="shared" si="170"/>
        <v>0</v>
      </c>
      <c r="BE71">
        <f t="shared" si="170"/>
        <v>0</v>
      </c>
      <c r="BF71">
        <f t="shared" si="170"/>
        <v>0</v>
      </c>
      <c r="BG71">
        <f t="shared" si="170"/>
        <v>0</v>
      </c>
      <c r="BH71">
        <f t="shared" si="170"/>
        <v>0</v>
      </c>
      <c r="BI71">
        <f t="shared" si="170"/>
        <v>0</v>
      </c>
      <c r="BJ71">
        <f t="shared" si="170"/>
        <v>0</v>
      </c>
      <c r="BK71">
        <f t="shared" si="170"/>
        <v>0</v>
      </c>
      <c r="BL71">
        <f t="shared" si="170"/>
        <v>0</v>
      </c>
      <c r="BM71">
        <f t="shared" si="170"/>
        <v>0</v>
      </c>
      <c r="BN71">
        <f t="shared" si="170"/>
        <v>0</v>
      </c>
      <c r="BO71">
        <f t="shared" si="170"/>
        <v>0</v>
      </c>
      <c r="BP71">
        <f t="shared" si="170"/>
        <v>0</v>
      </c>
      <c r="BQ71">
        <f t="shared" si="170"/>
        <v>0</v>
      </c>
      <c r="BR71">
        <f t="shared" si="170"/>
        <v>0</v>
      </c>
      <c r="BS71">
        <f t="shared" si="170"/>
        <v>0</v>
      </c>
      <c r="BT71">
        <f t="shared" ref="BT71:CY71" si="171">BT20+BT44</f>
        <v>0</v>
      </c>
      <c r="BU71">
        <f t="shared" si="171"/>
        <v>0</v>
      </c>
      <c r="BV71">
        <f t="shared" si="171"/>
        <v>0</v>
      </c>
      <c r="BW71">
        <f t="shared" si="171"/>
        <v>0</v>
      </c>
      <c r="BX71">
        <f t="shared" si="171"/>
        <v>0</v>
      </c>
      <c r="BY71">
        <f t="shared" si="171"/>
        <v>0</v>
      </c>
      <c r="BZ71">
        <f t="shared" si="171"/>
        <v>0</v>
      </c>
      <c r="CA71">
        <f t="shared" si="171"/>
        <v>0</v>
      </c>
      <c r="CB71">
        <f t="shared" si="171"/>
        <v>0</v>
      </c>
      <c r="CC71">
        <f t="shared" si="171"/>
        <v>0</v>
      </c>
      <c r="CD71">
        <f t="shared" si="171"/>
        <v>0</v>
      </c>
      <c r="CE71">
        <f t="shared" si="171"/>
        <v>0</v>
      </c>
      <c r="CF71">
        <f t="shared" si="171"/>
        <v>0</v>
      </c>
      <c r="CG71">
        <f t="shared" si="171"/>
        <v>0</v>
      </c>
      <c r="CH71">
        <f t="shared" si="171"/>
        <v>0</v>
      </c>
      <c r="CI71">
        <f t="shared" si="171"/>
        <v>0</v>
      </c>
      <c r="CJ71">
        <f t="shared" si="171"/>
        <v>0</v>
      </c>
      <c r="CK71">
        <f t="shared" si="171"/>
        <v>0</v>
      </c>
      <c r="CL71">
        <f t="shared" si="171"/>
        <v>0</v>
      </c>
      <c r="CM71">
        <f t="shared" si="171"/>
        <v>0</v>
      </c>
      <c r="CN71">
        <f t="shared" si="171"/>
        <v>0</v>
      </c>
      <c r="CO71">
        <f t="shared" si="171"/>
        <v>0</v>
      </c>
      <c r="CP71">
        <f t="shared" si="171"/>
        <v>0</v>
      </c>
      <c r="CQ71">
        <f t="shared" si="171"/>
        <v>0</v>
      </c>
      <c r="CR71">
        <f t="shared" si="171"/>
        <v>0</v>
      </c>
      <c r="CS71">
        <f t="shared" si="171"/>
        <v>0</v>
      </c>
      <c r="CT71">
        <f t="shared" si="171"/>
        <v>0</v>
      </c>
      <c r="CU71">
        <f t="shared" si="171"/>
        <v>0</v>
      </c>
      <c r="CV71">
        <f t="shared" si="171"/>
        <v>0</v>
      </c>
      <c r="CW71">
        <f t="shared" si="171"/>
        <v>0</v>
      </c>
      <c r="CX71">
        <f t="shared" si="171"/>
        <v>0</v>
      </c>
      <c r="CY71">
        <f t="shared" si="171"/>
        <v>0</v>
      </c>
      <c r="CZ71">
        <f t="shared" ref="CZ71:DJ71" si="172">CZ20+CZ44</f>
        <v>0</v>
      </c>
      <c r="DA71">
        <f t="shared" si="172"/>
        <v>0</v>
      </c>
      <c r="DB71">
        <f t="shared" si="172"/>
        <v>0</v>
      </c>
      <c r="DC71">
        <f t="shared" si="172"/>
        <v>0</v>
      </c>
      <c r="DD71">
        <f t="shared" si="172"/>
        <v>0</v>
      </c>
      <c r="DE71">
        <f t="shared" si="172"/>
        <v>0</v>
      </c>
      <c r="DF71">
        <f t="shared" si="172"/>
        <v>0</v>
      </c>
      <c r="DG71">
        <f t="shared" si="172"/>
        <v>0</v>
      </c>
      <c r="DH71">
        <f t="shared" si="172"/>
        <v>0</v>
      </c>
      <c r="DI71">
        <f t="shared" si="172"/>
        <v>0</v>
      </c>
      <c r="DJ71">
        <f t="shared" si="172"/>
        <v>0</v>
      </c>
    </row>
    <row r="72" spans="1:114" x14ac:dyDescent="0.3">
      <c r="F72" t="s">
        <v>2</v>
      </c>
      <c r="H72">
        <f t="shared" ref="H72:AM72" si="173">H21+H45</f>
        <v>0</v>
      </c>
      <c r="I72">
        <f t="shared" si="173"/>
        <v>0</v>
      </c>
      <c r="J72">
        <f t="shared" si="173"/>
        <v>0</v>
      </c>
      <c r="K72">
        <f t="shared" si="173"/>
        <v>0</v>
      </c>
      <c r="L72">
        <f t="shared" si="173"/>
        <v>0</v>
      </c>
      <c r="M72">
        <f t="shared" si="173"/>
        <v>0</v>
      </c>
      <c r="N72">
        <f t="shared" si="173"/>
        <v>0</v>
      </c>
      <c r="O72">
        <f t="shared" si="173"/>
        <v>0</v>
      </c>
      <c r="P72">
        <f t="shared" si="173"/>
        <v>0</v>
      </c>
      <c r="Q72">
        <f t="shared" si="173"/>
        <v>0</v>
      </c>
      <c r="R72">
        <f t="shared" si="173"/>
        <v>0</v>
      </c>
      <c r="S72">
        <f t="shared" si="173"/>
        <v>0</v>
      </c>
      <c r="T72">
        <f t="shared" si="173"/>
        <v>0</v>
      </c>
      <c r="U72">
        <f t="shared" si="173"/>
        <v>0</v>
      </c>
      <c r="V72">
        <f t="shared" si="173"/>
        <v>0</v>
      </c>
      <c r="W72">
        <f t="shared" si="173"/>
        <v>0</v>
      </c>
      <c r="X72">
        <f t="shared" si="173"/>
        <v>0</v>
      </c>
      <c r="Y72">
        <f t="shared" si="173"/>
        <v>0</v>
      </c>
      <c r="Z72">
        <f t="shared" si="173"/>
        <v>0</v>
      </c>
      <c r="AA72">
        <f t="shared" si="173"/>
        <v>0</v>
      </c>
      <c r="AB72">
        <f t="shared" si="173"/>
        <v>0</v>
      </c>
      <c r="AC72">
        <f t="shared" si="173"/>
        <v>0</v>
      </c>
      <c r="AD72">
        <f t="shared" si="173"/>
        <v>0</v>
      </c>
      <c r="AE72">
        <f t="shared" si="173"/>
        <v>0</v>
      </c>
      <c r="AF72">
        <f t="shared" si="173"/>
        <v>0</v>
      </c>
      <c r="AG72">
        <f t="shared" si="173"/>
        <v>0</v>
      </c>
      <c r="AH72">
        <f t="shared" si="173"/>
        <v>0</v>
      </c>
      <c r="AI72">
        <f t="shared" si="173"/>
        <v>0</v>
      </c>
      <c r="AJ72">
        <f t="shared" si="173"/>
        <v>0</v>
      </c>
      <c r="AK72">
        <f t="shared" si="173"/>
        <v>0</v>
      </c>
      <c r="AL72">
        <f t="shared" si="173"/>
        <v>0</v>
      </c>
      <c r="AM72">
        <f t="shared" si="173"/>
        <v>0</v>
      </c>
      <c r="AN72">
        <f t="shared" ref="AN72:BS72" si="174">AN21+AN45</f>
        <v>0</v>
      </c>
      <c r="AO72">
        <f t="shared" si="174"/>
        <v>0</v>
      </c>
      <c r="AP72">
        <f t="shared" si="174"/>
        <v>0</v>
      </c>
      <c r="AQ72">
        <f t="shared" si="174"/>
        <v>0</v>
      </c>
      <c r="AR72">
        <f t="shared" si="174"/>
        <v>0</v>
      </c>
      <c r="AS72">
        <f t="shared" si="174"/>
        <v>0</v>
      </c>
      <c r="AT72">
        <f t="shared" si="174"/>
        <v>0</v>
      </c>
      <c r="AU72">
        <f t="shared" si="174"/>
        <v>0</v>
      </c>
      <c r="AV72">
        <f t="shared" si="174"/>
        <v>0</v>
      </c>
      <c r="AW72">
        <f t="shared" si="174"/>
        <v>0</v>
      </c>
      <c r="AX72">
        <f t="shared" si="174"/>
        <v>0</v>
      </c>
      <c r="AY72">
        <f t="shared" si="174"/>
        <v>0</v>
      </c>
      <c r="AZ72">
        <f t="shared" si="174"/>
        <v>0</v>
      </c>
      <c r="BA72">
        <f t="shared" si="174"/>
        <v>0</v>
      </c>
      <c r="BB72">
        <f t="shared" si="174"/>
        <v>0</v>
      </c>
      <c r="BC72">
        <f t="shared" si="174"/>
        <v>0</v>
      </c>
      <c r="BD72">
        <f t="shared" si="174"/>
        <v>0</v>
      </c>
      <c r="BE72">
        <f t="shared" si="174"/>
        <v>0</v>
      </c>
      <c r="BF72">
        <f t="shared" si="174"/>
        <v>0</v>
      </c>
      <c r="BG72">
        <f t="shared" si="174"/>
        <v>0</v>
      </c>
      <c r="BH72">
        <f t="shared" si="174"/>
        <v>0</v>
      </c>
      <c r="BI72">
        <f t="shared" si="174"/>
        <v>0</v>
      </c>
      <c r="BJ72">
        <f t="shared" si="174"/>
        <v>0</v>
      </c>
      <c r="BK72">
        <f t="shared" si="174"/>
        <v>0</v>
      </c>
      <c r="BL72">
        <f t="shared" si="174"/>
        <v>0</v>
      </c>
      <c r="BM72">
        <f t="shared" si="174"/>
        <v>0</v>
      </c>
      <c r="BN72">
        <f t="shared" si="174"/>
        <v>0</v>
      </c>
      <c r="BO72">
        <f t="shared" si="174"/>
        <v>0</v>
      </c>
      <c r="BP72">
        <f t="shared" si="174"/>
        <v>0</v>
      </c>
      <c r="BQ72">
        <f t="shared" si="174"/>
        <v>0</v>
      </c>
      <c r="BR72">
        <f t="shared" si="174"/>
        <v>0</v>
      </c>
      <c r="BS72">
        <f t="shared" si="174"/>
        <v>0</v>
      </c>
      <c r="BT72">
        <f t="shared" ref="BT72:CY72" si="175">BT21+BT45</f>
        <v>0</v>
      </c>
      <c r="BU72">
        <f t="shared" si="175"/>
        <v>0</v>
      </c>
      <c r="BV72">
        <f t="shared" si="175"/>
        <v>0</v>
      </c>
      <c r="BW72">
        <f t="shared" si="175"/>
        <v>0</v>
      </c>
      <c r="BX72">
        <f t="shared" si="175"/>
        <v>0</v>
      </c>
      <c r="BY72">
        <f t="shared" si="175"/>
        <v>0</v>
      </c>
      <c r="BZ72">
        <f t="shared" si="175"/>
        <v>0</v>
      </c>
      <c r="CA72">
        <f t="shared" si="175"/>
        <v>0</v>
      </c>
      <c r="CB72">
        <f t="shared" si="175"/>
        <v>0</v>
      </c>
      <c r="CC72">
        <f t="shared" si="175"/>
        <v>0</v>
      </c>
      <c r="CD72">
        <f t="shared" si="175"/>
        <v>0</v>
      </c>
      <c r="CE72">
        <f t="shared" si="175"/>
        <v>0</v>
      </c>
      <c r="CF72">
        <f t="shared" si="175"/>
        <v>0</v>
      </c>
      <c r="CG72">
        <f t="shared" si="175"/>
        <v>0</v>
      </c>
      <c r="CH72">
        <f t="shared" si="175"/>
        <v>0</v>
      </c>
      <c r="CI72">
        <f t="shared" si="175"/>
        <v>0</v>
      </c>
      <c r="CJ72">
        <f t="shared" si="175"/>
        <v>0</v>
      </c>
      <c r="CK72">
        <f t="shared" si="175"/>
        <v>0</v>
      </c>
      <c r="CL72">
        <f t="shared" si="175"/>
        <v>0</v>
      </c>
      <c r="CM72">
        <f t="shared" si="175"/>
        <v>0</v>
      </c>
      <c r="CN72">
        <f t="shared" si="175"/>
        <v>0</v>
      </c>
      <c r="CO72">
        <f t="shared" si="175"/>
        <v>0</v>
      </c>
      <c r="CP72">
        <f t="shared" si="175"/>
        <v>0</v>
      </c>
      <c r="CQ72">
        <f t="shared" si="175"/>
        <v>0</v>
      </c>
      <c r="CR72">
        <f t="shared" si="175"/>
        <v>0</v>
      </c>
      <c r="CS72">
        <f t="shared" si="175"/>
        <v>0</v>
      </c>
      <c r="CT72">
        <f t="shared" si="175"/>
        <v>0</v>
      </c>
      <c r="CU72">
        <f t="shared" si="175"/>
        <v>0</v>
      </c>
      <c r="CV72">
        <f t="shared" si="175"/>
        <v>0</v>
      </c>
      <c r="CW72">
        <f t="shared" si="175"/>
        <v>0</v>
      </c>
      <c r="CX72">
        <f t="shared" si="175"/>
        <v>0</v>
      </c>
      <c r="CY72">
        <f t="shared" si="175"/>
        <v>0</v>
      </c>
      <c r="CZ72">
        <f t="shared" ref="CZ72:DJ72" si="176">CZ21+CZ45</f>
        <v>0</v>
      </c>
      <c r="DA72">
        <f t="shared" si="176"/>
        <v>0</v>
      </c>
      <c r="DB72">
        <f t="shared" si="176"/>
        <v>0</v>
      </c>
      <c r="DC72">
        <f t="shared" si="176"/>
        <v>0</v>
      </c>
      <c r="DD72">
        <f t="shared" si="176"/>
        <v>0</v>
      </c>
      <c r="DE72">
        <f t="shared" si="176"/>
        <v>0</v>
      </c>
      <c r="DF72">
        <f t="shared" si="176"/>
        <v>0</v>
      </c>
      <c r="DG72">
        <f t="shared" si="176"/>
        <v>0</v>
      </c>
      <c r="DH72">
        <f t="shared" si="176"/>
        <v>0</v>
      </c>
      <c r="DI72">
        <f t="shared" si="176"/>
        <v>0</v>
      </c>
      <c r="DJ72">
        <f t="shared" si="176"/>
        <v>0</v>
      </c>
    </row>
    <row r="73" spans="1:114" x14ac:dyDescent="0.3">
      <c r="G73" s="3">
        <f>SUM(H73:DJ73)</f>
        <v>21100</v>
      </c>
      <c r="H73" s="3">
        <f>SUM(H58:H72)</f>
        <v>57</v>
      </c>
      <c r="I73" s="3">
        <f t="shared" ref="I73:BT73" si="177">SUM(I58:I72)</f>
        <v>509</v>
      </c>
      <c r="J73" s="3">
        <f t="shared" si="177"/>
        <v>583</v>
      </c>
      <c r="K73" s="3">
        <f t="shared" si="177"/>
        <v>236</v>
      </c>
      <c r="L73" s="3">
        <f t="shared" si="177"/>
        <v>593</v>
      </c>
      <c r="M73" s="3">
        <f t="shared" si="177"/>
        <v>784</v>
      </c>
      <c r="N73" s="3">
        <f t="shared" si="177"/>
        <v>768</v>
      </c>
      <c r="O73" s="3">
        <f t="shared" si="177"/>
        <v>739</v>
      </c>
      <c r="P73" s="3">
        <f t="shared" si="177"/>
        <v>261</v>
      </c>
      <c r="Q73" s="3">
        <f t="shared" si="177"/>
        <v>99</v>
      </c>
      <c r="R73" s="3">
        <f t="shared" si="177"/>
        <v>517</v>
      </c>
      <c r="S73" s="3">
        <f t="shared" si="177"/>
        <v>279</v>
      </c>
      <c r="T73" s="3">
        <f t="shared" si="177"/>
        <v>281</v>
      </c>
      <c r="U73" s="3">
        <f t="shared" si="177"/>
        <v>204</v>
      </c>
      <c r="V73" s="3">
        <f t="shared" si="177"/>
        <v>831</v>
      </c>
      <c r="W73" s="3">
        <f t="shared" si="177"/>
        <v>532</v>
      </c>
      <c r="X73" s="3">
        <f t="shared" si="177"/>
        <v>800</v>
      </c>
      <c r="Y73" s="3">
        <f t="shared" si="177"/>
        <v>162</v>
      </c>
      <c r="Z73" s="3">
        <f t="shared" si="177"/>
        <v>31</v>
      </c>
      <c r="AA73" s="3">
        <f t="shared" si="177"/>
        <v>161</v>
      </c>
      <c r="AB73" s="3">
        <f t="shared" si="177"/>
        <v>151</v>
      </c>
      <c r="AC73" s="3">
        <f t="shared" si="177"/>
        <v>52</v>
      </c>
      <c r="AD73" s="3">
        <f t="shared" si="177"/>
        <v>724</v>
      </c>
      <c r="AE73" s="3">
        <f t="shared" si="177"/>
        <v>7</v>
      </c>
      <c r="AF73" s="3">
        <f t="shared" si="177"/>
        <v>36</v>
      </c>
      <c r="AG73" s="3">
        <f t="shared" si="177"/>
        <v>10</v>
      </c>
      <c r="AH73" s="3">
        <f t="shared" si="177"/>
        <v>528</v>
      </c>
      <c r="AI73" s="3">
        <f t="shared" si="177"/>
        <v>354</v>
      </c>
      <c r="AJ73" s="3">
        <f t="shared" si="177"/>
        <v>852</v>
      </c>
      <c r="AK73" s="3">
        <f t="shared" si="177"/>
        <v>805</v>
      </c>
      <c r="AL73" s="3">
        <f t="shared" si="177"/>
        <v>837</v>
      </c>
      <c r="AM73" s="3">
        <f t="shared" si="177"/>
        <v>9</v>
      </c>
      <c r="AN73" s="3">
        <f t="shared" si="177"/>
        <v>382</v>
      </c>
      <c r="AO73" s="3">
        <f t="shared" si="177"/>
        <v>630</v>
      </c>
      <c r="AP73" s="3">
        <f t="shared" si="177"/>
        <v>1402</v>
      </c>
      <c r="AQ73" s="3">
        <f t="shared" si="177"/>
        <v>217</v>
      </c>
      <c r="AR73" s="3">
        <f t="shared" si="177"/>
        <v>477</v>
      </c>
      <c r="AS73" s="3">
        <f t="shared" si="177"/>
        <v>883</v>
      </c>
      <c r="AT73" s="3">
        <f t="shared" si="177"/>
        <v>1125</v>
      </c>
      <c r="AU73" s="3">
        <f t="shared" si="177"/>
        <v>32</v>
      </c>
      <c r="AV73" s="3">
        <f t="shared" si="177"/>
        <v>362</v>
      </c>
      <c r="AW73" s="3">
        <f t="shared" si="177"/>
        <v>209</v>
      </c>
      <c r="AX73" s="3">
        <f t="shared" si="177"/>
        <v>663</v>
      </c>
      <c r="AY73" s="3">
        <f t="shared" si="177"/>
        <v>114</v>
      </c>
      <c r="AZ73" s="3">
        <f t="shared" si="177"/>
        <v>443</v>
      </c>
      <c r="BA73" s="3">
        <f t="shared" si="177"/>
        <v>91</v>
      </c>
      <c r="BB73" s="3">
        <f t="shared" si="177"/>
        <v>196</v>
      </c>
      <c r="BC73" s="3">
        <f t="shared" si="177"/>
        <v>500</v>
      </c>
      <c r="BD73" s="3">
        <f t="shared" si="177"/>
        <v>200</v>
      </c>
      <c r="BE73" s="3">
        <f t="shared" si="177"/>
        <v>63</v>
      </c>
      <c r="BF73" s="3">
        <f t="shared" si="177"/>
        <v>128</v>
      </c>
      <c r="BG73" s="3">
        <f t="shared" si="177"/>
        <v>10</v>
      </c>
      <c r="BH73" s="3">
        <f t="shared" si="177"/>
        <v>168</v>
      </c>
      <c r="BI73" s="3">
        <f t="shared" si="177"/>
        <v>0</v>
      </c>
      <c r="BJ73" s="3">
        <f t="shared" si="177"/>
        <v>0</v>
      </c>
      <c r="BK73" s="3">
        <f t="shared" si="177"/>
        <v>0</v>
      </c>
      <c r="BL73" s="3">
        <f t="shared" si="177"/>
        <v>10</v>
      </c>
      <c r="BM73" s="3">
        <f t="shared" si="177"/>
        <v>3</v>
      </c>
      <c r="BN73" s="3">
        <f t="shared" si="177"/>
        <v>0</v>
      </c>
      <c r="BO73" s="3">
        <f t="shared" si="177"/>
        <v>0</v>
      </c>
      <c r="BP73" s="3">
        <f t="shared" si="177"/>
        <v>0</v>
      </c>
      <c r="BQ73" s="3">
        <f t="shared" si="177"/>
        <v>0</v>
      </c>
      <c r="BR73" s="3">
        <f t="shared" si="177"/>
        <v>0</v>
      </c>
      <c r="BS73" s="3">
        <f t="shared" si="177"/>
        <v>0</v>
      </c>
      <c r="BT73" s="3">
        <f t="shared" si="177"/>
        <v>0</v>
      </c>
      <c r="BU73" s="3">
        <f t="shared" ref="BU73:DJ73" si="178">SUM(BU58:BU72)</f>
        <v>0</v>
      </c>
      <c r="BV73" s="3">
        <f t="shared" si="178"/>
        <v>0</v>
      </c>
      <c r="BW73" s="3">
        <f t="shared" si="178"/>
        <v>0</v>
      </c>
      <c r="BX73" s="3">
        <f t="shared" si="178"/>
        <v>0</v>
      </c>
      <c r="BY73" s="3">
        <f t="shared" si="178"/>
        <v>0</v>
      </c>
      <c r="BZ73" s="3">
        <f t="shared" si="178"/>
        <v>0</v>
      </c>
      <c r="CA73" s="3">
        <f t="shared" si="178"/>
        <v>0</v>
      </c>
      <c r="CB73" s="3">
        <f t="shared" si="178"/>
        <v>0</v>
      </c>
      <c r="CC73" s="3">
        <f t="shared" si="178"/>
        <v>0</v>
      </c>
      <c r="CD73" s="3">
        <f t="shared" si="178"/>
        <v>0</v>
      </c>
      <c r="CE73" s="3">
        <f t="shared" si="178"/>
        <v>0</v>
      </c>
      <c r="CF73" s="3">
        <f t="shared" si="178"/>
        <v>0</v>
      </c>
      <c r="CG73" s="3">
        <f t="shared" si="178"/>
        <v>0</v>
      </c>
      <c r="CH73" s="3">
        <f t="shared" si="178"/>
        <v>0</v>
      </c>
      <c r="CI73" s="3">
        <f t="shared" si="178"/>
        <v>0</v>
      </c>
      <c r="CJ73" s="3">
        <f t="shared" si="178"/>
        <v>0</v>
      </c>
      <c r="CK73" s="3">
        <f t="shared" si="178"/>
        <v>0</v>
      </c>
      <c r="CL73" s="3">
        <f t="shared" si="178"/>
        <v>0</v>
      </c>
      <c r="CM73" s="3">
        <f t="shared" si="178"/>
        <v>0</v>
      </c>
      <c r="CN73" s="3">
        <f t="shared" si="178"/>
        <v>0</v>
      </c>
      <c r="CO73" s="3">
        <f t="shared" si="178"/>
        <v>0</v>
      </c>
      <c r="CP73" s="3">
        <f t="shared" si="178"/>
        <v>0</v>
      </c>
      <c r="CQ73" s="3">
        <f t="shared" si="178"/>
        <v>0</v>
      </c>
      <c r="CR73" s="3">
        <f t="shared" si="178"/>
        <v>0</v>
      </c>
      <c r="CS73" s="3">
        <f t="shared" si="178"/>
        <v>0</v>
      </c>
      <c r="CT73" s="3">
        <f t="shared" si="178"/>
        <v>0</v>
      </c>
      <c r="CU73" s="3">
        <f t="shared" si="178"/>
        <v>0</v>
      </c>
      <c r="CV73" s="3">
        <f t="shared" si="178"/>
        <v>0</v>
      </c>
      <c r="CW73" s="3">
        <f t="shared" si="178"/>
        <v>0</v>
      </c>
      <c r="CX73" s="3">
        <f t="shared" si="178"/>
        <v>0</v>
      </c>
      <c r="CY73" s="3">
        <f t="shared" si="178"/>
        <v>0</v>
      </c>
      <c r="CZ73" s="3">
        <f t="shared" si="178"/>
        <v>0</v>
      </c>
      <c r="DA73" s="3">
        <f t="shared" si="178"/>
        <v>0</v>
      </c>
      <c r="DB73" s="3">
        <f t="shared" si="178"/>
        <v>0</v>
      </c>
      <c r="DC73" s="3">
        <f t="shared" si="178"/>
        <v>0</v>
      </c>
      <c r="DD73" s="3">
        <f t="shared" si="178"/>
        <v>0</v>
      </c>
      <c r="DE73" s="3">
        <f t="shared" si="178"/>
        <v>0</v>
      </c>
      <c r="DF73" s="3">
        <f t="shared" si="178"/>
        <v>0</v>
      </c>
      <c r="DG73" s="3">
        <f t="shared" si="178"/>
        <v>0</v>
      </c>
      <c r="DH73" s="3">
        <f t="shared" si="178"/>
        <v>0</v>
      </c>
      <c r="DI73" s="3">
        <f t="shared" si="178"/>
        <v>0</v>
      </c>
      <c r="DJ73" s="3">
        <f t="shared" si="178"/>
        <v>0</v>
      </c>
    </row>
    <row r="74" spans="1:114" s="12" customFormat="1" hidden="1" outlineLevel="1" x14ac:dyDescent="0.3">
      <c r="B74" s="12" t="s">
        <v>176</v>
      </c>
      <c r="C74" s="12" t="s">
        <v>175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</row>
    <row r="75" spans="1:114" s="12" customFormat="1" hidden="1" outlineLevel="1" x14ac:dyDescent="0.3">
      <c r="F75" s="12" t="s">
        <v>198</v>
      </c>
      <c r="G75" s="11">
        <f>'Age Profile - 2015 - Repex'!I86</f>
        <v>21100</v>
      </c>
      <c r="H75" s="11">
        <f>'Age Profile - 2015 - Repex'!J86</f>
        <v>57</v>
      </c>
      <c r="I75" s="11">
        <f>'Age Profile - 2015 - Repex'!K86</f>
        <v>509</v>
      </c>
      <c r="J75" s="11">
        <f>'Age Profile - 2015 - Repex'!L86</f>
        <v>583</v>
      </c>
      <c r="K75" s="11">
        <f>'Age Profile - 2015 - Repex'!M86</f>
        <v>236</v>
      </c>
      <c r="L75" s="11">
        <f>'Age Profile - 2015 - Repex'!N86</f>
        <v>593</v>
      </c>
      <c r="M75" s="11">
        <f>'Age Profile - 2015 - Repex'!O86</f>
        <v>784</v>
      </c>
      <c r="N75" s="11">
        <f>'Age Profile - 2015 - Repex'!P86</f>
        <v>768</v>
      </c>
      <c r="O75" s="11">
        <f>'Age Profile - 2015 - Repex'!Q86</f>
        <v>739</v>
      </c>
      <c r="P75" s="11">
        <f>'Age Profile - 2015 - Repex'!R86</f>
        <v>261</v>
      </c>
      <c r="Q75" s="11">
        <f>'Age Profile - 2015 - Repex'!S86</f>
        <v>99</v>
      </c>
      <c r="R75" s="11">
        <f>'Age Profile - 2015 - Repex'!T86</f>
        <v>517</v>
      </c>
      <c r="S75" s="11">
        <f>'Age Profile - 2015 - Repex'!U86</f>
        <v>279</v>
      </c>
      <c r="T75" s="11">
        <f>'Age Profile - 2015 - Repex'!V86</f>
        <v>281</v>
      </c>
      <c r="U75" s="11">
        <f>'Age Profile - 2015 - Repex'!W86</f>
        <v>204</v>
      </c>
      <c r="V75" s="11">
        <f>'Age Profile - 2015 - Repex'!X86</f>
        <v>831</v>
      </c>
      <c r="W75" s="11">
        <f>'Age Profile - 2015 - Repex'!Y86</f>
        <v>532</v>
      </c>
      <c r="X75" s="11">
        <f>'Age Profile - 2015 - Repex'!Z86</f>
        <v>800</v>
      </c>
      <c r="Y75" s="11">
        <f>'Age Profile - 2015 - Repex'!AA86</f>
        <v>162</v>
      </c>
      <c r="Z75" s="11">
        <f>'Age Profile - 2015 - Repex'!AB86</f>
        <v>31</v>
      </c>
      <c r="AA75" s="11">
        <f>'Age Profile - 2015 - Repex'!AC86</f>
        <v>161</v>
      </c>
      <c r="AB75" s="11">
        <f>'Age Profile - 2015 - Repex'!AD86</f>
        <v>151</v>
      </c>
      <c r="AC75" s="11">
        <f>'Age Profile - 2015 - Repex'!AE86</f>
        <v>52</v>
      </c>
      <c r="AD75" s="11">
        <f>'Age Profile - 2015 - Repex'!AF86</f>
        <v>724</v>
      </c>
      <c r="AE75" s="11">
        <f>'Age Profile - 2015 - Repex'!AG86</f>
        <v>7</v>
      </c>
      <c r="AF75" s="11">
        <f>'Age Profile - 2015 - Repex'!AH86</f>
        <v>36</v>
      </c>
      <c r="AG75" s="11">
        <f>'Age Profile - 2015 - Repex'!AI86</f>
        <v>10</v>
      </c>
      <c r="AH75" s="11">
        <f>'Age Profile - 2015 - Repex'!AJ86</f>
        <v>528</v>
      </c>
      <c r="AI75" s="11">
        <f>'Age Profile - 2015 - Repex'!AK86</f>
        <v>354</v>
      </c>
      <c r="AJ75" s="11">
        <f>'Age Profile - 2015 - Repex'!AL86</f>
        <v>852</v>
      </c>
      <c r="AK75" s="11">
        <f>'Age Profile - 2015 - Repex'!AM86</f>
        <v>805</v>
      </c>
      <c r="AL75" s="11">
        <f>'Age Profile - 2015 - Repex'!AN86</f>
        <v>837</v>
      </c>
      <c r="AM75" s="11">
        <f>'Age Profile - 2015 - Repex'!AO86</f>
        <v>9</v>
      </c>
      <c r="AN75" s="11">
        <f>'Age Profile - 2015 - Repex'!AP86</f>
        <v>382</v>
      </c>
      <c r="AO75" s="11">
        <f>'Age Profile - 2015 - Repex'!AQ86</f>
        <v>630</v>
      </c>
      <c r="AP75" s="11">
        <f>'Age Profile - 2015 - Repex'!AR86</f>
        <v>1402</v>
      </c>
      <c r="AQ75" s="11">
        <f>'Age Profile - 2015 - Repex'!AS86</f>
        <v>217</v>
      </c>
      <c r="AR75" s="11">
        <f>'Age Profile - 2015 - Repex'!AT86</f>
        <v>477</v>
      </c>
      <c r="AS75" s="11">
        <f>'Age Profile - 2015 - Repex'!AU86</f>
        <v>883</v>
      </c>
      <c r="AT75" s="11">
        <f>'Age Profile - 2015 - Repex'!AV86</f>
        <v>1125</v>
      </c>
      <c r="AU75" s="11">
        <f>'Age Profile - 2015 - Repex'!AW86</f>
        <v>32</v>
      </c>
      <c r="AV75" s="11">
        <f>'Age Profile - 2015 - Repex'!AX86</f>
        <v>362</v>
      </c>
      <c r="AW75" s="11">
        <f>'Age Profile - 2015 - Repex'!AY86</f>
        <v>209</v>
      </c>
      <c r="AX75" s="11">
        <f>'Age Profile - 2015 - Repex'!AZ86</f>
        <v>663</v>
      </c>
      <c r="AY75" s="11">
        <f>'Age Profile - 2015 - Repex'!BA86</f>
        <v>114</v>
      </c>
      <c r="AZ75" s="11">
        <f>'Age Profile - 2015 - Repex'!BB86</f>
        <v>443</v>
      </c>
      <c r="BA75" s="11">
        <f>'Age Profile - 2015 - Repex'!BC86</f>
        <v>91</v>
      </c>
      <c r="BB75" s="11">
        <f>'Age Profile - 2015 - Repex'!BD86</f>
        <v>196</v>
      </c>
      <c r="BC75" s="11">
        <f>'Age Profile - 2015 - Repex'!BE86</f>
        <v>500</v>
      </c>
      <c r="BD75" s="11">
        <f>'Age Profile - 2015 - Repex'!BF86</f>
        <v>200</v>
      </c>
      <c r="BE75" s="11">
        <f>'Age Profile - 2015 - Repex'!BG86</f>
        <v>63</v>
      </c>
      <c r="BF75" s="11">
        <f>'Age Profile - 2015 - Repex'!BH86</f>
        <v>128</v>
      </c>
      <c r="BG75" s="11">
        <f>'Age Profile - 2015 - Repex'!BI86</f>
        <v>10</v>
      </c>
      <c r="BH75" s="11">
        <f>'Age Profile - 2015 - Repex'!BJ86</f>
        <v>168</v>
      </c>
      <c r="BI75" s="11">
        <f>'Age Profile - 2015 - Repex'!BK86</f>
        <v>0</v>
      </c>
      <c r="BJ75" s="11">
        <f>'Age Profile - 2015 - Repex'!BL86</f>
        <v>0</v>
      </c>
      <c r="BK75" s="11">
        <f>'Age Profile - 2015 - Repex'!BM86</f>
        <v>0</v>
      </c>
      <c r="BL75" s="11">
        <f>'Age Profile - 2015 - Repex'!BN86</f>
        <v>10</v>
      </c>
      <c r="BM75" s="11">
        <f>'Age Profile - 2015 - Repex'!BO86</f>
        <v>3</v>
      </c>
      <c r="BN75" s="11">
        <f>'Age Profile - 2015 - Repex'!BP86</f>
        <v>0</v>
      </c>
      <c r="BO75" s="11">
        <f>'Age Profile - 2015 - Repex'!BQ86</f>
        <v>0</v>
      </c>
      <c r="BP75" s="11">
        <f>'Age Profile - 2015 - Repex'!BR86</f>
        <v>0</v>
      </c>
      <c r="BQ75" s="11">
        <f>'Age Profile - 2015 - Repex'!BS86</f>
        <v>0</v>
      </c>
      <c r="BR75" s="11">
        <f>'Age Profile - 2015 - Repex'!BT86</f>
        <v>0</v>
      </c>
      <c r="BS75" s="11">
        <f>'Age Profile - 2015 - Repex'!BU86</f>
        <v>0</v>
      </c>
      <c r="BT75" s="11">
        <f>'Age Profile - 2015 - Repex'!BV86</f>
        <v>0</v>
      </c>
      <c r="BU75" s="11">
        <f>'Age Profile - 2015 - Repex'!BW86</f>
        <v>0</v>
      </c>
      <c r="BV75" s="11">
        <f>'Age Profile - 2015 - Repex'!BX86</f>
        <v>0</v>
      </c>
      <c r="BW75" s="11">
        <f>'Age Profile - 2015 - Repex'!BY86</f>
        <v>0</v>
      </c>
      <c r="BX75" s="11">
        <f>'Age Profile - 2015 - Repex'!BZ86</f>
        <v>0</v>
      </c>
      <c r="BY75" s="11">
        <f>'Age Profile - 2015 - Repex'!CA86</f>
        <v>0</v>
      </c>
      <c r="BZ75" s="11">
        <f>'Age Profile - 2015 - Repex'!CB86</f>
        <v>0</v>
      </c>
      <c r="CA75" s="11">
        <f>'Age Profile - 2015 - Repex'!CC86</f>
        <v>0</v>
      </c>
      <c r="CB75" s="11">
        <f>'Age Profile - 2015 - Repex'!CD86</f>
        <v>0</v>
      </c>
      <c r="CC75" s="11">
        <f>'Age Profile - 2015 - Repex'!CE86</f>
        <v>0</v>
      </c>
      <c r="CD75" s="11">
        <f>'Age Profile - 2015 - Repex'!CF86</f>
        <v>0</v>
      </c>
      <c r="CE75" s="11">
        <f>'Age Profile - 2015 - Repex'!CG86</f>
        <v>0</v>
      </c>
      <c r="CF75" s="11">
        <f>'Age Profile - 2015 - Repex'!CH86</f>
        <v>0</v>
      </c>
      <c r="CG75" s="11">
        <f>'Age Profile - 2015 - Repex'!CI86</f>
        <v>0</v>
      </c>
      <c r="CH75" s="11">
        <f>'Age Profile - 2015 - Repex'!CJ86</f>
        <v>0</v>
      </c>
      <c r="CI75" s="11">
        <f>'Age Profile - 2015 - Repex'!CK86</f>
        <v>0</v>
      </c>
      <c r="CJ75" s="11">
        <f>'Age Profile - 2015 - Repex'!CL86</f>
        <v>0</v>
      </c>
      <c r="CK75" s="11">
        <f>'Age Profile - 2015 - Repex'!CM86</f>
        <v>0</v>
      </c>
      <c r="CL75" s="11">
        <f>'Age Profile - 2015 - Repex'!CN86</f>
        <v>0</v>
      </c>
      <c r="CM75" s="11">
        <f>'Age Profile - 2015 - Repex'!CO86</f>
        <v>0</v>
      </c>
      <c r="CN75" s="11">
        <f>'Age Profile - 2015 - Repex'!CP86</f>
        <v>0</v>
      </c>
      <c r="CO75" s="11">
        <f>'Age Profile - 2015 - Repex'!CQ86</f>
        <v>0</v>
      </c>
      <c r="CP75" s="11">
        <f>'Age Profile - 2015 - Repex'!CR86</f>
        <v>0</v>
      </c>
      <c r="CQ75" s="11">
        <f>'Age Profile - 2015 - Repex'!CS86</f>
        <v>0</v>
      </c>
      <c r="CR75" s="11">
        <f>'Age Profile - 2015 - Repex'!CT86</f>
        <v>0</v>
      </c>
      <c r="CS75" s="11">
        <f>'Age Profile - 2015 - Repex'!CU86</f>
        <v>0</v>
      </c>
      <c r="CT75" s="11">
        <f>'Age Profile - 2015 - Repex'!CV86</f>
        <v>0</v>
      </c>
      <c r="CU75" s="11">
        <f>'Age Profile - 2015 - Repex'!CW86</f>
        <v>0</v>
      </c>
      <c r="CV75" s="11">
        <f>'Age Profile - 2015 - Repex'!CX86</f>
        <v>0</v>
      </c>
      <c r="CW75" s="11">
        <f>'Age Profile - 2015 - Repex'!CY86</f>
        <v>0</v>
      </c>
      <c r="CX75" s="11">
        <f>'Age Profile - 2015 - Repex'!CZ86</f>
        <v>0</v>
      </c>
      <c r="CY75" s="11">
        <f>'Age Profile - 2015 - Repex'!DA86</f>
        <v>0</v>
      </c>
      <c r="CZ75" s="11">
        <f>'Age Profile - 2015 - Repex'!DB86</f>
        <v>0</v>
      </c>
      <c r="DA75" s="11">
        <f>'Age Profile - 2015 - Repex'!DC86</f>
        <v>0</v>
      </c>
      <c r="DB75" s="11">
        <f>'Age Profile - 2015 - Repex'!DD86</f>
        <v>0</v>
      </c>
      <c r="DC75" s="11">
        <f>'Age Profile - 2015 - Repex'!DE86</f>
        <v>0</v>
      </c>
      <c r="DD75" s="11">
        <f>'Age Profile - 2015 - Repex'!DF86</f>
        <v>0</v>
      </c>
      <c r="DE75" s="11">
        <f>'Age Profile - 2015 - Repex'!DG86</f>
        <v>0</v>
      </c>
      <c r="DF75" s="11">
        <f>'Age Profile - 2015 - Repex'!DH86</f>
        <v>0</v>
      </c>
      <c r="DG75" s="11">
        <f>'Age Profile - 2015 - Repex'!DI86</f>
        <v>0</v>
      </c>
      <c r="DH75" s="11">
        <f>'Age Profile - 2015 - Repex'!DJ86</f>
        <v>0</v>
      </c>
      <c r="DI75" s="11">
        <f>'Age Profile - 2015 - Repex'!DK86</f>
        <v>0</v>
      </c>
      <c r="DJ75" s="11">
        <f>'Age Profile - 2015 - Repex'!DL86</f>
        <v>0</v>
      </c>
    </row>
    <row r="76" spans="1:114" s="12" customFormat="1" hidden="1" outlineLevel="1" x14ac:dyDescent="0.3">
      <c r="A76" s="12" t="s">
        <v>179</v>
      </c>
      <c r="B76" s="12">
        <f>MIN(G76:DJ76)</f>
        <v>0</v>
      </c>
      <c r="C76" s="12">
        <f>MAX(G76:DJ76)</f>
        <v>0</v>
      </c>
      <c r="F76" s="12" t="s">
        <v>199</v>
      </c>
      <c r="G76" s="11">
        <f t="shared" ref="G76:AL76" si="179">G75-G73</f>
        <v>0</v>
      </c>
      <c r="H76" s="11">
        <f t="shared" si="179"/>
        <v>0</v>
      </c>
      <c r="I76" s="11">
        <f t="shared" si="179"/>
        <v>0</v>
      </c>
      <c r="J76" s="11">
        <f t="shared" si="179"/>
        <v>0</v>
      </c>
      <c r="K76" s="11">
        <f t="shared" si="179"/>
        <v>0</v>
      </c>
      <c r="L76" s="11">
        <f t="shared" si="179"/>
        <v>0</v>
      </c>
      <c r="M76" s="11">
        <f t="shared" si="179"/>
        <v>0</v>
      </c>
      <c r="N76" s="11">
        <f t="shared" si="179"/>
        <v>0</v>
      </c>
      <c r="O76" s="11">
        <f t="shared" si="179"/>
        <v>0</v>
      </c>
      <c r="P76" s="11">
        <f t="shared" si="179"/>
        <v>0</v>
      </c>
      <c r="Q76" s="11">
        <f t="shared" si="179"/>
        <v>0</v>
      </c>
      <c r="R76" s="11">
        <f t="shared" si="179"/>
        <v>0</v>
      </c>
      <c r="S76" s="11">
        <f t="shared" si="179"/>
        <v>0</v>
      </c>
      <c r="T76" s="11">
        <f t="shared" si="179"/>
        <v>0</v>
      </c>
      <c r="U76" s="11">
        <f t="shared" si="179"/>
        <v>0</v>
      </c>
      <c r="V76" s="11">
        <f t="shared" si="179"/>
        <v>0</v>
      </c>
      <c r="W76" s="11">
        <f t="shared" si="179"/>
        <v>0</v>
      </c>
      <c r="X76" s="11">
        <f t="shared" si="179"/>
        <v>0</v>
      </c>
      <c r="Y76" s="11">
        <f t="shared" si="179"/>
        <v>0</v>
      </c>
      <c r="Z76" s="11">
        <f t="shared" si="179"/>
        <v>0</v>
      </c>
      <c r="AA76" s="11">
        <f t="shared" si="179"/>
        <v>0</v>
      </c>
      <c r="AB76" s="11">
        <f t="shared" si="179"/>
        <v>0</v>
      </c>
      <c r="AC76" s="11">
        <f t="shared" si="179"/>
        <v>0</v>
      </c>
      <c r="AD76" s="11">
        <f t="shared" si="179"/>
        <v>0</v>
      </c>
      <c r="AE76" s="11">
        <f t="shared" si="179"/>
        <v>0</v>
      </c>
      <c r="AF76" s="11">
        <f t="shared" si="179"/>
        <v>0</v>
      </c>
      <c r="AG76" s="11">
        <f t="shared" si="179"/>
        <v>0</v>
      </c>
      <c r="AH76" s="11">
        <f t="shared" si="179"/>
        <v>0</v>
      </c>
      <c r="AI76" s="11">
        <f t="shared" si="179"/>
        <v>0</v>
      </c>
      <c r="AJ76" s="11">
        <f t="shared" si="179"/>
        <v>0</v>
      </c>
      <c r="AK76" s="11">
        <f t="shared" si="179"/>
        <v>0</v>
      </c>
      <c r="AL76" s="11">
        <f t="shared" si="179"/>
        <v>0</v>
      </c>
      <c r="AM76" s="11">
        <f t="shared" ref="AM76:BR76" si="180">AM75-AM73</f>
        <v>0</v>
      </c>
      <c r="AN76" s="11">
        <f t="shared" si="180"/>
        <v>0</v>
      </c>
      <c r="AO76" s="11">
        <f t="shared" si="180"/>
        <v>0</v>
      </c>
      <c r="AP76" s="11">
        <f t="shared" si="180"/>
        <v>0</v>
      </c>
      <c r="AQ76" s="11">
        <f t="shared" si="180"/>
        <v>0</v>
      </c>
      <c r="AR76" s="11">
        <f t="shared" si="180"/>
        <v>0</v>
      </c>
      <c r="AS76" s="11">
        <f t="shared" si="180"/>
        <v>0</v>
      </c>
      <c r="AT76" s="11">
        <f t="shared" si="180"/>
        <v>0</v>
      </c>
      <c r="AU76" s="11">
        <f t="shared" si="180"/>
        <v>0</v>
      </c>
      <c r="AV76" s="11">
        <f t="shared" si="180"/>
        <v>0</v>
      </c>
      <c r="AW76" s="11">
        <f t="shared" si="180"/>
        <v>0</v>
      </c>
      <c r="AX76" s="11">
        <f t="shared" si="180"/>
        <v>0</v>
      </c>
      <c r="AY76" s="11">
        <f t="shared" si="180"/>
        <v>0</v>
      </c>
      <c r="AZ76" s="11">
        <f t="shared" si="180"/>
        <v>0</v>
      </c>
      <c r="BA76" s="11">
        <f t="shared" si="180"/>
        <v>0</v>
      </c>
      <c r="BB76" s="11">
        <f t="shared" si="180"/>
        <v>0</v>
      </c>
      <c r="BC76" s="11">
        <f t="shared" si="180"/>
        <v>0</v>
      </c>
      <c r="BD76" s="11">
        <f t="shared" si="180"/>
        <v>0</v>
      </c>
      <c r="BE76" s="11">
        <f t="shared" si="180"/>
        <v>0</v>
      </c>
      <c r="BF76" s="11">
        <f t="shared" si="180"/>
        <v>0</v>
      </c>
      <c r="BG76" s="11">
        <f t="shared" si="180"/>
        <v>0</v>
      </c>
      <c r="BH76" s="11">
        <f t="shared" si="180"/>
        <v>0</v>
      </c>
      <c r="BI76" s="11">
        <f t="shared" si="180"/>
        <v>0</v>
      </c>
      <c r="BJ76" s="11">
        <f t="shared" si="180"/>
        <v>0</v>
      </c>
      <c r="BK76" s="11">
        <f t="shared" si="180"/>
        <v>0</v>
      </c>
      <c r="BL76" s="11">
        <f t="shared" si="180"/>
        <v>0</v>
      </c>
      <c r="BM76" s="11">
        <f t="shared" si="180"/>
        <v>0</v>
      </c>
      <c r="BN76" s="11">
        <f t="shared" si="180"/>
        <v>0</v>
      </c>
      <c r="BO76" s="11">
        <f t="shared" si="180"/>
        <v>0</v>
      </c>
      <c r="BP76" s="11">
        <f t="shared" si="180"/>
        <v>0</v>
      </c>
      <c r="BQ76" s="11">
        <f t="shared" si="180"/>
        <v>0</v>
      </c>
      <c r="BR76" s="11">
        <f t="shared" si="180"/>
        <v>0</v>
      </c>
      <c r="BS76" s="11">
        <f t="shared" ref="BS76:CX76" si="181">BS75-BS73</f>
        <v>0</v>
      </c>
      <c r="BT76" s="11">
        <f t="shared" si="181"/>
        <v>0</v>
      </c>
      <c r="BU76" s="11">
        <f t="shared" si="181"/>
        <v>0</v>
      </c>
      <c r="BV76" s="11">
        <f t="shared" si="181"/>
        <v>0</v>
      </c>
      <c r="BW76" s="11">
        <f t="shared" si="181"/>
        <v>0</v>
      </c>
      <c r="BX76" s="11">
        <f t="shared" si="181"/>
        <v>0</v>
      </c>
      <c r="BY76" s="11">
        <f t="shared" si="181"/>
        <v>0</v>
      </c>
      <c r="BZ76" s="11">
        <f t="shared" si="181"/>
        <v>0</v>
      </c>
      <c r="CA76" s="11">
        <f t="shared" si="181"/>
        <v>0</v>
      </c>
      <c r="CB76" s="11">
        <f t="shared" si="181"/>
        <v>0</v>
      </c>
      <c r="CC76" s="11">
        <f t="shared" si="181"/>
        <v>0</v>
      </c>
      <c r="CD76" s="11">
        <f t="shared" si="181"/>
        <v>0</v>
      </c>
      <c r="CE76" s="11">
        <f t="shared" si="181"/>
        <v>0</v>
      </c>
      <c r="CF76" s="11">
        <f t="shared" si="181"/>
        <v>0</v>
      </c>
      <c r="CG76" s="11">
        <f t="shared" si="181"/>
        <v>0</v>
      </c>
      <c r="CH76" s="11">
        <f t="shared" si="181"/>
        <v>0</v>
      </c>
      <c r="CI76" s="11">
        <f t="shared" si="181"/>
        <v>0</v>
      </c>
      <c r="CJ76" s="11">
        <f t="shared" si="181"/>
        <v>0</v>
      </c>
      <c r="CK76" s="11">
        <f t="shared" si="181"/>
        <v>0</v>
      </c>
      <c r="CL76" s="11">
        <f t="shared" si="181"/>
        <v>0</v>
      </c>
      <c r="CM76" s="11">
        <f t="shared" si="181"/>
        <v>0</v>
      </c>
      <c r="CN76" s="11">
        <f t="shared" si="181"/>
        <v>0</v>
      </c>
      <c r="CO76" s="11">
        <f t="shared" si="181"/>
        <v>0</v>
      </c>
      <c r="CP76" s="11">
        <f t="shared" si="181"/>
        <v>0</v>
      </c>
      <c r="CQ76" s="11">
        <f t="shared" si="181"/>
        <v>0</v>
      </c>
      <c r="CR76" s="11">
        <f t="shared" si="181"/>
        <v>0</v>
      </c>
      <c r="CS76" s="11">
        <f t="shared" si="181"/>
        <v>0</v>
      </c>
      <c r="CT76" s="11">
        <f t="shared" si="181"/>
        <v>0</v>
      </c>
      <c r="CU76" s="11">
        <f t="shared" si="181"/>
        <v>0</v>
      </c>
      <c r="CV76" s="11">
        <f t="shared" si="181"/>
        <v>0</v>
      </c>
      <c r="CW76" s="11">
        <f t="shared" si="181"/>
        <v>0</v>
      </c>
      <c r="CX76" s="11">
        <f t="shared" si="181"/>
        <v>0</v>
      </c>
      <c r="CY76" s="11">
        <f t="shared" ref="CY76:DJ76" si="182">CY75-CY73</f>
        <v>0</v>
      </c>
      <c r="CZ76" s="11">
        <f t="shared" si="182"/>
        <v>0</v>
      </c>
      <c r="DA76" s="11">
        <f t="shared" si="182"/>
        <v>0</v>
      </c>
      <c r="DB76" s="11">
        <f t="shared" si="182"/>
        <v>0</v>
      </c>
      <c r="DC76" s="11">
        <f t="shared" si="182"/>
        <v>0</v>
      </c>
      <c r="DD76" s="11">
        <f t="shared" si="182"/>
        <v>0</v>
      </c>
      <c r="DE76" s="11">
        <f t="shared" si="182"/>
        <v>0</v>
      </c>
      <c r="DF76" s="11">
        <f t="shared" si="182"/>
        <v>0</v>
      </c>
      <c r="DG76" s="11">
        <f t="shared" si="182"/>
        <v>0</v>
      </c>
      <c r="DH76" s="11">
        <f t="shared" si="182"/>
        <v>0</v>
      </c>
      <c r="DI76" s="11">
        <f t="shared" si="182"/>
        <v>0</v>
      </c>
      <c r="DJ76" s="11">
        <f t="shared" si="182"/>
        <v>0</v>
      </c>
    </row>
    <row r="77" spans="1:114" collapsed="1" x14ac:dyDescent="0.3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030A0"/>
  </sheetPr>
  <dimension ref="A1:DL167"/>
  <sheetViews>
    <sheetView zoomScale="85" zoomScaleNormal="85" workbookViewId="0">
      <selection activeCell="I30" sqref="I30"/>
    </sheetView>
  </sheetViews>
  <sheetFormatPr defaultRowHeight="14.4" outlineLevelRow="1" x14ac:dyDescent="0.3"/>
  <cols>
    <col min="7" max="7" width="35.21875" bestFit="1" customWidth="1"/>
    <col min="10" max="116" width="5" bestFit="1" customWidth="1"/>
  </cols>
  <sheetData>
    <row r="1" spans="1:116" s="12" customFormat="1" x14ac:dyDescent="0.3"/>
    <row r="2" spans="1:116" s="5" customFormat="1" ht="20.399999999999999" thickBot="1" x14ac:dyDescent="0.45">
      <c r="B2" s="5" t="s">
        <v>228</v>
      </c>
    </row>
    <row r="3" spans="1:116" s="12" customFormat="1" ht="15" thickTop="1" x14ac:dyDescent="0.3"/>
    <row r="4" spans="1:116" s="12" customFormat="1" x14ac:dyDescent="0.3"/>
    <row r="5" spans="1:116" s="15" customFormat="1" ht="18" thickBot="1" x14ac:dyDescent="0.4">
      <c r="A5" s="15" t="s">
        <v>196</v>
      </c>
    </row>
    <row r="6" spans="1:116" ht="15" thickTop="1" x14ac:dyDescent="0.3"/>
    <row r="7" spans="1:116" s="19" customFormat="1" x14ac:dyDescent="0.3">
      <c r="B7" s="19" t="s">
        <v>4</v>
      </c>
      <c r="C7" s="19" t="s">
        <v>10</v>
      </c>
      <c r="D7" s="19" t="s">
        <v>149</v>
      </c>
      <c r="E7" s="19" t="s">
        <v>150</v>
      </c>
      <c r="F7" s="19" t="s">
        <v>151</v>
      </c>
      <c r="G7" s="19" t="s">
        <v>0</v>
      </c>
      <c r="J7" s="19">
        <v>2015</v>
      </c>
      <c r="K7" s="19">
        <v>2014</v>
      </c>
      <c r="L7" s="19">
        <v>2013</v>
      </c>
      <c r="M7" s="19">
        <v>2012</v>
      </c>
      <c r="N7" s="19">
        <v>2011</v>
      </c>
      <c r="O7" s="19">
        <v>2010</v>
      </c>
      <c r="P7" s="19">
        <v>2009</v>
      </c>
      <c r="Q7" s="19">
        <v>2008</v>
      </c>
      <c r="R7" s="19">
        <v>2007</v>
      </c>
      <c r="S7" s="19">
        <v>2006</v>
      </c>
      <c r="T7" s="19">
        <v>2005</v>
      </c>
      <c r="U7" s="19">
        <v>2004</v>
      </c>
      <c r="V7" s="19">
        <v>2003</v>
      </c>
      <c r="W7" s="19">
        <v>2002</v>
      </c>
      <c r="X7" s="19">
        <v>2001</v>
      </c>
      <c r="Y7" s="19">
        <v>2000</v>
      </c>
      <c r="Z7" s="19">
        <v>1999</v>
      </c>
      <c r="AA7" s="19">
        <v>1998</v>
      </c>
      <c r="AB7" s="19">
        <v>1997</v>
      </c>
      <c r="AC7" s="19">
        <v>1996</v>
      </c>
      <c r="AD7" s="19">
        <v>1995</v>
      </c>
      <c r="AE7" s="19">
        <v>1994</v>
      </c>
      <c r="AF7" s="19">
        <v>1993</v>
      </c>
      <c r="AG7" s="19">
        <v>1992</v>
      </c>
      <c r="AH7" s="19">
        <v>1991</v>
      </c>
      <c r="AI7" s="19">
        <v>1990</v>
      </c>
      <c r="AJ7" s="19">
        <v>1989</v>
      </c>
      <c r="AK7" s="19">
        <v>1988</v>
      </c>
      <c r="AL7" s="19">
        <v>1987</v>
      </c>
      <c r="AM7" s="19">
        <v>1986</v>
      </c>
      <c r="AN7" s="19">
        <v>1985</v>
      </c>
      <c r="AO7" s="19">
        <v>1984</v>
      </c>
      <c r="AP7" s="19">
        <v>1983</v>
      </c>
      <c r="AQ7" s="19">
        <v>1982</v>
      </c>
      <c r="AR7" s="19">
        <v>1981</v>
      </c>
      <c r="AS7" s="19">
        <v>1980</v>
      </c>
      <c r="AT7" s="19">
        <v>1979</v>
      </c>
      <c r="AU7" s="19">
        <v>1978</v>
      </c>
      <c r="AV7" s="19">
        <v>1977</v>
      </c>
      <c r="AW7" s="19">
        <v>1976</v>
      </c>
      <c r="AX7" s="19">
        <v>1975</v>
      </c>
      <c r="AY7" s="19">
        <v>1974</v>
      </c>
      <c r="AZ7" s="19">
        <v>1973</v>
      </c>
      <c r="BA7" s="19">
        <v>1972</v>
      </c>
      <c r="BB7" s="19">
        <v>1971</v>
      </c>
      <c r="BC7" s="19">
        <v>1970</v>
      </c>
      <c r="BD7" s="19">
        <v>1969</v>
      </c>
      <c r="BE7" s="19">
        <v>1968</v>
      </c>
      <c r="BF7" s="19">
        <v>1967</v>
      </c>
      <c r="BG7" s="19">
        <v>1966</v>
      </c>
      <c r="BH7" s="19">
        <v>1965</v>
      </c>
      <c r="BI7" s="19">
        <v>1964</v>
      </c>
      <c r="BJ7" s="19">
        <v>1963</v>
      </c>
      <c r="BK7" s="19">
        <v>1962</v>
      </c>
      <c r="BL7" s="19">
        <v>1961</v>
      </c>
      <c r="BM7" s="19">
        <v>1960</v>
      </c>
      <c r="BN7" s="19">
        <v>1959</v>
      </c>
      <c r="BO7" s="19">
        <v>1958</v>
      </c>
      <c r="BP7" s="19">
        <v>1957</v>
      </c>
      <c r="BQ7" s="19">
        <v>1956</v>
      </c>
      <c r="BR7" s="19">
        <v>1955</v>
      </c>
      <c r="BS7" s="19">
        <v>1954</v>
      </c>
      <c r="BT7" s="19">
        <v>1953</v>
      </c>
      <c r="BU7" s="19">
        <v>1952</v>
      </c>
      <c r="BV7" s="19">
        <v>1951</v>
      </c>
      <c r="BW7" s="19">
        <v>1950</v>
      </c>
      <c r="BX7" s="19">
        <v>1949</v>
      </c>
      <c r="BY7" s="19">
        <v>1948</v>
      </c>
      <c r="BZ7" s="19">
        <v>1947</v>
      </c>
      <c r="CA7" s="19">
        <v>1946</v>
      </c>
      <c r="CB7" s="19">
        <v>1945</v>
      </c>
      <c r="CC7" s="19">
        <v>1944</v>
      </c>
      <c r="CD7" s="19">
        <v>1943</v>
      </c>
      <c r="CE7" s="19">
        <v>1942</v>
      </c>
      <c r="CF7" s="19">
        <v>1941</v>
      </c>
      <c r="CG7" s="19">
        <v>1940</v>
      </c>
      <c r="CH7" s="19">
        <v>1939</v>
      </c>
      <c r="CI7" s="19">
        <v>1938</v>
      </c>
      <c r="CJ7" s="19">
        <v>1937</v>
      </c>
      <c r="CK7" s="19">
        <v>1936</v>
      </c>
      <c r="CL7" s="19">
        <v>1935</v>
      </c>
      <c r="CM7" s="19">
        <v>1934</v>
      </c>
      <c r="CN7" s="19">
        <v>1933</v>
      </c>
      <c r="CO7" s="19">
        <v>1932</v>
      </c>
      <c r="CP7" s="19">
        <v>1931</v>
      </c>
      <c r="CQ7" s="19">
        <v>1930</v>
      </c>
      <c r="CR7" s="19">
        <v>1929</v>
      </c>
      <c r="CS7" s="19">
        <v>1928</v>
      </c>
      <c r="CT7" s="19">
        <v>1927</v>
      </c>
      <c r="CU7" s="19">
        <v>1926</v>
      </c>
      <c r="CV7" s="19">
        <v>1925</v>
      </c>
      <c r="CW7" s="19">
        <v>1924</v>
      </c>
      <c r="CX7" s="19">
        <v>1923</v>
      </c>
      <c r="CY7" s="19">
        <v>1922</v>
      </c>
      <c r="CZ7" s="19">
        <v>1921</v>
      </c>
      <c r="DA7" s="19">
        <v>1920</v>
      </c>
      <c r="DB7" s="19">
        <v>1919</v>
      </c>
      <c r="DC7" s="19">
        <v>1918</v>
      </c>
      <c r="DD7" s="19">
        <v>1917</v>
      </c>
      <c r="DE7" s="19">
        <v>1916</v>
      </c>
      <c r="DF7" s="19">
        <v>1915</v>
      </c>
      <c r="DG7" s="19">
        <v>1914</v>
      </c>
      <c r="DH7" s="19">
        <v>1913</v>
      </c>
      <c r="DI7" s="19">
        <v>1912</v>
      </c>
      <c r="DJ7" s="19">
        <v>1911</v>
      </c>
      <c r="DK7" s="19">
        <v>1910</v>
      </c>
      <c r="DL7" s="19">
        <v>1909</v>
      </c>
    </row>
    <row r="8" spans="1:116" x14ac:dyDescent="0.3">
      <c r="B8" t="b">
        <v>1</v>
      </c>
      <c r="C8" t="s">
        <v>8</v>
      </c>
      <c r="D8" t="b">
        <v>0</v>
      </c>
      <c r="E8">
        <v>66</v>
      </c>
      <c r="F8">
        <v>132</v>
      </c>
      <c r="G8" t="str">
        <f t="shared" ref="G8:G27" si="0">"Zone " &amp; C8 &amp; "; &gt; " &amp;E8 &amp; "kV &lt;= " &amp; F8 &amp; "kV; Multi Cct: " &amp; D8</f>
        <v>Zone C; &gt; 66kV &lt;= 132kV; Multi Cct: FALSE</v>
      </c>
      <c r="H8" s="3"/>
      <c r="I8" s="3">
        <f t="shared" ref="I8:I21" si="1">SUM(J8:DL8)</f>
        <v>284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1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127</v>
      </c>
      <c r="BI8">
        <v>0</v>
      </c>
      <c r="BJ8">
        <v>156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</row>
    <row r="9" spans="1:116" x14ac:dyDescent="0.3">
      <c r="B9" t="b">
        <v>1</v>
      </c>
      <c r="C9" t="s">
        <v>7</v>
      </c>
      <c r="D9" t="b">
        <v>1</v>
      </c>
      <c r="E9">
        <v>66</v>
      </c>
      <c r="F9">
        <v>132</v>
      </c>
      <c r="G9" t="str">
        <f t="shared" si="0"/>
        <v>Zone B; &gt; 66kV &lt;= 132kV; Multi Cct: TRUE</v>
      </c>
      <c r="H9" s="3"/>
      <c r="I9" s="3">
        <f t="shared" si="1"/>
        <v>44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44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</row>
    <row r="10" spans="1:116" x14ac:dyDescent="0.3">
      <c r="B10" t="b">
        <v>1</v>
      </c>
      <c r="C10" t="s">
        <v>8</v>
      </c>
      <c r="D10" t="b">
        <v>1</v>
      </c>
      <c r="E10">
        <v>66</v>
      </c>
      <c r="F10">
        <v>132</v>
      </c>
      <c r="G10" t="str">
        <f t="shared" si="0"/>
        <v>Zone C; &gt; 66kV &lt;= 132kV; Multi Cct: TRUE</v>
      </c>
      <c r="H10" s="3"/>
      <c r="I10" s="3">
        <f t="shared" si="1"/>
        <v>38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28</v>
      </c>
      <c r="BK10">
        <v>0</v>
      </c>
      <c r="BL10">
        <v>0</v>
      </c>
      <c r="BM10">
        <v>0</v>
      </c>
      <c r="BN10">
        <v>10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</row>
    <row r="11" spans="1:116" x14ac:dyDescent="0.3">
      <c r="B11" t="b">
        <v>0</v>
      </c>
      <c r="C11" t="s">
        <v>9</v>
      </c>
      <c r="D11" t="b">
        <v>0</v>
      </c>
      <c r="E11">
        <v>-1</v>
      </c>
      <c r="F11">
        <v>33</v>
      </c>
      <c r="G11" t="str">
        <f t="shared" si="0"/>
        <v>Zone D; &gt; -1kV &lt;= 33kV; Multi Cct: FALSE</v>
      </c>
      <c r="H11" s="3"/>
      <c r="I11" s="3">
        <f t="shared" si="1"/>
        <v>18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18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</row>
    <row r="12" spans="1:116" x14ac:dyDescent="0.3">
      <c r="B12" t="b">
        <v>0</v>
      </c>
      <c r="C12" t="s">
        <v>7</v>
      </c>
      <c r="D12" t="b">
        <v>0</v>
      </c>
      <c r="E12">
        <v>66</v>
      </c>
      <c r="F12">
        <v>132</v>
      </c>
      <c r="G12" t="str">
        <f t="shared" si="0"/>
        <v>Zone B; &gt; 66kV &lt;= 132kV; Multi Cct: FALSE</v>
      </c>
      <c r="H12" s="3"/>
      <c r="I12" s="3">
        <f t="shared" si="1"/>
        <v>1205</v>
      </c>
      <c r="J12">
        <v>0</v>
      </c>
      <c r="K12">
        <v>11</v>
      </c>
      <c r="L12">
        <v>2</v>
      </c>
      <c r="M12">
        <v>9</v>
      </c>
      <c r="N12">
        <v>16</v>
      </c>
      <c r="O12">
        <v>0</v>
      </c>
      <c r="P12">
        <v>8</v>
      </c>
      <c r="Q12">
        <v>2</v>
      </c>
      <c r="R12">
        <v>11</v>
      </c>
      <c r="S12">
        <v>2</v>
      </c>
      <c r="T12">
        <v>0</v>
      </c>
      <c r="U12">
        <v>0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16</v>
      </c>
      <c r="AG12">
        <v>0</v>
      </c>
      <c r="AH12">
        <v>0</v>
      </c>
      <c r="AI12">
        <v>0</v>
      </c>
      <c r="AJ12">
        <v>0</v>
      </c>
      <c r="AK12">
        <v>201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464</v>
      </c>
      <c r="AW12">
        <v>0</v>
      </c>
      <c r="AX12">
        <v>0</v>
      </c>
      <c r="AY12">
        <v>4</v>
      </c>
      <c r="AZ12">
        <v>0</v>
      </c>
      <c r="BA12">
        <v>0</v>
      </c>
      <c r="BB12">
        <v>0</v>
      </c>
      <c r="BC12">
        <v>0</v>
      </c>
      <c r="BD12">
        <v>458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</row>
    <row r="13" spans="1:116" x14ac:dyDescent="0.3">
      <c r="B13" t="b">
        <v>0</v>
      </c>
      <c r="C13" t="s">
        <v>8</v>
      </c>
      <c r="D13" t="b">
        <v>0</v>
      </c>
      <c r="E13">
        <v>66</v>
      </c>
      <c r="F13">
        <v>132</v>
      </c>
      <c r="G13" t="str">
        <f t="shared" si="0"/>
        <v>Zone C; &gt; 66kV &lt;= 132kV; Multi Cct: FALSE</v>
      </c>
      <c r="H13" s="3"/>
      <c r="I13" s="3">
        <f t="shared" si="1"/>
        <v>1579</v>
      </c>
      <c r="J13">
        <v>7</v>
      </c>
      <c r="K13">
        <v>15</v>
      </c>
      <c r="L13">
        <v>1</v>
      </c>
      <c r="M13">
        <v>5</v>
      </c>
      <c r="N13">
        <v>20</v>
      </c>
      <c r="O13">
        <v>14</v>
      </c>
      <c r="P13">
        <v>181</v>
      </c>
      <c r="Q13">
        <v>18</v>
      </c>
      <c r="R13">
        <v>89</v>
      </c>
      <c r="S13">
        <v>14</v>
      </c>
      <c r="T13">
        <v>8</v>
      </c>
      <c r="U13">
        <v>0</v>
      </c>
      <c r="V13">
        <v>7</v>
      </c>
      <c r="W13">
        <v>1</v>
      </c>
      <c r="X13">
        <v>1</v>
      </c>
      <c r="Y13">
        <v>9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106</v>
      </c>
      <c r="AG13">
        <v>5</v>
      </c>
      <c r="AH13">
        <v>0</v>
      </c>
      <c r="AI13">
        <v>4</v>
      </c>
      <c r="AJ13">
        <v>0</v>
      </c>
      <c r="AK13">
        <v>32</v>
      </c>
      <c r="AL13">
        <v>422</v>
      </c>
      <c r="AM13">
        <v>12</v>
      </c>
      <c r="AN13">
        <v>1</v>
      </c>
      <c r="AO13">
        <v>0</v>
      </c>
      <c r="AP13">
        <v>0</v>
      </c>
      <c r="AQ13">
        <v>151</v>
      </c>
      <c r="AR13">
        <v>144</v>
      </c>
      <c r="AS13">
        <v>0</v>
      </c>
      <c r="AT13">
        <v>34</v>
      </c>
      <c r="AU13">
        <v>24</v>
      </c>
      <c r="AV13">
        <v>0</v>
      </c>
      <c r="AW13">
        <v>0</v>
      </c>
      <c r="AX13">
        <v>0</v>
      </c>
      <c r="AY13">
        <v>0</v>
      </c>
      <c r="AZ13">
        <v>6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175</v>
      </c>
      <c r="BG13">
        <v>0</v>
      </c>
      <c r="BH13">
        <v>1</v>
      </c>
      <c r="BI13">
        <v>0</v>
      </c>
      <c r="BJ13">
        <v>72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</row>
    <row r="14" spans="1:116" x14ac:dyDescent="0.3">
      <c r="B14" t="b">
        <v>0</v>
      </c>
      <c r="C14" t="s">
        <v>9</v>
      </c>
      <c r="D14" t="b">
        <v>0</v>
      </c>
      <c r="E14">
        <v>66</v>
      </c>
      <c r="F14">
        <v>132</v>
      </c>
      <c r="G14" t="str">
        <f t="shared" si="0"/>
        <v>Zone D; &gt; 66kV &lt;= 132kV; Multi Cct: FALSE</v>
      </c>
      <c r="H14" s="3"/>
      <c r="I14" s="3">
        <f t="shared" si="1"/>
        <v>96</v>
      </c>
      <c r="J14">
        <v>0</v>
      </c>
      <c r="K14">
        <v>1</v>
      </c>
      <c r="L14">
        <v>11</v>
      </c>
      <c r="M14">
        <v>3</v>
      </c>
      <c r="N14">
        <v>3</v>
      </c>
      <c r="O14">
        <v>6</v>
      </c>
      <c r="P14">
        <v>2</v>
      </c>
      <c r="Q14">
        <v>0</v>
      </c>
      <c r="R14">
        <v>0</v>
      </c>
      <c r="S14">
        <v>0</v>
      </c>
      <c r="T14">
        <v>7</v>
      </c>
      <c r="U14">
        <v>4</v>
      </c>
      <c r="V14">
        <v>0</v>
      </c>
      <c r="W14">
        <v>1</v>
      </c>
      <c r="X14">
        <v>0</v>
      </c>
      <c r="Y14">
        <v>0</v>
      </c>
      <c r="Z14">
        <v>0</v>
      </c>
      <c r="AA14">
        <v>3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55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</row>
    <row r="15" spans="1:116" x14ac:dyDescent="0.3">
      <c r="B15" t="b">
        <v>0</v>
      </c>
      <c r="C15" t="s">
        <v>7</v>
      </c>
      <c r="D15" t="b">
        <v>0</v>
      </c>
      <c r="E15">
        <v>132</v>
      </c>
      <c r="F15">
        <v>275</v>
      </c>
      <c r="G15" t="str">
        <f t="shared" si="0"/>
        <v>Zone B; &gt; 132kV &lt;= 275kV; Multi Cct: FALSE</v>
      </c>
      <c r="H15" s="3"/>
      <c r="I15" s="3">
        <f t="shared" si="1"/>
        <v>430</v>
      </c>
      <c r="J15">
        <v>7</v>
      </c>
      <c r="K15">
        <v>0</v>
      </c>
      <c r="L15">
        <v>0</v>
      </c>
      <c r="M15">
        <v>0</v>
      </c>
      <c r="N15">
        <v>0</v>
      </c>
      <c r="O15">
        <v>0</v>
      </c>
      <c r="P15">
        <v>6</v>
      </c>
      <c r="Q15">
        <v>6</v>
      </c>
      <c r="R15">
        <v>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409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</row>
    <row r="16" spans="1:116" x14ac:dyDescent="0.3">
      <c r="B16" t="b">
        <v>0</v>
      </c>
      <c r="C16" t="s">
        <v>8</v>
      </c>
      <c r="D16" t="b">
        <v>0</v>
      </c>
      <c r="E16">
        <v>132</v>
      </c>
      <c r="F16">
        <v>275</v>
      </c>
      <c r="G16" t="str">
        <f t="shared" si="0"/>
        <v>Zone C; &gt; 132kV &lt;= 275kV; Multi Cct: FALSE</v>
      </c>
      <c r="H16" s="3"/>
      <c r="I16" s="3">
        <f t="shared" si="1"/>
        <v>7216</v>
      </c>
      <c r="J16">
        <v>0</v>
      </c>
      <c r="K16">
        <v>6</v>
      </c>
      <c r="L16">
        <v>13</v>
      </c>
      <c r="M16">
        <v>3</v>
      </c>
      <c r="N16">
        <v>11</v>
      </c>
      <c r="O16">
        <v>21</v>
      </c>
      <c r="P16">
        <v>11</v>
      </c>
      <c r="Q16">
        <v>6</v>
      </c>
      <c r="R16">
        <v>10</v>
      </c>
      <c r="S16">
        <v>0</v>
      </c>
      <c r="T16">
        <v>221</v>
      </c>
      <c r="U16">
        <v>42</v>
      </c>
      <c r="V16">
        <v>272</v>
      </c>
      <c r="W16">
        <v>1</v>
      </c>
      <c r="X16">
        <v>2</v>
      </c>
      <c r="Y16">
        <v>0</v>
      </c>
      <c r="Z16">
        <v>72</v>
      </c>
      <c r="AA16">
        <v>2</v>
      </c>
      <c r="AB16">
        <v>0</v>
      </c>
      <c r="AC16">
        <v>161</v>
      </c>
      <c r="AD16">
        <v>150</v>
      </c>
      <c r="AE16">
        <v>40</v>
      </c>
      <c r="AF16">
        <v>462</v>
      </c>
      <c r="AG16">
        <v>0</v>
      </c>
      <c r="AH16">
        <v>0</v>
      </c>
      <c r="AI16">
        <v>0</v>
      </c>
      <c r="AJ16">
        <v>0</v>
      </c>
      <c r="AK16">
        <v>114</v>
      </c>
      <c r="AL16">
        <v>171</v>
      </c>
      <c r="AM16">
        <v>363</v>
      </c>
      <c r="AN16">
        <v>598</v>
      </c>
      <c r="AO16">
        <v>0</v>
      </c>
      <c r="AP16">
        <v>299</v>
      </c>
      <c r="AQ16">
        <v>357</v>
      </c>
      <c r="AR16">
        <v>1123</v>
      </c>
      <c r="AS16">
        <v>213</v>
      </c>
      <c r="AT16">
        <v>414</v>
      </c>
      <c r="AU16">
        <v>202</v>
      </c>
      <c r="AV16">
        <v>873</v>
      </c>
      <c r="AW16">
        <v>0</v>
      </c>
      <c r="AX16">
        <v>362</v>
      </c>
      <c r="AY16">
        <v>0</v>
      </c>
      <c r="AZ16">
        <v>621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</row>
    <row r="17" spans="2:100" x14ac:dyDescent="0.3">
      <c r="B17" t="b">
        <v>0</v>
      </c>
      <c r="C17" t="s">
        <v>9</v>
      </c>
      <c r="D17" t="b">
        <v>0</v>
      </c>
      <c r="E17">
        <v>132</v>
      </c>
      <c r="F17">
        <v>275</v>
      </c>
      <c r="G17" t="str">
        <f t="shared" si="0"/>
        <v>Zone D; &gt; 132kV &lt;= 275kV; Multi Cct: FALSE</v>
      </c>
      <c r="H17" s="3"/>
      <c r="I17" s="3">
        <f t="shared" si="1"/>
        <v>665</v>
      </c>
      <c r="J17">
        <v>0</v>
      </c>
      <c r="K17">
        <v>2</v>
      </c>
      <c r="L17">
        <v>3</v>
      </c>
      <c r="M17">
        <v>3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17</v>
      </c>
      <c r="AI17">
        <v>0</v>
      </c>
      <c r="AJ17">
        <v>10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39</v>
      </c>
      <c r="AS17">
        <v>10</v>
      </c>
      <c r="AT17">
        <v>0</v>
      </c>
      <c r="AU17">
        <v>0</v>
      </c>
      <c r="AV17">
        <v>220</v>
      </c>
      <c r="AW17">
        <v>0</v>
      </c>
      <c r="AX17">
        <v>0</v>
      </c>
      <c r="AY17">
        <v>0</v>
      </c>
      <c r="AZ17">
        <v>361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</row>
    <row r="18" spans="2:100" x14ac:dyDescent="0.3">
      <c r="B18" t="b">
        <v>0</v>
      </c>
      <c r="C18" t="s">
        <v>7</v>
      </c>
      <c r="D18" t="b">
        <v>0</v>
      </c>
      <c r="E18">
        <v>275</v>
      </c>
      <c r="F18">
        <v>330</v>
      </c>
      <c r="G18" t="str">
        <f t="shared" si="0"/>
        <v>Zone B; &gt; 275kV &lt;= 330kV; Multi Cct: FALSE</v>
      </c>
      <c r="H18" s="3"/>
      <c r="I18" s="3">
        <f t="shared" si="1"/>
        <v>14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14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</row>
    <row r="19" spans="2:100" x14ac:dyDescent="0.3">
      <c r="B19" t="b">
        <v>0</v>
      </c>
      <c r="C19" t="s">
        <v>7</v>
      </c>
      <c r="D19" t="b">
        <v>1</v>
      </c>
      <c r="E19">
        <v>33</v>
      </c>
      <c r="F19">
        <v>66</v>
      </c>
      <c r="G19" t="str">
        <f t="shared" si="0"/>
        <v>Zone B; &gt; 33kV &lt;= 66kV; Multi Cct: TRUE</v>
      </c>
      <c r="H19" s="3"/>
      <c r="I19" s="3">
        <f t="shared" si="1"/>
        <v>2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</row>
    <row r="20" spans="2:100" x14ac:dyDescent="0.3">
      <c r="B20" t="b">
        <v>0</v>
      </c>
      <c r="C20" t="s">
        <v>7</v>
      </c>
      <c r="D20" t="b">
        <v>1</v>
      </c>
      <c r="E20">
        <v>66</v>
      </c>
      <c r="F20">
        <v>132</v>
      </c>
      <c r="G20" t="str">
        <f t="shared" si="0"/>
        <v>Zone B; &gt; 66kV &lt;= 132kV; Multi Cct: TRUE</v>
      </c>
      <c r="H20" s="3"/>
      <c r="I20" s="3">
        <f t="shared" si="1"/>
        <v>1038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15</v>
      </c>
      <c r="Q20">
        <v>1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2</v>
      </c>
      <c r="AU20">
        <v>0</v>
      </c>
      <c r="AV20">
        <v>3</v>
      </c>
      <c r="AW20">
        <v>0</v>
      </c>
      <c r="AX20">
        <v>0</v>
      </c>
      <c r="AY20">
        <v>205</v>
      </c>
      <c r="AZ20">
        <v>0</v>
      </c>
      <c r="BA20">
        <v>0</v>
      </c>
      <c r="BB20">
        <v>390</v>
      </c>
      <c r="BC20">
        <v>0</v>
      </c>
      <c r="BD20">
        <v>6</v>
      </c>
      <c r="BE20">
        <v>364</v>
      </c>
      <c r="BF20">
        <v>0</v>
      </c>
      <c r="BG20">
        <v>37</v>
      </c>
      <c r="BH20">
        <v>0</v>
      </c>
      <c r="BI20">
        <v>0</v>
      </c>
      <c r="BJ20">
        <v>12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</row>
    <row r="21" spans="2:100" x14ac:dyDescent="0.3">
      <c r="B21" t="b">
        <v>0</v>
      </c>
      <c r="C21" t="s">
        <v>8</v>
      </c>
      <c r="D21" t="b">
        <v>1</v>
      </c>
      <c r="E21">
        <v>66</v>
      </c>
      <c r="F21">
        <v>132</v>
      </c>
      <c r="G21" t="str">
        <f t="shared" si="0"/>
        <v>Zone C; &gt; 66kV &lt;= 132kV; Multi Cct: TRUE</v>
      </c>
      <c r="H21" s="3"/>
      <c r="I21" s="3">
        <f t="shared" si="1"/>
        <v>3311</v>
      </c>
      <c r="J21">
        <v>36</v>
      </c>
      <c r="K21">
        <v>0</v>
      </c>
      <c r="L21">
        <v>0</v>
      </c>
      <c r="M21">
        <v>0</v>
      </c>
      <c r="N21">
        <v>189</v>
      </c>
      <c r="O21">
        <v>105</v>
      </c>
      <c r="P21">
        <v>15</v>
      </c>
      <c r="Q21">
        <v>186</v>
      </c>
      <c r="R21">
        <v>1</v>
      </c>
      <c r="S21">
        <v>12</v>
      </c>
      <c r="T21">
        <v>7</v>
      </c>
      <c r="U21">
        <v>4</v>
      </c>
      <c r="V21">
        <v>1</v>
      </c>
      <c r="W21">
        <v>1</v>
      </c>
      <c r="X21">
        <v>5</v>
      </c>
      <c r="Y21">
        <v>207</v>
      </c>
      <c r="Z21">
        <v>0</v>
      </c>
      <c r="AA21">
        <v>2</v>
      </c>
      <c r="AB21">
        <v>31</v>
      </c>
      <c r="AC21">
        <v>0</v>
      </c>
      <c r="AD21">
        <v>0</v>
      </c>
      <c r="AE21">
        <v>0</v>
      </c>
      <c r="AF21">
        <v>63</v>
      </c>
      <c r="AG21">
        <v>2</v>
      </c>
      <c r="AH21">
        <v>0</v>
      </c>
      <c r="AI21">
        <v>0</v>
      </c>
      <c r="AJ21">
        <v>0</v>
      </c>
      <c r="AK21">
        <v>3</v>
      </c>
      <c r="AL21">
        <v>120</v>
      </c>
      <c r="AM21">
        <v>399</v>
      </c>
      <c r="AN21">
        <v>24</v>
      </c>
      <c r="AO21">
        <v>0</v>
      </c>
      <c r="AP21">
        <v>80</v>
      </c>
      <c r="AQ21">
        <v>2</v>
      </c>
      <c r="AR21">
        <v>0</v>
      </c>
      <c r="AS21">
        <v>0</v>
      </c>
      <c r="AT21">
        <v>440</v>
      </c>
      <c r="AU21">
        <v>243</v>
      </c>
      <c r="AV21">
        <v>141</v>
      </c>
      <c r="AW21">
        <v>32</v>
      </c>
      <c r="AX21">
        <v>0</v>
      </c>
      <c r="AY21">
        <v>0</v>
      </c>
      <c r="AZ21">
        <v>0</v>
      </c>
      <c r="BA21">
        <v>12</v>
      </c>
      <c r="BB21">
        <v>74</v>
      </c>
      <c r="BC21">
        <v>11</v>
      </c>
      <c r="BD21">
        <v>0</v>
      </c>
      <c r="BE21">
        <v>438</v>
      </c>
      <c r="BF21">
        <v>251</v>
      </c>
      <c r="BG21">
        <v>30</v>
      </c>
      <c r="BH21">
        <v>0</v>
      </c>
      <c r="BI21">
        <v>10</v>
      </c>
      <c r="BJ21">
        <v>134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</row>
    <row r="22" spans="2:100" x14ac:dyDescent="0.3">
      <c r="B22" t="b">
        <v>0</v>
      </c>
      <c r="C22" t="s">
        <v>9</v>
      </c>
      <c r="D22" t="b">
        <v>1</v>
      </c>
      <c r="E22">
        <v>66</v>
      </c>
      <c r="F22">
        <v>132</v>
      </c>
      <c r="G22" t="str">
        <f t="shared" si="0"/>
        <v>Zone D; &gt; 66kV &lt;= 132kV; Multi Cct: TRUE</v>
      </c>
      <c r="I22" s="3">
        <f t="shared" ref="I22:I29" si="2">SUM(J22:DL22)</f>
        <v>765</v>
      </c>
      <c r="J22">
        <v>0</v>
      </c>
      <c r="K22">
        <v>0</v>
      </c>
      <c r="L22">
        <v>11</v>
      </c>
      <c r="M22">
        <v>4</v>
      </c>
      <c r="N22">
        <v>0</v>
      </c>
      <c r="O22">
        <v>35</v>
      </c>
      <c r="P22">
        <v>186</v>
      </c>
      <c r="Q22">
        <v>253</v>
      </c>
      <c r="R22">
        <v>0</v>
      </c>
      <c r="S22">
        <v>0</v>
      </c>
      <c r="T22">
        <v>19</v>
      </c>
      <c r="U22">
        <v>18</v>
      </c>
      <c r="V22">
        <v>0</v>
      </c>
      <c r="W22">
        <v>0</v>
      </c>
      <c r="X22">
        <v>0</v>
      </c>
      <c r="Y22">
        <v>0</v>
      </c>
      <c r="Z22">
        <v>0</v>
      </c>
      <c r="AA22">
        <v>20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19</v>
      </c>
      <c r="AM22">
        <v>0</v>
      </c>
      <c r="AN22">
        <v>0</v>
      </c>
      <c r="AO22">
        <v>0</v>
      </c>
      <c r="AP22">
        <v>0</v>
      </c>
      <c r="AQ22">
        <v>120</v>
      </c>
      <c r="AR22">
        <v>0</v>
      </c>
      <c r="AS22">
        <v>0</v>
      </c>
      <c r="AT22">
        <v>0</v>
      </c>
      <c r="AU22">
        <v>0</v>
      </c>
      <c r="AV22">
        <v>77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3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</row>
    <row r="23" spans="2:100" x14ac:dyDescent="0.3">
      <c r="B23" t="b">
        <v>0</v>
      </c>
      <c r="C23" t="s">
        <v>7</v>
      </c>
      <c r="D23" t="b">
        <v>1</v>
      </c>
      <c r="E23">
        <v>132</v>
      </c>
      <c r="F23">
        <v>275</v>
      </c>
      <c r="G23" t="str">
        <f t="shared" si="0"/>
        <v>Zone B; &gt; 132kV &lt;= 275kV; Multi Cct: TRUE</v>
      </c>
      <c r="I23" s="3">
        <f t="shared" si="2"/>
        <v>446</v>
      </c>
      <c r="J23">
        <v>2</v>
      </c>
      <c r="K23">
        <v>0</v>
      </c>
      <c r="L23">
        <v>0</v>
      </c>
      <c r="M23">
        <v>0</v>
      </c>
      <c r="N23">
        <v>0</v>
      </c>
      <c r="O23">
        <v>0</v>
      </c>
      <c r="P23">
        <v>316</v>
      </c>
      <c r="Q23">
        <v>21</v>
      </c>
      <c r="R23">
        <v>0</v>
      </c>
      <c r="S23">
        <v>0</v>
      </c>
      <c r="T23">
        <v>2</v>
      </c>
      <c r="U23">
        <v>26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75</v>
      </c>
      <c r="BB23">
        <v>0</v>
      </c>
      <c r="BC23">
        <v>3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</row>
    <row r="24" spans="2:100" x14ac:dyDescent="0.3">
      <c r="B24" t="b">
        <v>0</v>
      </c>
      <c r="C24" t="s">
        <v>8</v>
      </c>
      <c r="D24" t="b">
        <v>1</v>
      </c>
      <c r="E24">
        <v>132</v>
      </c>
      <c r="F24">
        <v>275</v>
      </c>
      <c r="G24" t="str">
        <f t="shared" si="0"/>
        <v>Zone C; &gt; 132kV &lt;= 275kV; Multi Cct: TRUE</v>
      </c>
      <c r="I24" s="3">
        <f t="shared" si="2"/>
        <v>4232</v>
      </c>
      <c r="J24">
        <v>6</v>
      </c>
      <c r="K24">
        <v>371</v>
      </c>
      <c r="L24">
        <v>431</v>
      </c>
      <c r="M24">
        <v>3</v>
      </c>
      <c r="N24">
        <v>356</v>
      </c>
      <c r="O24">
        <v>433</v>
      </c>
      <c r="P24">
        <v>27</v>
      </c>
      <c r="Q24">
        <v>76</v>
      </c>
      <c r="R24">
        <v>147</v>
      </c>
      <c r="S24">
        <v>71</v>
      </c>
      <c r="T24">
        <v>6</v>
      </c>
      <c r="U24">
        <v>188</v>
      </c>
      <c r="V24">
        <v>0</v>
      </c>
      <c r="W24">
        <v>34</v>
      </c>
      <c r="X24">
        <v>340</v>
      </c>
      <c r="Y24">
        <v>316</v>
      </c>
      <c r="Z24">
        <v>728</v>
      </c>
      <c r="AA24">
        <v>5</v>
      </c>
      <c r="AB24">
        <v>0</v>
      </c>
      <c r="AC24">
        <v>0</v>
      </c>
      <c r="AD24">
        <v>1</v>
      </c>
      <c r="AE24">
        <v>12</v>
      </c>
      <c r="AF24">
        <v>77</v>
      </c>
      <c r="AG24">
        <v>0</v>
      </c>
      <c r="AH24">
        <v>19</v>
      </c>
      <c r="AI24">
        <v>6</v>
      </c>
      <c r="AJ24">
        <v>0</v>
      </c>
      <c r="AK24">
        <v>4</v>
      </c>
      <c r="AL24">
        <v>67</v>
      </c>
      <c r="AM24">
        <v>29</v>
      </c>
      <c r="AN24">
        <v>214</v>
      </c>
      <c r="AO24">
        <v>9</v>
      </c>
      <c r="AP24">
        <v>3</v>
      </c>
      <c r="AQ24">
        <v>0</v>
      </c>
      <c r="AR24">
        <v>96</v>
      </c>
      <c r="AS24">
        <v>0</v>
      </c>
      <c r="AT24">
        <v>1</v>
      </c>
      <c r="AU24">
        <v>3</v>
      </c>
      <c r="AV24">
        <v>0</v>
      </c>
      <c r="AW24">
        <v>0</v>
      </c>
      <c r="AX24">
        <v>0</v>
      </c>
      <c r="AY24">
        <v>0</v>
      </c>
      <c r="AZ24">
        <v>4</v>
      </c>
      <c r="BA24">
        <v>41</v>
      </c>
      <c r="BB24">
        <v>0</v>
      </c>
      <c r="BC24">
        <v>108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</row>
    <row r="25" spans="2:100" x14ac:dyDescent="0.3">
      <c r="B25" t="b">
        <v>0</v>
      </c>
      <c r="C25" t="s">
        <v>9</v>
      </c>
      <c r="D25" t="b">
        <v>1</v>
      </c>
      <c r="E25">
        <v>132</v>
      </c>
      <c r="F25">
        <v>275</v>
      </c>
      <c r="G25" t="str">
        <f t="shared" si="0"/>
        <v>Zone D; &gt; 132kV &lt;= 275kV; Multi Cct: TRUE</v>
      </c>
      <c r="I25" s="3">
        <f t="shared" si="2"/>
        <v>1415</v>
      </c>
      <c r="J25">
        <v>0</v>
      </c>
      <c r="K25">
        <v>110</v>
      </c>
      <c r="L25">
        <v>111</v>
      </c>
      <c r="M25">
        <v>207</v>
      </c>
      <c r="N25">
        <v>0</v>
      </c>
      <c r="O25">
        <v>170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166</v>
      </c>
      <c r="X25">
        <v>0</v>
      </c>
      <c r="Y25">
        <v>0</v>
      </c>
      <c r="Z25">
        <v>0</v>
      </c>
      <c r="AA25">
        <v>132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518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</row>
    <row r="26" spans="2:100" x14ac:dyDescent="0.3">
      <c r="B26" t="b">
        <v>0</v>
      </c>
      <c r="C26" t="s">
        <v>7</v>
      </c>
      <c r="D26" t="b">
        <v>1</v>
      </c>
      <c r="E26">
        <v>275</v>
      </c>
      <c r="F26">
        <v>330</v>
      </c>
      <c r="G26" t="str">
        <f t="shared" si="0"/>
        <v>Zone B; &gt; 275kV &lt;= 330kV; Multi Cct: TRUE</v>
      </c>
      <c r="I26" s="3">
        <f t="shared" si="2"/>
        <v>233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233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</row>
    <row r="27" spans="2:100" x14ac:dyDescent="0.3">
      <c r="B27" t="b">
        <v>0</v>
      </c>
      <c r="C27" t="s">
        <v>8</v>
      </c>
      <c r="D27" t="b">
        <v>1</v>
      </c>
      <c r="E27">
        <v>275</v>
      </c>
      <c r="F27">
        <v>330</v>
      </c>
      <c r="G27" t="str">
        <f t="shared" si="0"/>
        <v>Zone C; &gt; 275kV &lt;= 330kV; Multi Cct: TRUE</v>
      </c>
      <c r="I27" s="3">
        <f t="shared" si="2"/>
        <v>655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170</v>
      </c>
      <c r="R27">
        <v>0</v>
      </c>
      <c r="S27">
        <v>0</v>
      </c>
      <c r="T27">
        <v>2</v>
      </c>
      <c r="U27">
        <v>0</v>
      </c>
      <c r="V27">
        <v>0</v>
      </c>
      <c r="W27">
        <v>0</v>
      </c>
      <c r="X27">
        <v>483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</row>
    <row r="28" spans="2:100" s="12" customFormat="1" x14ac:dyDescent="0.3">
      <c r="B28" s="12" t="b">
        <v>0</v>
      </c>
      <c r="C28" s="12" t="s">
        <v>8</v>
      </c>
      <c r="D28" s="12" t="b">
        <v>1</v>
      </c>
      <c r="E28" s="12">
        <v>330</v>
      </c>
      <c r="F28" s="12">
        <v>500</v>
      </c>
      <c r="G28" s="12" t="str">
        <f t="shared" ref="G28" si="3">"Zone " &amp; C28 &amp; "; &gt; " &amp;E28 &amp; "kV &lt;= " &amp; F28 &amp; "kV; Multi Cct: " &amp; D28</f>
        <v>Zone C; &gt; 330kV &lt;= 500kV; Multi Cct: TRUE</v>
      </c>
      <c r="I28" s="11">
        <v>1</v>
      </c>
      <c r="J28" s="12">
        <v>0</v>
      </c>
      <c r="K28" s="12">
        <v>0</v>
      </c>
      <c r="L28" s="12">
        <v>1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</row>
    <row r="29" spans="2:100" x14ac:dyDescent="0.3">
      <c r="G29" t="s">
        <v>142</v>
      </c>
      <c r="I29" s="3">
        <f t="shared" si="2"/>
        <v>138</v>
      </c>
      <c r="J29">
        <v>41</v>
      </c>
      <c r="K29">
        <v>0</v>
      </c>
      <c r="L29">
        <v>52</v>
      </c>
      <c r="M29">
        <v>0</v>
      </c>
      <c r="N29">
        <v>4</v>
      </c>
      <c r="O29">
        <v>23</v>
      </c>
      <c r="P29">
        <v>0</v>
      </c>
      <c r="Q29">
        <v>0</v>
      </c>
      <c r="R29">
        <v>0</v>
      </c>
      <c r="S29">
        <v>0</v>
      </c>
      <c r="T29">
        <v>0</v>
      </c>
      <c r="U29">
        <v>18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</row>
    <row r="30" spans="2:100" x14ac:dyDescent="0.3">
      <c r="I30" s="3">
        <f t="shared" ref="I30:AN30" si="4">SUM(I8:I29)</f>
        <v>23825</v>
      </c>
      <c r="J30" s="11">
        <f t="shared" si="4"/>
        <v>99</v>
      </c>
      <c r="K30" s="11">
        <f t="shared" si="4"/>
        <v>516</v>
      </c>
      <c r="L30" s="11">
        <f t="shared" si="4"/>
        <v>636</v>
      </c>
      <c r="M30" s="11">
        <f t="shared" si="4"/>
        <v>237</v>
      </c>
      <c r="N30" s="11">
        <f t="shared" si="4"/>
        <v>599</v>
      </c>
      <c r="O30" s="11">
        <f t="shared" si="4"/>
        <v>807</v>
      </c>
      <c r="P30" s="11">
        <f t="shared" si="4"/>
        <v>768</v>
      </c>
      <c r="Q30" s="11">
        <f t="shared" si="4"/>
        <v>739</v>
      </c>
      <c r="R30" s="11">
        <f t="shared" si="4"/>
        <v>261</v>
      </c>
      <c r="S30" s="11">
        <f t="shared" si="4"/>
        <v>99</v>
      </c>
      <c r="T30" s="11">
        <f t="shared" si="4"/>
        <v>519</v>
      </c>
      <c r="U30" s="11">
        <f t="shared" si="4"/>
        <v>300</v>
      </c>
      <c r="V30" s="11">
        <f t="shared" si="4"/>
        <v>281</v>
      </c>
      <c r="W30" s="11">
        <f t="shared" si="4"/>
        <v>204</v>
      </c>
      <c r="X30" s="11">
        <f t="shared" si="4"/>
        <v>831</v>
      </c>
      <c r="Y30" s="11">
        <f t="shared" si="4"/>
        <v>532</v>
      </c>
      <c r="Z30" s="11">
        <f t="shared" si="4"/>
        <v>800</v>
      </c>
      <c r="AA30" s="11">
        <f t="shared" si="4"/>
        <v>164</v>
      </c>
      <c r="AB30" s="11">
        <f t="shared" si="4"/>
        <v>31</v>
      </c>
      <c r="AC30" s="11">
        <f t="shared" si="4"/>
        <v>161</v>
      </c>
      <c r="AD30" s="11">
        <f t="shared" si="4"/>
        <v>151</v>
      </c>
      <c r="AE30" s="11">
        <f t="shared" si="4"/>
        <v>52</v>
      </c>
      <c r="AF30" s="11">
        <f t="shared" si="4"/>
        <v>724</v>
      </c>
      <c r="AG30" s="11">
        <f t="shared" si="4"/>
        <v>7</v>
      </c>
      <c r="AH30" s="11">
        <f t="shared" si="4"/>
        <v>36</v>
      </c>
      <c r="AI30" s="11">
        <f t="shared" si="4"/>
        <v>10</v>
      </c>
      <c r="AJ30" s="11">
        <f t="shared" si="4"/>
        <v>546</v>
      </c>
      <c r="AK30" s="11">
        <f t="shared" si="4"/>
        <v>354</v>
      </c>
      <c r="AL30" s="11">
        <f t="shared" si="4"/>
        <v>854</v>
      </c>
      <c r="AM30" s="11">
        <f t="shared" si="4"/>
        <v>805</v>
      </c>
      <c r="AN30" s="11">
        <f t="shared" si="4"/>
        <v>837</v>
      </c>
      <c r="AO30" s="11">
        <f t="shared" ref="AO30:BT30" si="5">SUM(AO8:AO29)</f>
        <v>11</v>
      </c>
      <c r="AP30" s="11">
        <f t="shared" si="5"/>
        <v>382</v>
      </c>
      <c r="AQ30" s="11">
        <f t="shared" si="5"/>
        <v>630</v>
      </c>
      <c r="AR30" s="11">
        <f t="shared" si="5"/>
        <v>1402</v>
      </c>
      <c r="AS30" s="11">
        <f t="shared" si="5"/>
        <v>223</v>
      </c>
      <c r="AT30" s="11">
        <f t="shared" si="5"/>
        <v>891</v>
      </c>
      <c r="AU30" s="11">
        <f t="shared" si="5"/>
        <v>883</v>
      </c>
      <c r="AV30" s="11">
        <f t="shared" si="5"/>
        <v>1778</v>
      </c>
      <c r="AW30" s="11">
        <f t="shared" si="5"/>
        <v>32</v>
      </c>
      <c r="AX30" s="11">
        <f t="shared" si="5"/>
        <v>362</v>
      </c>
      <c r="AY30" s="11">
        <f t="shared" si="5"/>
        <v>209</v>
      </c>
      <c r="AZ30" s="11">
        <f t="shared" si="5"/>
        <v>992</v>
      </c>
      <c r="BA30" s="11">
        <f t="shared" si="5"/>
        <v>128</v>
      </c>
      <c r="BB30" s="11">
        <f t="shared" si="5"/>
        <v>464</v>
      </c>
      <c r="BC30" s="11">
        <f t="shared" si="5"/>
        <v>122</v>
      </c>
      <c r="BD30" s="11">
        <f t="shared" si="5"/>
        <v>464</v>
      </c>
      <c r="BE30" s="11">
        <f t="shared" si="5"/>
        <v>802</v>
      </c>
      <c r="BF30" s="11">
        <f t="shared" si="5"/>
        <v>426</v>
      </c>
      <c r="BG30" s="11">
        <f t="shared" si="5"/>
        <v>67</v>
      </c>
      <c r="BH30" s="11">
        <f t="shared" si="5"/>
        <v>128</v>
      </c>
      <c r="BI30" s="11">
        <f t="shared" si="5"/>
        <v>10</v>
      </c>
      <c r="BJ30" s="11">
        <f t="shared" si="5"/>
        <v>446</v>
      </c>
      <c r="BK30" s="11">
        <f t="shared" si="5"/>
        <v>0</v>
      </c>
      <c r="BL30" s="11">
        <f t="shared" si="5"/>
        <v>0</v>
      </c>
      <c r="BM30" s="11">
        <f t="shared" si="5"/>
        <v>0</v>
      </c>
      <c r="BN30" s="11">
        <f t="shared" si="5"/>
        <v>10</v>
      </c>
      <c r="BO30" s="11">
        <f t="shared" si="5"/>
        <v>3</v>
      </c>
      <c r="BP30" s="11">
        <f t="shared" si="5"/>
        <v>0</v>
      </c>
      <c r="BQ30" s="11">
        <f t="shared" si="5"/>
        <v>0</v>
      </c>
      <c r="BR30" s="11">
        <f t="shared" si="5"/>
        <v>0</v>
      </c>
      <c r="BS30" s="11">
        <f t="shared" si="5"/>
        <v>0</v>
      </c>
      <c r="BT30" s="11">
        <f t="shared" si="5"/>
        <v>0</v>
      </c>
      <c r="BU30" s="11">
        <f t="shared" ref="BU30:CV30" si="6">SUM(BU8:BU29)</f>
        <v>0</v>
      </c>
      <c r="BV30" s="11">
        <f t="shared" si="6"/>
        <v>0</v>
      </c>
      <c r="BW30" s="11">
        <f t="shared" si="6"/>
        <v>0</v>
      </c>
      <c r="BX30" s="11">
        <f t="shared" si="6"/>
        <v>0</v>
      </c>
      <c r="BY30" s="11">
        <f t="shared" si="6"/>
        <v>0</v>
      </c>
      <c r="BZ30" s="11">
        <f t="shared" si="6"/>
        <v>0</v>
      </c>
      <c r="CA30" s="11">
        <f t="shared" si="6"/>
        <v>0</v>
      </c>
      <c r="CB30" s="11">
        <f t="shared" si="6"/>
        <v>0</v>
      </c>
      <c r="CC30" s="11">
        <f t="shared" si="6"/>
        <v>0</v>
      </c>
      <c r="CD30" s="11">
        <f t="shared" si="6"/>
        <v>0</v>
      </c>
      <c r="CE30" s="11">
        <f t="shared" si="6"/>
        <v>0</v>
      </c>
      <c r="CF30" s="11">
        <f t="shared" si="6"/>
        <v>0</v>
      </c>
      <c r="CG30" s="11">
        <f t="shared" si="6"/>
        <v>0</v>
      </c>
      <c r="CH30" s="11">
        <f t="shared" si="6"/>
        <v>0</v>
      </c>
      <c r="CI30" s="11">
        <f t="shared" si="6"/>
        <v>0</v>
      </c>
      <c r="CJ30" s="11">
        <f t="shared" si="6"/>
        <v>0</v>
      </c>
      <c r="CK30" s="11">
        <f t="shared" si="6"/>
        <v>0</v>
      </c>
      <c r="CL30" s="11">
        <f t="shared" si="6"/>
        <v>0</v>
      </c>
      <c r="CM30" s="11">
        <f t="shared" si="6"/>
        <v>0</v>
      </c>
      <c r="CN30" s="11">
        <f t="shared" si="6"/>
        <v>0</v>
      </c>
      <c r="CO30" s="11">
        <f t="shared" si="6"/>
        <v>0</v>
      </c>
      <c r="CP30" s="11">
        <f t="shared" si="6"/>
        <v>0</v>
      </c>
      <c r="CQ30" s="11">
        <f t="shared" si="6"/>
        <v>0</v>
      </c>
      <c r="CR30" s="11">
        <f t="shared" si="6"/>
        <v>0</v>
      </c>
      <c r="CS30" s="11">
        <f t="shared" si="6"/>
        <v>0</v>
      </c>
      <c r="CT30" s="11">
        <f t="shared" si="6"/>
        <v>0</v>
      </c>
      <c r="CU30" s="11">
        <f t="shared" si="6"/>
        <v>0</v>
      </c>
      <c r="CV30" s="11">
        <f t="shared" si="6"/>
        <v>0</v>
      </c>
    </row>
    <row r="34" spans="1:116" s="15" customFormat="1" ht="18" thickBot="1" x14ac:dyDescent="0.4">
      <c r="A34" s="15" t="s">
        <v>233</v>
      </c>
    </row>
    <row r="35" spans="1:116" s="19" customFormat="1" ht="15" thickTop="1" x14ac:dyDescent="0.3">
      <c r="B35" s="19" t="s">
        <v>4</v>
      </c>
      <c r="C35" s="19" t="s">
        <v>10</v>
      </c>
      <c r="D35" s="19" t="s">
        <v>149</v>
      </c>
      <c r="E35" s="19" t="s">
        <v>150</v>
      </c>
      <c r="F35" s="19" t="s">
        <v>151</v>
      </c>
      <c r="G35" s="19" t="s">
        <v>0</v>
      </c>
      <c r="J35" s="19">
        <v>2015</v>
      </c>
      <c r="K35" s="19">
        <v>2014</v>
      </c>
      <c r="L35" s="19">
        <v>2013</v>
      </c>
      <c r="M35" s="19">
        <v>2012</v>
      </c>
      <c r="N35" s="19">
        <v>2011</v>
      </c>
      <c r="O35" s="19">
        <v>2010</v>
      </c>
      <c r="P35" s="19">
        <v>2009</v>
      </c>
      <c r="Q35" s="19">
        <v>2008</v>
      </c>
      <c r="R35" s="19">
        <v>2007</v>
      </c>
      <c r="S35" s="19">
        <v>2006</v>
      </c>
      <c r="T35" s="19">
        <v>2005</v>
      </c>
      <c r="U35" s="19">
        <v>2004</v>
      </c>
      <c r="V35" s="19">
        <v>2003</v>
      </c>
      <c r="W35" s="19">
        <v>2002</v>
      </c>
      <c r="X35" s="19">
        <v>2001</v>
      </c>
      <c r="Y35" s="19">
        <v>2000</v>
      </c>
      <c r="Z35" s="19">
        <v>1999</v>
      </c>
      <c r="AA35" s="19">
        <v>1998</v>
      </c>
      <c r="AB35" s="19">
        <v>1997</v>
      </c>
      <c r="AC35" s="19">
        <v>1996</v>
      </c>
      <c r="AD35" s="19">
        <v>1995</v>
      </c>
      <c r="AE35" s="19">
        <v>1994</v>
      </c>
      <c r="AF35" s="19">
        <v>1993</v>
      </c>
      <c r="AG35" s="19">
        <v>1992</v>
      </c>
      <c r="AH35" s="19">
        <v>1991</v>
      </c>
      <c r="AI35" s="19">
        <v>1990</v>
      </c>
      <c r="AJ35" s="19">
        <v>1989</v>
      </c>
      <c r="AK35" s="19">
        <v>1988</v>
      </c>
      <c r="AL35" s="19">
        <v>1987</v>
      </c>
      <c r="AM35" s="19">
        <v>1986</v>
      </c>
      <c r="AN35" s="19">
        <v>1985</v>
      </c>
      <c r="AO35" s="19">
        <v>1984</v>
      </c>
      <c r="AP35" s="19">
        <v>1983</v>
      </c>
      <c r="AQ35" s="19">
        <v>1982</v>
      </c>
      <c r="AR35" s="19">
        <v>1981</v>
      </c>
      <c r="AS35" s="19">
        <v>1980</v>
      </c>
      <c r="AT35" s="19">
        <v>1979</v>
      </c>
      <c r="AU35" s="19">
        <v>1978</v>
      </c>
      <c r="AV35" s="19">
        <v>1977</v>
      </c>
      <c r="AW35" s="19">
        <v>1976</v>
      </c>
      <c r="AX35" s="19">
        <v>1975</v>
      </c>
      <c r="AY35" s="19">
        <v>1974</v>
      </c>
      <c r="AZ35" s="19">
        <v>1973</v>
      </c>
      <c r="BA35" s="19">
        <v>1972</v>
      </c>
      <c r="BB35" s="19">
        <v>1971</v>
      </c>
      <c r="BC35" s="19">
        <v>1970</v>
      </c>
      <c r="BD35" s="19">
        <v>1969</v>
      </c>
      <c r="BE35" s="19">
        <v>1968</v>
      </c>
      <c r="BF35" s="19">
        <v>1967</v>
      </c>
      <c r="BG35" s="19">
        <v>1966</v>
      </c>
      <c r="BH35" s="19">
        <v>1965</v>
      </c>
      <c r="BI35" s="19">
        <v>1964</v>
      </c>
      <c r="BJ35" s="19">
        <v>1963</v>
      </c>
      <c r="BK35" s="19">
        <v>1962</v>
      </c>
      <c r="BL35" s="19">
        <v>1961</v>
      </c>
      <c r="BM35" s="19">
        <v>1960</v>
      </c>
      <c r="BN35" s="19">
        <v>1959</v>
      </c>
      <c r="BO35" s="19">
        <v>1958</v>
      </c>
      <c r="BP35" s="19">
        <v>1957</v>
      </c>
      <c r="BQ35" s="19">
        <v>1956</v>
      </c>
      <c r="BR35" s="19">
        <v>1955</v>
      </c>
      <c r="BS35" s="19">
        <v>1954</v>
      </c>
      <c r="BT35" s="19">
        <v>1953</v>
      </c>
      <c r="BU35" s="19">
        <v>1952</v>
      </c>
      <c r="BV35" s="19">
        <v>1951</v>
      </c>
      <c r="BW35" s="19">
        <v>1950</v>
      </c>
      <c r="BX35" s="19">
        <v>1949</v>
      </c>
      <c r="BY35" s="19">
        <v>1948</v>
      </c>
      <c r="BZ35" s="19">
        <v>1947</v>
      </c>
      <c r="CA35" s="19">
        <v>1946</v>
      </c>
      <c r="CB35" s="19">
        <v>1945</v>
      </c>
      <c r="CC35" s="19">
        <v>1944</v>
      </c>
      <c r="CD35" s="19">
        <v>1943</v>
      </c>
      <c r="CE35" s="19">
        <v>1942</v>
      </c>
      <c r="CF35" s="19">
        <v>1941</v>
      </c>
      <c r="CG35" s="19">
        <v>1940</v>
      </c>
      <c r="CH35" s="19">
        <v>1939</v>
      </c>
      <c r="CI35" s="19">
        <v>1938</v>
      </c>
      <c r="CJ35" s="19">
        <v>1937</v>
      </c>
      <c r="CK35" s="19">
        <v>1936</v>
      </c>
      <c r="CL35" s="19">
        <v>1935</v>
      </c>
      <c r="CM35" s="19">
        <v>1934</v>
      </c>
      <c r="CN35" s="19">
        <v>1933</v>
      </c>
      <c r="CO35" s="19">
        <v>1932</v>
      </c>
      <c r="CP35" s="19">
        <v>1931</v>
      </c>
      <c r="CQ35" s="19">
        <v>1930</v>
      </c>
      <c r="CR35" s="19">
        <v>1929</v>
      </c>
      <c r="CS35" s="19">
        <v>1928</v>
      </c>
      <c r="CT35" s="19">
        <v>1927</v>
      </c>
      <c r="CU35" s="19">
        <v>1926</v>
      </c>
      <c r="CV35" s="19">
        <v>1925</v>
      </c>
      <c r="CW35" s="19">
        <v>1924</v>
      </c>
      <c r="CX35" s="19">
        <v>1923</v>
      </c>
      <c r="CY35" s="19">
        <v>1922</v>
      </c>
      <c r="CZ35" s="19">
        <v>1921</v>
      </c>
      <c r="DA35" s="19">
        <v>1920</v>
      </c>
      <c r="DB35" s="19">
        <v>1919</v>
      </c>
      <c r="DC35" s="19">
        <v>1918</v>
      </c>
      <c r="DD35" s="19">
        <v>1917</v>
      </c>
      <c r="DE35" s="19">
        <v>1916</v>
      </c>
      <c r="DF35" s="19">
        <v>1915</v>
      </c>
      <c r="DG35" s="19">
        <v>1914</v>
      </c>
      <c r="DH35" s="19">
        <v>1913</v>
      </c>
      <c r="DI35" s="19">
        <v>1912</v>
      </c>
      <c r="DJ35" s="19">
        <v>1911</v>
      </c>
      <c r="DK35" s="19">
        <v>1910</v>
      </c>
      <c r="DL35" s="19">
        <v>1909</v>
      </c>
    </row>
    <row r="36" spans="1:116" x14ac:dyDescent="0.3">
      <c r="B36" t="b">
        <v>1</v>
      </c>
      <c r="C36" t="s">
        <v>8</v>
      </c>
      <c r="D36" t="b">
        <v>0</v>
      </c>
      <c r="E36">
        <v>66</v>
      </c>
      <c r="F36">
        <v>132</v>
      </c>
      <c r="G36" t="str">
        <f t="shared" ref="G36:G56" si="7">"Zone " &amp; C36 &amp; "; &gt; " &amp;E36 &amp; "kV &lt;= " &amp; F36 &amp; "kV; Multi Cct: " &amp; D36</f>
        <v>Zone C; &gt; 66kV &lt;= 132kV; Multi Cct: FALSE</v>
      </c>
      <c r="I36" s="3">
        <f t="shared" ref="I36:I57" si="8">SUM(J36:DL36)</f>
        <v>-281</v>
      </c>
      <c r="J36" s="12">
        <f>SUMIFS(IncrementalChanges2015[2015]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K36">
        <f>SUMIFS(IncrementalChanges2015[2014]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L36">
        <f>SUMIFS(IncrementalChanges2015[2013]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M36">
        <f>SUMIFS(IncrementalChanges2015[2012]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N36">
        <f>SUMIFS(IncrementalChanges2015[2011]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O36">
        <f>SUMIFS(IncrementalChanges2015[2010]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P36">
        <f>SUMIFS(IncrementalChanges2015[2009]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Q36">
        <f>SUMIFS(IncrementalChanges2015[2008]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R36">
        <f>SUMIFS(IncrementalChanges2015[2007]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S36">
        <f>SUMIFS(IncrementalChanges2015[2006]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T36">
        <f>SUMIFS(IncrementalChanges2015[2005]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U36">
        <f>SUMIFS(IncrementalChanges2015[2004]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V36">
        <f>SUMIFS(IncrementalChanges2015[2003]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W36">
        <f>SUMIFS(IncrementalChanges2015[2002]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X36">
        <f>SUMIFS(IncrementalChanges2015[2001]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Y36">
        <f>SUMIFS(IncrementalChanges2015[2000]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Z36">
        <f>SUMIFS(IncrementalChanges2015[1999]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A36">
        <f>SUMIFS(IncrementalChanges2015[1998]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B36">
        <f>SUMIFS(IncrementalChanges2015[1997]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C36">
        <f>SUMIFS(IncrementalChanges2015[1996]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D36">
        <f>SUMIFS(IncrementalChanges2015[1995]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E36">
        <f>SUMIFS(IncrementalChanges2015[1994]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F36">
        <f>SUMIFS(IncrementalChanges2015[1993]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G36">
        <f>SUMIFS(IncrementalChanges2015[1992]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H36">
        <f>SUMIFS(IncrementalChanges2015[1991]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I36">
        <f>SUMIFS(IncrementalChanges2015[1990]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J36">
        <f>SUMIFS(IncrementalChanges2015[1989]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K36">
        <f>SUMIFS(IncrementalChanges2015[1988]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L36">
        <f>SUMIFS(IncrementalChanges2015[1987]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M36">
        <f>SUMIFS(IncrementalChanges2015[1986]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N36">
        <f>SUMIFS(IncrementalChanges2015[1985]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O36">
        <f>SUMIFS(IncrementalChanges2015[1984]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P36">
        <f>SUMIFS(IncrementalChanges2015[1983]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Q36">
        <f>SUMIFS(IncrementalChanges2015[1982]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R36">
        <f>SUMIFS(IncrementalChanges2015[1981]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S36">
        <f>SUMIFS(IncrementalChanges2015[1980]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T36">
        <f>SUMIFS(IncrementalChanges2015[1979]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U36">
        <f>SUMIFS(IncrementalChanges2015[1978]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V36">
        <f>SUMIFS(IncrementalChanges2015[1977]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W36">
        <f>SUMIFS(IncrementalChanges2015[1976]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X36">
        <f>SUMIFS(IncrementalChanges2015[1975]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Y36">
        <f>SUMIFS(IncrementalChanges2015[1974]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Z36">
        <f>SUMIFS(IncrementalChanges2015[1973]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A36">
        <f>SUMIFS(IncrementalChanges2015[1972]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B36">
        <f>SUMIFS(IncrementalChanges2015[1971]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C36">
        <f>SUMIFS(IncrementalChanges2015[1970]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D36">
        <f>SUMIFS(IncrementalChanges2015[1969]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E36">
        <f>SUMIFS(IncrementalChanges2015[1968]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F36">
        <f>SUMIFS(IncrementalChanges2015[1967]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G36">
        <f>SUMIFS(IncrementalChanges2015[1966]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H36">
        <f>SUMIFS(IncrementalChanges2015[1965]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-127</v>
      </c>
      <c r="BI36">
        <f>SUMIFS(IncrementalChanges2015[1964]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J36">
        <f>SUMIFS(IncrementalChanges2015[1963]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-154</v>
      </c>
      <c r="BK36">
        <f>SUMIFS(IncrementalChanges2015[1962]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L36">
        <f>SUMIFS(IncrementalChanges2015[1961]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M36">
        <f>SUMIFS(IncrementalChanges2015[1960]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N36">
        <f>SUMIFS(IncrementalChanges2015[1959]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O36">
        <f>SUMIFS(IncrementalChanges2015[1958]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P36">
        <f>SUMIFS(IncrementalChanges2015[1957]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Q36">
        <f>SUMIFS(IncrementalChanges2015[1956]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R36">
        <f>SUMIFS(IncrementalChanges2015[1955]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S36">
        <f>SUMIFS(IncrementalChanges2015[1954]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T36">
        <f>SUMIFS(IncrementalChanges2015[1953]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U36">
        <f>SUMIFS(IncrementalChanges2015[1952]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V36">
        <f>SUMIFS(IncrementalChanges2015[1951]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W36">
        <f>SUMIFS(IncrementalChanges2015[1950]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X36">
        <f>SUMIFS(IncrementalChanges2015[1949]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Y36">
        <f>SUMIFS(IncrementalChanges2015[1948]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Z36">
        <f>SUMIFS(IncrementalChanges2015[1947]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A36">
        <f>SUMIFS(IncrementalChanges2015[1946]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B36">
        <f>SUMIFS(IncrementalChanges2015[1945]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C36">
        <f>SUMIFS(IncrementalChanges2015[1944]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D36">
        <f>SUMIFS(IncrementalChanges2015[1943]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E36">
        <f>SUMIFS(IncrementalChanges2015[1942]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F36">
        <f>SUMIFS(IncrementalChanges2015[1941]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G36">
        <f>SUMIFS(IncrementalChanges2015[1940]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H36">
        <f>SUMIFS(IncrementalChanges2015[1939]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I36">
        <f>SUMIFS(IncrementalChanges2015[1938]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J36">
        <f>SUMIFS(IncrementalChanges2015[1937]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K36">
        <f>SUMIFS(IncrementalChanges2015[1936]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L36">
        <f>SUMIFS(IncrementalChanges2015[1935]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M36">
        <f>SUMIFS(IncrementalChanges2015[1934]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N36">
        <f>SUMIFS(IncrementalChanges2015[1933]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O36">
        <f>SUMIFS(IncrementalChanges2015[1932]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P36">
        <f>SUMIFS(IncrementalChanges2015[1931]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Q36">
        <f>SUMIFS(IncrementalChanges2015[1930]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R36">
        <f>SUMIFS(IncrementalChanges2015[1929]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S36">
        <f>SUMIFS(IncrementalChanges2015[1928]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T36">
        <f>SUMIFS(IncrementalChanges2015[1927]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U36">
        <f>SUMIFS(IncrementalChanges2015[1926]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V36">
        <f>SUMIFS(IncrementalChanges2015[1925]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W36">
        <f>SUMIFS(IncrementalChanges2015[1924]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X36">
        <f>SUMIFS(IncrementalChanges2015[1923]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Y36">
        <f>SUMIFS(IncrementalChanges2015[1922]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Z36">
        <f>SUMIFS(IncrementalChanges2015[1921]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A36">
        <f>SUMIFS(IncrementalChanges2015[1920]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B36">
        <f>SUMIFS(IncrementalChanges2015[1919]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C36">
        <f>SUMIFS(IncrementalChanges2015[1918]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D36">
        <f>SUMIFS(IncrementalChanges2015[1917]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E36">
        <f>SUMIFS(IncrementalChanges2015[1916]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</row>
    <row r="37" spans="1:116" x14ac:dyDescent="0.3">
      <c r="B37" t="b">
        <v>1</v>
      </c>
      <c r="C37" t="s">
        <v>7</v>
      </c>
      <c r="D37" t="b">
        <v>1</v>
      </c>
      <c r="E37">
        <v>66</v>
      </c>
      <c r="F37">
        <v>132</v>
      </c>
      <c r="G37" t="str">
        <f t="shared" si="7"/>
        <v>Zone B; &gt; 66kV &lt;= 132kV; Multi Cct: TRUE</v>
      </c>
      <c r="I37" s="3">
        <f t="shared" si="8"/>
        <v>0</v>
      </c>
      <c r="J37" s="12">
        <f>SUMIFS(IncrementalChanges2015[2015]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K37">
        <f>SUMIFS(IncrementalChanges2015[2014]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L37">
        <f>SUMIFS(IncrementalChanges2015[2013]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M37">
        <f>SUMIFS(IncrementalChanges2015[2012]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N37">
        <f>SUMIFS(IncrementalChanges2015[2011]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O37">
        <f>SUMIFS(IncrementalChanges2015[2010]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P37">
        <f>SUMIFS(IncrementalChanges2015[2009]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Q37">
        <f>SUMIFS(IncrementalChanges2015[2008]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R37">
        <f>SUMIFS(IncrementalChanges2015[2007]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S37">
        <f>SUMIFS(IncrementalChanges2015[2006]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T37">
        <f>SUMIFS(IncrementalChanges2015[2005]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U37">
        <f>SUMIFS(IncrementalChanges2015[2004]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V37">
        <f>SUMIFS(IncrementalChanges2015[2003]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W37">
        <f>SUMIFS(IncrementalChanges2015[2002]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X37">
        <f>SUMIFS(IncrementalChanges2015[2001]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Y37">
        <f>SUMIFS(IncrementalChanges2015[2000]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Z37">
        <f>SUMIFS(IncrementalChanges2015[1999]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A37">
        <f>SUMIFS(IncrementalChanges2015[1998]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B37">
        <f>SUMIFS(IncrementalChanges2015[1997]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C37">
        <f>SUMIFS(IncrementalChanges2015[1996]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D37">
        <f>SUMIFS(IncrementalChanges2015[1995]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E37">
        <f>SUMIFS(IncrementalChanges2015[1994]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F37">
        <f>SUMIFS(IncrementalChanges2015[1993]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G37">
        <f>SUMIFS(IncrementalChanges2015[1992]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H37">
        <f>SUMIFS(IncrementalChanges2015[1991]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I37">
        <f>SUMIFS(IncrementalChanges2015[1990]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J37">
        <f>SUMIFS(IncrementalChanges2015[1989]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K37">
        <f>SUMIFS(IncrementalChanges2015[1988]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L37">
        <f>SUMIFS(IncrementalChanges2015[1987]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M37">
        <f>SUMIFS(IncrementalChanges2015[1986]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N37">
        <f>SUMIFS(IncrementalChanges2015[1985]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O37">
        <f>SUMIFS(IncrementalChanges2015[1984]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P37">
        <f>SUMIFS(IncrementalChanges2015[1983]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Q37">
        <f>SUMIFS(IncrementalChanges2015[1982]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R37">
        <f>SUMIFS(IncrementalChanges2015[1981]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S37">
        <f>SUMIFS(IncrementalChanges2015[1980]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T37">
        <f>SUMIFS(IncrementalChanges2015[1979]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U37">
        <f>SUMIFS(IncrementalChanges2015[1978]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V37">
        <f>SUMIFS(IncrementalChanges2015[1977]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W37">
        <f>SUMIFS(IncrementalChanges2015[1976]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X37">
        <f>SUMIFS(IncrementalChanges2015[1975]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Y37">
        <f>SUMIFS(IncrementalChanges2015[1974]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Z37">
        <f>SUMIFS(IncrementalChanges2015[1973]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A37">
        <f>SUMIFS(IncrementalChanges2015[1972]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B37">
        <f>SUMIFS(IncrementalChanges2015[1971]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C37">
        <f>SUMIFS(IncrementalChanges2015[1970]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D37">
        <f>SUMIFS(IncrementalChanges2015[1969]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E37">
        <f>SUMIFS(IncrementalChanges2015[1968]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F37">
        <f>SUMIFS(IncrementalChanges2015[1967]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G37">
        <f>SUMIFS(IncrementalChanges2015[1966]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H37">
        <f>SUMIFS(IncrementalChanges2015[1965]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I37">
        <f>SUMIFS(IncrementalChanges2015[1964]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J37">
        <f>SUMIFS(IncrementalChanges2015[1963]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K37">
        <f>SUMIFS(IncrementalChanges2015[1962]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L37">
        <f>SUMIFS(IncrementalChanges2015[1961]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M37">
        <f>SUMIFS(IncrementalChanges2015[1960]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N37">
        <f>SUMIFS(IncrementalChanges2015[1959]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O37">
        <f>SUMIFS(IncrementalChanges2015[1958]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P37">
        <f>SUMIFS(IncrementalChanges2015[1957]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Q37">
        <f>SUMIFS(IncrementalChanges2015[1956]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R37">
        <f>SUMIFS(IncrementalChanges2015[1955]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S37">
        <f>SUMIFS(IncrementalChanges2015[1954]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T37">
        <f>SUMIFS(IncrementalChanges2015[1953]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U37">
        <f>SUMIFS(IncrementalChanges2015[1952]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V37">
        <f>SUMIFS(IncrementalChanges2015[1951]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W37">
        <f>SUMIFS(IncrementalChanges2015[1950]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X37">
        <f>SUMIFS(IncrementalChanges2015[1949]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Y37">
        <f>SUMIFS(IncrementalChanges2015[1948]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Z37">
        <f>SUMIFS(IncrementalChanges2015[1947]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A37">
        <f>SUMIFS(IncrementalChanges2015[1946]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B37">
        <f>SUMIFS(IncrementalChanges2015[1945]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C37">
        <f>SUMIFS(IncrementalChanges2015[1944]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D37">
        <f>SUMIFS(IncrementalChanges2015[1943]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E37">
        <f>SUMIFS(IncrementalChanges2015[1942]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F37">
        <f>SUMIFS(IncrementalChanges2015[1941]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G37">
        <f>SUMIFS(IncrementalChanges2015[1940]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H37">
        <f>SUMIFS(IncrementalChanges2015[1939]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I37">
        <f>SUMIFS(IncrementalChanges2015[1938]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J37">
        <f>SUMIFS(IncrementalChanges2015[1937]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K37">
        <f>SUMIFS(IncrementalChanges2015[1936]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L37">
        <f>SUMIFS(IncrementalChanges2015[1935]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M37">
        <f>SUMIFS(IncrementalChanges2015[1934]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N37">
        <f>SUMIFS(IncrementalChanges2015[1933]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O37">
        <f>SUMIFS(IncrementalChanges2015[1932]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P37">
        <f>SUMIFS(IncrementalChanges2015[1931]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Q37">
        <f>SUMIFS(IncrementalChanges2015[1930]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R37">
        <f>SUMIFS(IncrementalChanges2015[1929]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S37">
        <f>SUMIFS(IncrementalChanges2015[1928]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T37">
        <f>SUMIFS(IncrementalChanges2015[1927]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U37">
        <f>SUMIFS(IncrementalChanges2015[1926]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V37">
        <f>SUMIFS(IncrementalChanges2015[1925]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W37">
        <f>SUMIFS(IncrementalChanges2015[1924]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X37">
        <f>SUMIFS(IncrementalChanges2015[1923]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Y37">
        <f>SUMIFS(IncrementalChanges2015[1922]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Z37">
        <f>SUMIFS(IncrementalChanges2015[1921]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A37">
        <f>SUMIFS(IncrementalChanges2015[1920]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B37">
        <f>SUMIFS(IncrementalChanges2015[1919]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C37">
        <f>SUMIFS(IncrementalChanges2015[1918]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D37">
        <f>SUMIFS(IncrementalChanges2015[1917]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E37">
        <f>SUMIFS(IncrementalChanges2015[1916]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</row>
    <row r="38" spans="1:116" x14ac:dyDescent="0.3">
      <c r="B38" t="b">
        <v>1</v>
      </c>
      <c r="C38" t="s">
        <v>8</v>
      </c>
      <c r="D38" t="b">
        <v>1</v>
      </c>
      <c r="E38">
        <v>66</v>
      </c>
      <c r="F38">
        <v>132</v>
      </c>
      <c r="G38" t="str">
        <f t="shared" si="7"/>
        <v>Zone C; &gt; 66kV &lt;= 132kV; Multi Cct: TRUE</v>
      </c>
      <c r="I38" s="3">
        <f t="shared" si="8"/>
        <v>113</v>
      </c>
      <c r="J38" s="12">
        <f>SUMIFS(IncrementalChanges2015[2015]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K38">
        <f>SUMIFS(IncrementalChanges2015[2014]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L38">
        <f>SUMIFS(IncrementalChanges2015[2013]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M38">
        <f>SUMIFS(IncrementalChanges2015[2012]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N38">
        <f>SUMIFS(IncrementalChanges2015[2011]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O38">
        <f>SUMIFS(IncrementalChanges2015[2010]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P38">
        <f>SUMIFS(IncrementalChanges2015[2009]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Q38">
        <f>SUMIFS(IncrementalChanges2015[2008]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R38">
        <f>SUMIFS(IncrementalChanges2015[2007]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S38">
        <f>SUMIFS(IncrementalChanges2015[2006]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T38">
        <f>SUMIFS(IncrementalChanges2015[2005]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U38">
        <f>SUMIFS(IncrementalChanges2015[2004]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V38">
        <f>SUMIFS(IncrementalChanges2015[2003]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W38">
        <f>SUMIFS(IncrementalChanges2015[2002]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X38">
        <f>SUMIFS(IncrementalChanges2015[2001]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Y38">
        <f>SUMIFS(IncrementalChanges2015[2000]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Z38">
        <f>SUMIFS(IncrementalChanges2015[1999]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A38">
        <f>SUMIFS(IncrementalChanges2015[1998]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B38">
        <f>SUMIFS(IncrementalChanges2015[1997]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C38">
        <f>SUMIFS(IncrementalChanges2015[1996]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D38">
        <f>SUMIFS(IncrementalChanges2015[1995]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E38">
        <f>SUMIFS(IncrementalChanges2015[1994]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F38">
        <f>SUMIFS(IncrementalChanges2015[1993]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G38">
        <f>SUMIFS(IncrementalChanges2015[1992]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H38">
        <f>SUMIFS(IncrementalChanges2015[1991]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I38">
        <f>SUMIFS(IncrementalChanges2015[1990]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J38">
        <f>SUMIFS(IncrementalChanges2015[1989]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K38">
        <f>SUMIFS(IncrementalChanges2015[1988]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L38">
        <f>SUMIFS(IncrementalChanges2015[1987]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M38">
        <f>SUMIFS(IncrementalChanges2015[1986]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N38">
        <f>SUMIFS(IncrementalChanges2015[1985]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O38">
        <f>SUMIFS(IncrementalChanges2015[1984]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P38">
        <f>SUMIFS(IncrementalChanges2015[1983]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Q38">
        <f>SUMIFS(IncrementalChanges2015[1982]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R38">
        <f>SUMIFS(IncrementalChanges2015[1981]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S38">
        <f>SUMIFS(IncrementalChanges2015[1980]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T38">
        <f>SUMIFS(IncrementalChanges2015[1979]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U38">
        <f>SUMIFS(IncrementalChanges2015[1978]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V38">
        <f>SUMIFS(IncrementalChanges2015[1977]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W38">
        <f>SUMIFS(IncrementalChanges2015[1976]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X38">
        <f>SUMIFS(IncrementalChanges2015[1975]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Y38">
        <f>SUMIFS(IncrementalChanges2015[1974]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Z38">
        <f>SUMIFS(IncrementalChanges2015[1973]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A38">
        <f>SUMIFS(IncrementalChanges2015[1972]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B38">
        <f>SUMIFS(IncrementalChanges2015[1971]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C38">
        <f>SUMIFS(IncrementalChanges2015[1970]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D38">
        <f>SUMIFS(IncrementalChanges2015[1969]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E38">
        <f>SUMIFS(IncrementalChanges2015[1968]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F38">
        <f>SUMIFS(IncrementalChanges2015[1967]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G38">
        <f>SUMIFS(IncrementalChanges2015[1966]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H38">
        <f>SUMIFS(IncrementalChanges2015[1965]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127</v>
      </c>
      <c r="BI38">
        <f>SUMIFS(IncrementalChanges2015[1964]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J38">
        <f>SUMIFS(IncrementalChanges2015[1963]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-14</v>
      </c>
      <c r="BK38">
        <f>SUMIFS(IncrementalChanges2015[1962]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L38">
        <f>SUMIFS(IncrementalChanges2015[1961]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M38">
        <f>SUMIFS(IncrementalChanges2015[1960]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N38">
        <f>SUMIFS(IncrementalChanges2015[1959]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O38">
        <f>SUMIFS(IncrementalChanges2015[1958]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P38">
        <f>SUMIFS(IncrementalChanges2015[1957]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Q38">
        <f>SUMIFS(IncrementalChanges2015[1956]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R38">
        <f>SUMIFS(IncrementalChanges2015[1955]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S38">
        <f>SUMIFS(IncrementalChanges2015[1954]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T38">
        <f>SUMIFS(IncrementalChanges2015[1953]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U38">
        <f>SUMIFS(IncrementalChanges2015[1952]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V38">
        <f>SUMIFS(IncrementalChanges2015[1951]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W38">
        <f>SUMIFS(IncrementalChanges2015[1950]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X38">
        <f>SUMIFS(IncrementalChanges2015[1949]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Y38">
        <f>SUMIFS(IncrementalChanges2015[1948]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Z38">
        <f>SUMIFS(IncrementalChanges2015[1947]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A38">
        <f>SUMIFS(IncrementalChanges2015[1946]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B38">
        <f>SUMIFS(IncrementalChanges2015[1945]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C38">
        <f>SUMIFS(IncrementalChanges2015[1944]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D38">
        <f>SUMIFS(IncrementalChanges2015[1943]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E38">
        <f>SUMIFS(IncrementalChanges2015[1942]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F38">
        <f>SUMIFS(IncrementalChanges2015[1941]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G38">
        <f>SUMIFS(IncrementalChanges2015[1940]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H38">
        <f>SUMIFS(IncrementalChanges2015[1939]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I38">
        <f>SUMIFS(IncrementalChanges2015[1938]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J38">
        <f>SUMIFS(IncrementalChanges2015[1937]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K38">
        <f>SUMIFS(IncrementalChanges2015[1936]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L38">
        <f>SUMIFS(IncrementalChanges2015[1935]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M38">
        <f>SUMIFS(IncrementalChanges2015[1934]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N38">
        <f>SUMIFS(IncrementalChanges2015[1933]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O38">
        <f>SUMIFS(IncrementalChanges2015[1932]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P38">
        <f>SUMIFS(IncrementalChanges2015[1931]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Q38">
        <f>SUMIFS(IncrementalChanges2015[1930]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R38">
        <f>SUMIFS(IncrementalChanges2015[1929]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S38">
        <f>SUMIFS(IncrementalChanges2015[1928]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T38">
        <f>SUMIFS(IncrementalChanges2015[1927]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U38">
        <f>SUMIFS(IncrementalChanges2015[1926]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V38">
        <f>SUMIFS(IncrementalChanges2015[1925]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W38">
        <f>SUMIFS(IncrementalChanges2015[1924]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X38">
        <f>SUMIFS(IncrementalChanges2015[1923]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Y38">
        <f>SUMIFS(IncrementalChanges2015[1922]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Z38">
        <f>SUMIFS(IncrementalChanges2015[1921]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A38">
        <f>SUMIFS(IncrementalChanges2015[1920]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B38">
        <f>SUMIFS(IncrementalChanges2015[1919]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C38">
        <f>SUMIFS(IncrementalChanges2015[1918]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D38">
        <f>SUMIFS(IncrementalChanges2015[1917]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E38">
        <f>SUMIFS(IncrementalChanges2015[1916]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</row>
    <row r="39" spans="1:116" x14ac:dyDescent="0.3">
      <c r="B39" t="b">
        <v>0</v>
      </c>
      <c r="C39" t="s">
        <v>9</v>
      </c>
      <c r="D39" t="b">
        <v>0</v>
      </c>
      <c r="E39">
        <v>-1</v>
      </c>
      <c r="F39">
        <v>33</v>
      </c>
      <c r="G39" t="str">
        <f t="shared" si="7"/>
        <v>Zone D; &gt; -1kV &lt;= 33kV; Multi Cct: FALSE</v>
      </c>
      <c r="I39" s="3">
        <f t="shared" si="8"/>
        <v>-18</v>
      </c>
      <c r="J39" s="12">
        <f>SUMIFS(IncrementalChanges2015[2015]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K39">
        <f>SUMIFS(IncrementalChanges2015[2014]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L39">
        <f>SUMIFS(IncrementalChanges2015[2013]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M39">
        <f>SUMIFS(IncrementalChanges2015[2012]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N39">
        <f>SUMIFS(IncrementalChanges2015[2011]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O39">
        <f>SUMIFS(IncrementalChanges2015[2010]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P39">
        <f>SUMIFS(IncrementalChanges2015[2009]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Q39">
        <f>SUMIFS(IncrementalChanges2015[2008]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R39">
        <f>SUMIFS(IncrementalChanges2015[2007]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S39">
        <f>SUMIFS(IncrementalChanges2015[2006]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T39">
        <f>SUMIFS(IncrementalChanges2015[2005]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U39">
        <f>SUMIFS(IncrementalChanges2015[2004]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V39">
        <f>SUMIFS(IncrementalChanges2015[2003]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W39">
        <f>SUMIFS(IncrementalChanges2015[2002]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X39">
        <f>SUMIFS(IncrementalChanges2015[2001]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Y39">
        <f>SUMIFS(IncrementalChanges2015[2000]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Z39">
        <f>SUMIFS(IncrementalChanges2015[1999]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A39">
        <f>SUMIFS(IncrementalChanges2015[1998]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B39">
        <f>SUMIFS(IncrementalChanges2015[1997]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C39">
        <f>SUMIFS(IncrementalChanges2015[1996]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D39">
        <f>SUMIFS(IncrementalChanges2015[1995]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E39">
        <f>SUMIFS(IncrementalChanges2015[1994]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F39">
        <f>SUMIFS(IncrementalChanges2015[1993]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G39">
        <f>SUMIFS(IncrementalChanges2015[1992]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H39">
        <f>SUMIFS(IncrementalChanges2015[1991]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I39">
        <f>SUMIFS(IncrementalChanges2015[1990]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J39">
        <f>SUMIFS(IncrementalChanges2015[1989]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-18</v>
      </c>
      <c r="AK39">
        <f>SUMIFS(IncrementalChanges2015[1988]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L39">
        <f>SUMIFS(IncrementalChanges2015[1987]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M39">
        <f>SUMIFS(IncrementalChanges2015[1986]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N39">
        <f>SUMIFS(IncrementalChanges2015[1985]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O39">
        <f>SUMIFS(IncrementalChanges2015[1984]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P39">
        <f>SUMIFS(IncrementalChanges2015[1983]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Q39">
        <f>SUMIFS(IncrementalChanges2015[1982]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R39">
        <f>SUMIFS(IncrementalChanges2015[1981]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S39">
        <f>SUMIFS(IncrementalChanges2015[1980]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T39">
        <f>SUMIFS(IncrementalChanges2015[1979]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U39">
        <f>SUMIFS(IncrementalChanges2015[1978]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V39">
        <f>SUMIFS(IncrementalChanges2015[1977]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W39">
        <f>SUMIFS(IncrementalChanges2015[1976]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X39">
        <f>SUMIFS(IncrementalChanges2015[1975]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Y39">
        <f>SUMIFS(IncrementalChanges2015[1974]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Z39">
        <f>SUMIFS(IncrementalChanges2015[1973]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A39">
        <f>SUMIFS(IncrementalChanges2015[1972]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B39">
        <f>SUMIFS(IncrementalChanges2015[1971]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C39">
        <f>SUMIFS(IncrementalChanges2015[1970]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D39">
        <f>SUMIFS(IncrementalChanges2015[1969]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E39">
        <f>SUMIFS(IncrementalChanges2015[1968]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F39">
        <f>SUMIFS(IncrementalChanges2015[1967]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G39">
        <f>SUMIFS(IncrementalChanges2015[1966]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H39">
        <f>SUMIFS(IncrementalChanges2015[1965]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I39">
        <f>SUMIFS(IncrementalChanges2015[1964]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J39">
        <f>SUMIFS(IncrementalChanges2015[1963]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K39">
        <f>SUMIFS(IncrementalChanges2015[1962]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L39">
        <f>SUMIFS(IncrementalChanges2015[1961]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M39">
        <f>SUMIFS(IncrementalChanges2015[1960]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N39">
        <f>SUMIFS(IncrementalChanges2015[1959]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O39">
        <f>SUMIFS(IncrementalChanges2015[1958]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P39">
        <f>SUMIFS(IncrementalChanges2015[1957]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Q39">
        <f>SUMIFS(IncrementalChanges2015[1956]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R39">
        <f>SUMIFS(IncrementalChanges2015[1955]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S39">
        <f>SUMIFS(IncrementalChanges2015[1954]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T39">
        <f>SUMIFS(IncrementalChanges2015[1953]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U39">
        <f>SUMIFS(IncrementalChanges2015[1952]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V39">
        <f>SUMIFS(IncrementalChanges2015[1951]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W39">
        <f>SUMIFS(IncrementalChanges2015[1950]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X39">
        <f>SUMIFS(IncrementalChanges2015[1949]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Y39">
        <f>SUMIFS(IncrementalChanges2015[1948]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Z39">
        <f>SUMIFS(IncrementalChanges2015[1947]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A39">
        <f>SUMIFS(IncrementalChanges2015[1946]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B39">
        <f>SUMIFS(IncrementalChanges2015[1945]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C39">
        <f>SUMIFS(IncrementalChanges2015[1944]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D39">
        <f>SUMIFS(IncrementalChanges2015[1943]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E39">
        <f>SUMIFS(IncrementalChanges2015[1942]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F39">
        <f>SUMIFS(IncrementalChanges2015[1941]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G39">
        <f>SUMIFS(IncrementalChanges2015[1940]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H39">
        <f>SUMIFS(IncrementalChanges2015[1939]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I39">
        <f>SUMIFS(IncrementalChanges2015[1938]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J39">
        <f>SUMIFS(IncrementalChanges2015[1937]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K39">
        <f>SUMIFS(IncrementalChanges2015[1936]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L39">
        <f>SUMIFS(IncrementalChanges2015[1935]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M39">
        <f>SUMIFS(IncrementalChanges2015[1934]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N39">
        <f>SUMIFS(IncrementalChanges2015[1933]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O39">
        <f>SUMIFS(IncrementalChanges2015[1932]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P39">
        <f>SUMIFS(IncrementalChanges2015[1931]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Q39">
        <f>SUMIFS(IncrementalChanges2015[1930]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R39">
        <f>SUMIFS(IncrementalChanges2015[1929]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S39">
        <f>SUMIFS(IncrementalChanges2015[1928]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T39">
        <f>SUMIFS(IncrementalChanges2015[1927]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U39">
        <f>SUMIFS(IncrementalChanges2015[1926]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V39">
        <f>SUMIFS(IncrementalChanges2015[1925]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W39">
        <f>SUMIFS(IncrementalChanges2015[1924]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X39">
        <f>SUMIFS(IncrementalChanges2015[1923]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Y39">
        <f>SUMIFS(IncrementalChanges2015[1922]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Z39">
        <f>SUMIFS(IncrementalChanges2015[1921]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A39">
        <f>SUMIFS(IncrementalChanges2015[1920]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B39">
        <f>SUMIFS(IncrementalChanges2015[1919]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C39">
        <f>SUMIFS(IncrementalChanges2015[1918]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D39">
        <f>SUMIFS(IncrementalChanges2015[1917]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E39">
        <f>SUMIFS(IncrementalChanges2015[1916]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</row>
    <row r="40" spans="1:116" x14ac:dyDescent="0.3">
      <c r="B40" t="b">
        <v>0</v>
      </c>
      <c r="C40" t="s">
        <v>7</v>
      </c>
      <c r="D40" t="b">
        <v>0</v>
      </c>
      <c r="E40">
        <v>66</v>
      </c>
      <c r="F40">
        <v>132</v>
      </c>
      <c r="G40" t="str">
        <f t="shared" si="7"/>
        <v>Zone B; &gt; 66kV &lt;= 132kV; Multi Cct: FALSE</v>
      </c>
      <c r="I40" s="3">
        <f t="shared" si="8"/>
        <v>-602</v>
      </c>
      <c r="J40" s="12">
        <f>SUMIFS(IncrementalChanges2015[2015]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K40">
        <f>SUMIFS(IncrementalChanges2015[2014]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L40">
        <f>SUMIFS(IncrementalChanges2015[2013]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M40">
        <f>SUMIFS(IncrementalChanges2015[2012]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N40">
        <f>SUMIFS(IncrementalChanges2015[2011]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O40">
        <f>SUMIFS(IncrementalChanges2015[2010]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P40">
        <f>SUMIFS(IncrementalChanges2015[2009]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Q40">
        <f>SUMIFS(IncrementalChanges2015[2008]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R40">
        <f>SUMIFS(IncrementalChanges2015[2007]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S40">
        <f>SUMIFS(IncrementalChanges2015[2006]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T40">
        <f>SUMIFS(IncrementalChanges2015[2005]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U40">
        <f>SUMIFS(IncrementalChanges2015[2004]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V40">
        <f>SUMIFS(IncrementalChanges2015[2003]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W40">
        <f>SUMIFS(IncrementalChanges2015[2002]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X40">
        <f>SUMIFS(IncrementalChanges2015[2001]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Y40">
        <f>SUMIFS(IncrementalChanges2015[2000]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Z40">
        <f>SUMIFS(IncrementalChanges2015[1999]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A40">
        <f>SUMIFS(IncrementalChanges2015[1998]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B40">
        <f>SUMIFS(IncrementalChanges2015[1997]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C40">
        <f>SUMIFS(IncrementalChanges2015[1996]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D40">
        <f>SUMIFS(IncrementalChanges2015[1995]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E40">
        <f>SUMIFS(IncrementalChanges2015[1994]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F40">
        <f>SUMIFS(IncrementalChanges2015[1993]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G40">
        <f>SUMIFS(IncrementalChanges2015[1992]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H40">
        <f>SUMIFS(IncrementalChanges2015[1991]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I40">
        <f>SUMIFS(IncrementalChanges2015[1990]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J40">
        <f>SUMIFS(IncrementalChanges2015[1989]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K40">
        <f>SUMIFS(IncrementalChanges2015[1988]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L40">
        <f>SUMIFS(IncrementalChanges2015[1987]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M40">
        <f>SUMIFS(IncrementalChanges2015[1986]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N40">
        <f>SUMIFS(IncrementalChanges2015[1985]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O40">
        <f>SUMIFS(IncrementalChanges2015[1984]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P40">
        <f>SUMIFS(IncrementalChanges2015[1983]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Q40">
        <f>SUMIFS(IncrementalChanges2015[1982]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R40">
        <f>SUMIFS(IncrementalChanges2015[1981]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S40">
        <f>SUMIFS(IncrementalChanges2015[1980]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T40">
        <f>SUMIFS(IncrementalChanges2015[1979]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U40">
        <f>SUMIFS(IncrementalChanges2015[1978]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V40">
        <f>SUMIFS(IncrementalChanges2015[1977]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-337</v>
      </c>
      <c r="AW40">
        <f>SUMIFS(IncrementalChanges2015[1976]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X40">
        <f>SUMIFS(IncrementalChanges2015[1975]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Y40">
        <f>SUMIFS(IncrementalChanges2015[1974]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Z40">
        <f>SUMIFS(IncrementalChanges2015[1973]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A40">
        <f>SUMIFS(IncrementalChanges2015[1972]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B40">
        <f>SUMIFS(IncrementalChanges2015[1971]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C40">
        <f>SUMIFS(IncrementalChanges2015[1970]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D40">
        <f>SUMIFS(IncrementalChanges2015[1969]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-265</v>
      </c>
      <c r="BE40">
        <f>SUMIFS(IncrementalChanges2015[1968]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F40">
        <f>SUMIFS(IncrementalChanges2015[1967]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G40">
        <f>SUMIFS(IncrementalChanges2015[1966]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H40">
        <f>SUMIFS(IncrementalChanges2015[1965]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I40">
        <f>SUMIFS(IncrementalChanges2015[1964]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J40">
        <f>SUMIFS(IncrementalChanges2015[1963]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K40">
        <f>SUMIFS(IncrementalChanges2015[1962]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L40">
        <f>SUMIFS(IncrementalChanges2015[1961]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M40">
        <f>SUMIFS(IncrementalChanges2015[1960]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N40">
        <f>SUMIFS(IncrementalChanges2015[1959]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O40">
        <f>SUMIFS(IncrementalChanges2015[1958]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P40">
        <f>SUMIFS(IncrementalChanges2015[1957]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Q40">
        <f>SUMIFS(IncrementalChanges2015[1956]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R40">
        <f>SUMIFS(IncrementalChanges2015[1955]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S40">
        <f>SUMIFS(IncrementalChanges2015[1954]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T40">
        <f>SUMIFS(IncrementalChanges2015[1953]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U40">
        <f>SUMIFS(IncrementalChanges2015[1952]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V40">
        <f>SUMIFS(IncrementalChanges2015[1951]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W40">
        <f>SUMIFS(IncrementalChanges2015[1950]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X40">
        <f>SUMIFS(IncrementalChanges2015[1949]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Y40">
        <f>SUMIFS(IncrementalChanges2015[1948]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Z40">
        <f>SUMIFS(IncrementalChanges2015[1947]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A40">
        <f>SUMIFS(IncrementalChanges2015[1946]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B40">
        <f>SUMIFS(IncrementalChanges2015[1945]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C40">
        <f>SUMIFS(IncrementalChanges2015[1944]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D40">
        <f>SUMIFS(IncrementalChanges2015[1943]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E40">
        <f>SUMIFS(IncrementalChanges2015[1942]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F40">
        <f>SUMIFS(IncrementalChanges2015[1941]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G40">
        <f>SUMIFS(IncrementalChanges2015[1940]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H40">
        <f>SUMIFS(IncrementalChanges2015[1939]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I40">
        <f>SUMIFS(IncrementalChanges2015[1938]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J40">
        <f>SUMIFS(IncrementalChanges2015[1937]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K40">
        <f>SUMIFS(IncrementalChanges2015[1936]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L40">
        <f>SUMIFS(IncrementalChanges2015[1935]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M40">
        <f>SUMIFS(IncrementalChanges2015[1934]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N40">
        <f>SUMIFS(IncrementalChanges2015[1933]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O40">
        <f>SUMIFS(IncrementalChanges2015[1932]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P40">
        <f>SUMIFS(IncrementalChanges2015[1931]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Q40">
        <f>SUMIFS(IncrementalChanges2015[1930]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R40">
        <f>SUMIFS(IncrementalChanges2015[1929]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S40">
        <f>SUMIFS(IncrementalChanges2015[1928]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T40">
        <f>SUMIFS(IncrementalChanges2015[1927]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U40">
        <f>SUMIFS(IncrementalChanges2015[1926]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V40">
        <f>SUMIFS(IncrementalChanges2015[1925]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W40">
        <f>SUMIFS(IncrementalChanges2015[1924]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X40">
        <f>SUMIFS(IncrementalChanges2015[1923]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Y40">
        <f>SUMIFS(IncrementalChanges2015[1922]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Z40">
        <f>SUMIFS(IncrementalChanges2015[1921]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A40">
        <f>SUMIFS(IncrementalChanges2015[1920]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B40">
        <f>SUMIFS(IncrementalChanges2015[1919]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C40">
        <f>SUMIFS(IncrementalChanges2015[1918]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D40">
        <f>SUMIFS(IncrementalChanges2015[1917]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E40">
        <f>SUMIFS(IncrementalChanges2015[1916]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</row>
    <row r="41" spans="1:116" x14ac:dyDescent="0.3">
      <c r="B41" t="b">
        <v>0</v>
      </c>
      <c r="C41" t="s">
        <v>8</v>
      </c>
      <c r="D41" t="b">
        <v>0</v>
      </c>
      <c r="E41">
        <v>66</v>
      </c>
      <c r="F41">
        <v>132</v>
      </c>
      <c r="G41" t="str">
        <f t="shared" si="7"/>
        <v>Zone C; &gt; 66kV &lt;= 132kV; Multi Cct: FALSE</v>
      </c>
      <c r="I41" s="3">
        <f t="shared" si="8"/>
        <v>-87</v>
      </c>
      <c r="J41" s="12">
        <f>SUMIFS(IncrementalChanges2015[2015]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-1</v>
      </c>
      <c r="K41">
        <f>SUMIFS(IncrementalChanges2015[2014]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-7</v>
      </c>
      <c r="L41">
        <f>SUMIFS(IncrementalChanges2015[2013]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M41">
        <f>SUMIFS(IncrementalChanges2015[2012]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N41">
        <f>SUMIFS(IncrementalChanges2015[2011]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O41">
        <f>SUMIFS(IncrementalChanges2015[2010]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P41">
        <f>SUMIFS(IncrementalChanges2015[2009]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Q41">
        <f>SUMIFS(IncrementalChanges2015[2008]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R41">
        <f>SUMIFS(IncrementalChanges2015[2007]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S41">
        <f>SUMIFS(IncrementalChanges2015[2006]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T41">
        <f>SUMIFS(IncrementalChanges2015[2005]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U41">
        <f>SUMIFS(IncrementalChanges2015[2004]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V41">
        <f>SUMIFS(IncrementalChanges2015[2003]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W41">
        <f>SUMIFS(IncrementalChanges2015[2002]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X41">
        <f>SUMIFS(IncrementalChanges2015[2001]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Y41">
        <f>SUMIFS(IncrementalChanges2015[2000]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Z41">
        <f>SUMIFS(IncrementalChanges2015[1999]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A41">
        <f>SUMIFS(IncrementalChanges2015[1998]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B41">
        <f>SUMIFS(IncrementalChanges2015[1997]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C41">
        <f>SUMIFS(IncrementalChanges2015[1996]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D41">
        <f>SUMIFS(IncrementalChanges2015[1995]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E41">
        <f>SUMIFS(IncrementalChanges2015[1994]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F41">
        <f>SUMIFS(IncrementalChanges2015[1993]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G41">
        <f>SUMIFS(IncrementalChanges2015[1992]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H41">
        <f>SUMIFS(IncrementalChanges2015[1991]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I41">
        <f>SUMIFS(IncrementalChanges2015[1990]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J41">
        <f>SUMIFS(IncrementalChanges2015[1989]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K41">
        <f>SUMIFS(IncrementalChanges2015[1988]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L41">
        <f>SUMIFS(IncrementalChanges2015[1987]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M41">
        <f>SUMIFS(IncrementalChanges2015[1986]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N41">
        <f>SUMIFS(IncrementalChanges2015[1985]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O41">
        <f>SUMIFS(IncrementalChanges2015[1984]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P41">
        <f>SUMIFS(IncrementalChanges2015[1983]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Q41">
        <f>SUMIFS(IncrementalChanges2015[1982]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R41">
        <f>SUMIFS(IncrementalChanges2015[1981]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S41">
        <f>SUMIFS(IncrementalChanges2015[1980]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T41">
        <f>SUMIFS(IncrementalChanges2015[1979]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U41">
        <f>SUMIFS(IncrementalChanges2015[1978]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V41">
        <f>SUMIFS(IncrementalChanges2015[1977]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W41">
        <f>SUMIFS(IncrementalChanges2015[1976]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X41">
        <f>SUMIFS(IncrementalChanges2015[1975]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Y41">
        <f>SUMIFS(IncrementalChanges2015[1974]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Z41">
        <f>SUMIFS(IncrementalChanges2015[1973]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-6</v>
      </c>
      <c r="BA41">
        <f>SUMIFS(IncrementalChanges2015[1972]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B41">
        <f>SUMIFS(IncrementalChanges2015[1971]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C41">
        <f>SUMIFS(IncrementalChanges2015[1970]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D41">
        <f>SUMIFS(IncrementalChanges2015[1969]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E41">
        <f>SUMIFS(IncrementalChanges2015[1968]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F41">
        <f>SUMIFS(IncrementalChanges2015[1967]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-2</v>
      </c>
      <c r="BG41">
        <f>SUMIFS(IncrementalChanges2015[1966]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H41">
        <f>SUMIFS(IncrementalChanges2015[1965]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I41">
        <f>SUMIFS(IncrementalChanges2015[1964]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J41">
        <f>SUMIFS(IncrementalChanges2015[1963]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-71</v>
      </c>
      <c r="BK41">
        <f>SUMIFS(IncrementalChanges2015[1962]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L41">
        <f>SUMIFS(IncrementalChanges2015[1961]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M41">
        <f>SUMIFS(IncrementalChanges2015[1960]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N41">
        <f>SUMIFS(IncrementalChanges2015[1959]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O41">
        <f>SUMIFS(IncrementalChanges2015[1958]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P41">
        <f>SUMIFS(IncrementalChanges2015[1957]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Q41">
        <f>SUMIFS(IncrementalChanges2015[1956]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R41">
        <f>SUMIFS(IncrementalChanges2015[1955]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S41">
        <f>SUMIFS(IncrementalChanges2015[1954]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T41">
        <f>SUMIFS(IncrementalChanges2015[1953]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U41">
        <f>SUMIFS(IncrementalChanges2015[1952]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V41">
        <f>SUMIFS(IncrementalChanges2015[1951]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W41">
        <f>SUMIFS(IncrementalChanges2015[1950]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X41">
        <f>SUMIFS(IncrementalChanges2015[1949]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Y41">
        <f>SUMIFS(IncrementalChanges2015[1948]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Z41">
        <f>SUMIFS(IncrementalChanges2015[1947]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A41">
        <f>SUMIFS(IncrementalChanges2015[1946]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B41">
        <f>SUMIFS(IncrementalChanges2015[1945]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C41">
        <f>SUMIFS(IncrementalChanges2015[1944]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D41">
        <f>SUMIFS(IncrementalChanges2015[1943]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E41">
        <f>SUMIFS(IncrementalChanges2015[1942]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F41">
        <f>SUMIFS(IncrementalChanges2015[1941]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G41">
        <f>SUMIFS(IncrementalChanges2015[1940]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H41">
        <f>SUMIFS(IncrementalChanges2015[1939]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I41">
        <f>SUMIFS(IncrementalChanges2015[1938]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J41">
        <f>SUMIFS(IncrementalChanges2015[1937]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K41">
        <f>SUMIFS(IncrementalChanges2015[1936]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L41">
        <f>SUMIFS(IncrementalChanges2015[1935]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M41">
        <f>SUMIFS(IncrementalChanges2015[1934]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N41">
        <f>SUMIFS(IncrementalChanges2015[1933]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O41">
        <f>SUMIFS(IncrementalChanges2015[1932]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P41">
        <f>SUMIFS(IncrementalChanges2015[1931]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Q41">
        <f>SUMIFS(IncrementalChanges2015[1930]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R41">
        <f>SUMIFS(IncrementalChanges2015[1929]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S41">
        <f>SUMIFS(IncrementalChanges2015[1928]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T41">
        <f>SUMIFS(IncrementalChanges2015[1927]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U41">
        <f>SUMIFS(IncrementalChanges2015[1926]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V41">
        <f>SUMIFS(IncrementalChanges2015[1925]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W41">
        <f>SUMIFS(IncrementalChanges2015[1924]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X41">
        <f>SUMIFS(IncrementalChanges2015[1923]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Y41">
        <f>SUMIFS(IncrementalChanges2015[1922]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Z41">
        <f>SUMIFS(IncrementalChanges2015[1921]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A41">
        <f>SUMIFS(IncrementalChanges2015[1920]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B41">
        <f>SUMIFS(IncrementalChanges2015[1919]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C41">
        <f>SUMIFS(IncrementalChanges2015[1918]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D41">
        <f>SUMIFS(IncrementalChanges2015[1917]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E41">
        <f>SUMIFS(IncrementalChanges2015[1916]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</row>
    <row r="42" spans="1:116" x14ac:dyDescent="0.3">
      <c r="B42" t="b">
        <v>0</v>
      </c>
      <c r="C42" t="s">
        <v>9</v>
      </c>
      <c r="D42" t="b">
        <v>0</v>
      </c>
      <c r="E42">
        <v>66</v>
      </c>
      <c r="F42">
        <v>132</v>
      </c>
      <c r="G42" t="str">
        <f t="shared" si="7"/>
        <v>Zone D; &gt; 66kV &lt;= 132kV; Multi Cct: FALSE</v>
      </c>
      <c r="I42" s="3">
        <f t="shared" si="8"/>
        <v>0</v>
      </c>
      <c r="J42" s="12">
        <f>SUMIFS(IncrementalChanges2015[2015]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K42">
        <f>SUMIFS(IncrementalChanges2015[2014]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L42">
        <f>SUMIFS(IncrementalChanges2015[2013]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M42">
        <f>SUMIFS(IncrementalChanges2015[2012]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N42">
        <f>SUMIFS(IncrementalChanges2015[2011]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O42">
        <f>SUMIFS(IncrementalChanges2015[2010]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P42">
        <f>SUMIFS(IncrementalChanges2015[2009]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Q42">
        <f>SUMIFS(IncrementalChanges2015[2008]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R42">
        <f>SUMIFS(IncrementalChanges2015[2007]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S42">
        <f>SUMIFS(IncrementalChanges2015[2006]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T42">
        <f>SUMIFS(IncrementalChanges2015[2005]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U42">
        <f>SUMIFS(IncrementalChanges2015[2004]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V42">
        <f>SUMIFS(IncrementalChanges2015[2003]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W42">
        <f>SUMIFS(IncrementalChanges2015[2002]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X42">
        <f>SUMIFS(IncrementalChanges2015[2001]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Y42">
        <f>SUMIFS(IncrementalChanges2015[2000]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Z42">
        <f>SUMIFS(IncrementalChanges2015[1999]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A42">
        <f>SUMIFS(IncrementalChanges2015[1998]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B42">
        <f>SUMIFS(IncrementalChanges2015[1997]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C42">
        <f>SUMIFS(IncrementalChanges2015[1996]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D42">
        <f>SUMIFS(IncrementalChanges2015[1995]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E42">
        <f>SUMIFS(IncrementalChanges2015[1994]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F42">
        <f>SUMIFS(IncrementalChanges2015[1993]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G42">
        <f>SUMIFS(IncrementalChanges2015[1992]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H42">
        <f>SUMIFS(IncrementalChanges2015[1991]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I42">
        <f>SUMIFS(IncrementalChanges2015[1990]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J42">
        <f>SUMIFS(IncrementalChanges2015[1989]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K42">
        <f>SUMIFS(IncrementalChanges2015[1988]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L42">
        <f>SUMIFS(IncrementalChanges2015[1987]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M42">
        <f>SUMIFS(IncrementalChanges2015[1986]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N42">
        <f>SUMIFS(IncrementalChanges2015[1985]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O42">
        <f>SUMIFS(IncrementalChanges2015[1984]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P42">
        <f>SUMIFS(IncrementalChanges2015[1983]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Q42">
        <f>SUMIFS(IncrementalChanges2015[1982]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R42">
        <f>SUMIFS(IncrementalChanges2015[1981]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S42">
        <f>SUMIFS(IncrementalChanges2015[1980]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T42">
        <f>SUMIFS(IncrementalChanges2015[1979]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U42">
        <f>SUMIFS(IncrementalChanges2015[1978]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V42">
        <f>SUMIFS(IncrementalChanges2015[1977]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W42">
        <f>SUMIFS(IncrementalChanges2015[1976]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X42">
        <f>SUMIFS(IncrementalChanges2015[1975]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Y42">
        <f>SUMIFS(IncrementalChanges2015[1974]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Z42">
        <f>SUMIFS(IncrementalChanges2015[1973]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A42">
        <f>SUMIFS(IncrementalChanges2015[1972]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B42">
        <f>SUMIFS(IncrementalChanges2015[1971]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C42">
        <f>SUMIFS(IncrementalChanges2015[1970]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D42">
        <f>SUMIFS(IncrementalChanges2015[1969]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E42">
        <f>SUMIFS(IncrementalChanges2015[1968]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F42">
        <f>SUMIFS(IncrementalChanges2015[1967]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G42">
        <f>SUMIFS(IncrementalChanges2015[1966]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H42">
        <f>SUMIFS(IncrementalChanges2015[1965]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I42">
        <f>SUMIFS(IncrementalChanges2015[1964]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J42">
        <f>SUMIFS(IncrementalChanges2015[1963]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K42">
        <f>SUMIFS(IncrementalChanges2015[1962]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L42">
        <f>SUMIFS(IncrementalChanges2015[1961]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M42">
        <f>SUMIFS(IncrementalChanges2015[1960]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N42">
        <f>SUMIFS(IncrementalChanges2015[1959]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O42">
        <f>SUMIFS(IncrementalChanges2015[1958]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P42">
        <f>SUMIFS(IncrementalChanges2015[1957]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Q42">
        <f>SUMIFS(IncrementalChanges2015[1956]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R42">
        <f>SUMIFS(IncrementalChanges2015[1955]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S42">
        <f>SUMIFS(IncrementalChanges2015[1954]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T42">
        <f>SUMIFS(IncrementalChanges2015[1953]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U42">
        <f>SUMIFS(IncrementalChanges2015[1952]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V42">
        <f>SUMIFS(IncrementalChanges2015[1951]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W42">
        <f>SUMIFS(IncrementalChanges2015[1950]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X42">
        <f>SUMIFS(IncrementalChanges2015[1949]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Y42">
        <f>SUMIFS(IncrementalChanges2015[1948]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Z42">
        <f>SUMIFS(IncrementalChanges2015[1947]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A42">
        <f>SUMIFS(IncrementalChanges2015[1946]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B42">
        <f>SUMIFS(IncrementalChanges2015[1945]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C42">
        <f>SUMIFS(IncrementalChanges2015[1944]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D42">
        <f>SUMIFS(IncrementalChanges2015[1943]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E42">
        <f>SUMIFS(IncrementalChanges2015[1942]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F42">
        <f>SUMIFS(IncrementalChanges2015[1941]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G42">
        <f>SUMIFS(IncrementalChanges2015[1940]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H42">
        <f>SUMIFS(IncrementalChanges2015[1939]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I42">
        <f>SUMIFS(IncrementalChanges2015[1938]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J42">
        <f>SUMIFS(IncrementalChanges2015[1937]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K42">
        <f>SUMIFS(IncrementalChanges2015[1936]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L42">
        <f>SUMIFS(IncrementalChanges2015[1935]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M42">
        <f>SUMIFS(IncrementalChanges2015[1934]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N42">
        <f>SUMIFS(IncrementalChanges2015[1933]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O42">
        <f>SUMIFS(IncrementalChanges2015[1932]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P42">
        <f>SUMIFS(IncrementalChanges2015[1931]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Q42">
        <f>SUMIFS(IncrementalChanges2015[1930]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R42">
        <f>SUMIFS(IncrementalChanges2015[1929]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S42">
        <f>SUMIFS(IncrementalChanges2015[1928]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T42">
        <f>SUMIFS(IncrementalChanges2015[1927]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U42">
        <f>SUMIFS(IncrementalChanges2015[1926]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V42">
        <f>SUMIFS(IncrementalChanges2015[1925]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W42">
        <f>SUMIFS(IncrementalChanges2015[1924]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X42">
        <f>SUMIFS(IncrementalChanges2015[1923]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Y42">
        <f>SUMIFS(IncrementalChanges2015[1922]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Z42">
        <f>SUMIFS(IncrementalChanges2015[1921]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A42">
        <f>SUMIFS(IncrementalChanges2015[1920]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B42">
        <f>SUMIFS(IncrementalChanges2015[1919]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C42">
        <f>SUMIFS(IncrementalChanges2015[1918]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D42">
        <f>SUMIFS(IncrementalChanges2015[1917]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E42">
        <f>SUMIFS(IncrementalChanges2015[1916]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</row>
    <row r="43" spans="1:116" x14ac:dyDescent="0.3">
      <c r="B43" t="b">
        <v>0</v>
      </c>
      <c r="C43" t="s">
        <v>7</v>
      </c>
      <c r="D43" t="b">
        <v>0</v>
      </c>
      <c r="E43">
        <v>132</v>
      </c>
      <c r="F43">
        <v>275</v>
      </c>
      <c r="G43" t="str">
        <f t="shared" si="7"/>
        <v>Zone B; &gt; 132kV &lt;= 275kV; Multi Cct: FALSE</v>
      </c>
      <c r="I43" s="3">
        <f t="shared" si="8"/>
        <v>0</v>
      </c>
      <c r="J43" s="12">
        <f>SUMIFS(IncrementalChanges2015[2015]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K43">
        <f>SUMIFS(IncrementalChanges2015[2014]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L43">
        <f>SUMIFS(IncrementalChanges2015[2013]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M43">
        <f>SUMIFS(IncrementalChanges2015[2012]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N43">
        <f>SUMIFS(IncrementalChanges2015[2011]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O43">
        <f>SUMIFS(IncrementalChanges2015[2010]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P43">
        <f>SUMIFS(IncrementalChanges2015[2009]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Q43">
        <f>SUMIFS(IncrementalChanges2015[2008]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R43">
        <f>SUMIFS(IncrementalChanges2015[2007]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S43">
        <f>SUMIFS(IncrementalChanges2015[2006]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T43">
        <f>SUMIFS(IncrementalChanges2015[2005]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U43">
        <f>SUMIFS(IncrementalChanges2015[2004]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V43">
        <f>SUMIFS(IncrementalChanges2015[2003]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W43">
        <f>SUMIFS(IncrementalChanges2015[2002]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X43">
        <f>SUMIFS(IncrementalChanges2015[2001]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Y43">
        <f>SUMIFS(IncrementalChanges2015[2000]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Z43">
        <f>SUMIFS(IncrementalChanges2015[1999]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A43">
        <f>SUMIFS(IncrementalChanges2015[1998]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B43">
        <f>SUMIFS(IncrementalChanges2015[1997]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C43">
        <f>SUMIFS(IncrementalChanges2015[1996]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D43">
        <f>SUMIFS(IncrementalChanges2015[1995]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E43">
        <f>SUMIFS(IncrementalChanges2015[1994]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F43">
        <f>SUMIFS(IncrementalChanges2015[1993]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G43">
        <f>SUMIFS(IncrementalChanges2015[1992]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H43">
        <f>SUMIFS(IncrementalChanges2015[1991]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I43">
        <f>SUMIFS(IncrementalChanges2015[1990]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J43">
        <f>SUMIFS(IncrementalChanges2015[1989]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K43">
        <f>SUMIFS(IncrementalChanges2015[1988]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L43">
        <f>SUMIFS(IncrementalChanges2015[1987]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M43">
        <f>SUMIFS(IncrementalChanges2015[1986]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N43">
        <f>SUMIFS(IncrementalChanges2015[1985]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O43">
        <f>SUMIFS(IncrementalChanges2015[1984]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P43">
        <f>SUMIFS(IncrementalChanges2015[1983]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Q43">
        <f>SUMIFS(IncrementalChanges2015[1982]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R43">
        <f>SUMIFS(IncrementalChanges2015[1981]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S43">
        <f>SUMIFS(IncrementalChanges2015[1980]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T43">
        <f>SUMIFS(IncrementalChanges2015[1979]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U43">
        <f>SUMIFS(IncrementalChanges2015[1978]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V43">
        <f>SUMIFS(IncrementalChanges2015[1977]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W43">
        <f>SUMIFS(IncrementalChanges2015[1976]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X43">
        <f>SUMIFS(IncrementalChanges2015[1975]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Y43">
        <f>SUMIFS(IncrementalChanges2015[1974]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Z43">
        <f>SUMIFS(IncrementalChanges2015[1973]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A43">
        <f>SUMIFS(IncrementalChanges2015[1972]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B43">
        <f>SUMIFS(IncrementalChanges2015[1971]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C43">
        <f>SUMIFS(IncrementalChanges2015[1970]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D43">
        <f>SUMIFS(IncrementalChanges2015[1969]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E43">
        <f>SUMIFS(IncrementalChanges2015[1968]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F43">
        <f>SUMIFS(IncrementalChanges2015[1967]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G43">
        <f>SUMIFS(IncrementalChanges2015[1966]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H43">
        <f>SUMIFS(IncrementalChanges2015[1965]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I43">
        <f>SUMIFS(IncrementalChanges2015[1964]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J43">
        <f>SUMIFS(IncrementalChanges2015[1963]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K43">
        <f>SUMIFS(IncrementalChanges2015[1962]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L43">
        <f>SUMIFS(IncrementalChanges2015[1961]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M43">
        <f>SUMIFS(IncrementalChanges2015[1960]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N43">
        <f>SUMIFS(IncrementalChanges2015[1959]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O43">
        <f>SUMIFS(IncrementalChanges2015[1958]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P43">
        <f>SUMIFS(IncrementalChanges2015[1957]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Q43">
        <f>SUMIFS(IncrementalChanges2015[1956]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R43">
        <f>SUMIFS(IncrementalChanges2015[1955]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S43">
        <f>SUMIFS(IncrementalChanges2015[1954]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T43">
        <f>SUMIFS(IncrementalChanges2015[1953]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U43">
        <f>SUMIFS(IncrementalChanges2015[1952]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V43">
        <f>SUMIFS(IncrementalChanges2015[1951]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W43">
        <f>SUMIFS(IncrementalChanges2015[1950]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X43">
        <f>SUMIFS(IncrementalChanges2015[1949]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Y43">
        <f>SUMIFS(IncrementalChanges2015[1948]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Z43">
        <f>SUMIFS(IncrementalChanges2015[1947]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A43">
        <f>SUMIFS(IncrementalChanges2015[1946]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B43">
        <f>SUMIFS(IncrementalChanges2015[1945]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C43">
        <f>SUMIFS(IncrementalChanges2015[1944]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D43">
        <f>SUMIFS(IncrementalChanges2015[1943]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E43">
        <f>SUMIFS(IncrementalChanges2015[1942]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F43">
        <f>SUMIFS(IncrementalChanges2015[1941]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G43">
        <f>SUMIFS(IncrementalChanges2015[1940]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H43">
        <f>SUMIFS(IncrementalChanges2015[1939]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I43">
        <f>SUMIFS(IncrementalChanges2015[1938]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J43">
        <f>SUMIFS(IncrementalChanges2015[1937]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K43">
        <f>SUMIFS(IncrementalChanges2015[1936]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L43">
        <f>SUMIFS(IncrementalChanges2015[1935]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M43">
        <f>SUMIFS(IncrementalChanges2015[1934]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N43">
        <f>SUMIFS(IncrementalChanges2015[1933]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O43">
        <f>SUMIFS(IncrementalChanges2015[1932]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P43">
        <f>SUMIFS(IncrementalChanges2015[1931]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Q43">
        <f>SUMIFS(IncrementalChanges2015[1930]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R43">
        <f>SUMIFS(IncrementalChanges2015[1929]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S43">
        <f>SUMIFS(IncrementalChanges2015[1928]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T43">
        <f>SUMIFS(IncrementalChanges2015[1927]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U43">
        <f>SUMIFS(IncrementalChanges2015[1926]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V43">
        <f>SUMIFS(IncrementalChanges2015[1925]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W43">
        <f>SUMIFS(IncrementalChanges2015[1924]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X43">
        <f>SUMIFS(IncrementalChanges2015[1923]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Y43">
        <f>SUMIFS(IncrementalChanges2015[1922]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Z43">
        <f>SUMIFS(IncrementalChanges2015[1921]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A43">
        <f>SUMIFS(IncrementalChanges2015[1920]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B43">
        <f>SUMIFS(IncrementalChanges2015[1919]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C43">
        <f>SUMIFS(IncrementalChanges2015[1918]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D43">
        <f>SUMIFS(IncrementalChanges2015[1917]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E43">
        <f>SUMIFS(IncrementalChanges2015[1916]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</row>
    <row r="44" spans="1:116" x14ac:dyDescent="0.3">
      <c r="B44" t="b">
        <v>0</v>
      </c>
      <c r="C44" t="s">
        <v>8</v>
      </c>
      <c r="D44" t="b">
        <v>0</v>
      </c>
      <c r="E44">
        <v>132</v>
      </c>
      <c r="F44">
        <v>275</v>
      </c>
      <c r="G44" t="str">
        <f t="shared" si="7"/>
        <v>Zone C; &gt; 132kV &lt;= 275kV; Multi Cct: FALSE</v>
      </c>
      <c r="I44" s="3">
        <f t="shared" si="8"/>
        <v>-1052</v>
      </c>
      <c r="J44" s="12">
        <f>SUMIFS(IncrementalChanges2015[2015]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K44">
        <f>SUMIFS(IncrementalChanges2015[2014]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L44">
        <f>SUMIFS(IncrementalChanges2015[2013]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M44">
        <f>SUMIFS(IncrementalChanges2015[2012]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N44">
        <f>SUMIFS(IncrementalChanges2015[2011]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-2</v>
      </c>
      <c r="O44">
        <f>SUMIFS(IncrementalChanges2015[2010]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P44">
        <f>SUMIFS(IncrementalChanges2015[2009]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Q44">
        <f>SUMIFS(IncrementalChanges2015[2008]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R44">
        <f>SUMIFS(IncrementalChanges2015[2007]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S44">
        <f>SUMIFS(IncrementalChanges2015[2006]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T44">
        <f>SUMIFS(IncrementalChanges2015[2005]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U44">
        <f>SUMIFS(IncrementalChanges2015[2004]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V44">
        <f>SUMIFS(IncrementalChanges2015[2003]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W44">
        <f>SUMIFS(IncrementalChanges2015[2002]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X44">
        <f>SUMIFS(IncrementalChanges2015[2001]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Y44">
        <f>SUMIFS(IncrementalChanges2015[2000]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Z44">
        <f>SUMIFS(IncrementalChanges2015[1999]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A44">
        <f>SUMIFS(IncrementalChanges2015[1998]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B44">
        <f>SUMIFS(IncrementalChanges2015[1997]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C44">
        <f>SUMIFS(IncrementalChanges2015[1996]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D44">
        <f>SUMIFS(IncrementalChanges2015[1995]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E44">
        <f>SUMIFS(IncrementalChanges2015[1994]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F44">
        <f>SUMIFS(IncrementalChanges2015[1993]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G44">
        <f>SUMIFS(IncrementalChanges2015[1992]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H44">
        <f>SUMIFS(IncrementalChanges2015[1991]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I44">
        <f>SUMIFS(IncrementalChanges2015[1990]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J44">
        <f>SUMIFS(IncrementalChanges2015[1989]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K44">
        <f>SUMIFS(IncrementalChanges2015[1988]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L44">
        <f>SUMIFS(IncrementalChanges2015[1987]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M44">
        <f>SUMIFS(IncrementalChanges2015[1986]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N44">
        <f>SUMIFS(IncrementalChanges2015[1985]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O44">
        <f>SUMIFS(IncrementalChanges2015[1984]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P44">
        <f>SUMIFS(IncrementalChanges2015[1983]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Q44">
        <f>SUMIFS(IncrementalChanges2015[1982]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R44">
        <f>SUMIFS(IncrementalChanges2015[1981]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S44">
        <f>SUMIFS(IncrementalChanges2015[1980]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T44">
        <f>SUMIFS(IncrementalChanges2015[1979]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-414</v>
      </c>
      <c r="AU44">
        <f>SUMIFS(IncrementalChanges2015[1978]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V44">
        <f>SUMIFS(IncrementalChanges2015[1977]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-313</v>
      </c>
      <c r="AW44">
        <f>SUMIFS(IncrementalChanges2015[1976]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X44">
        <f>SUMIFS(IncrementalChanges2015[1975]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Y44">
        <f>SUMIFS(IncrementalChanges2015[1974]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Z44">
        <f>SUMIFS(IncrementalChanges2015[1973]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-323</v>
      </c>
      <c r="BA44">
        <f>SUMIFS(IncrementalChanges2015[1972]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B44">
        <f>SUMIFS(IncrementalChanges2015[1971]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C44">
        <f>SUMIFS(IncrementalChanges2015[1970]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D44">
        <f>SUMIFS(IncrementalChanges2015[1969]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E44">
        <f>SUMIFS(IncrementalChanges2015[1968]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F44">
        <f>SUMIFS(IncrementalChanges2015[1967]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G44">
        <f>SUMIFS(IncrementalChanges2015[1966]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H44">
        <f>SUMIFS(IncrementalChanges2015[1965]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I44">
        <f>SUMIFS(IncrementalChanges2015[1964]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J44">
        <f>SUMIFS(IncrementalChanges2015[1963]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K44">
        <f>SUMIFS(IncrementalChanges2015[1962]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L44">
        <f>SUMIFS(IncrementalChanges2015[1961]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M44">
        <f>SUMIFS(IncrementalChanges2015[1960]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N44">
        <f>SUMIFS(IncrementalChanges2015[1959]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O44">
        <f>SUMIFS(IncrementalChanges2015[1958]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P44">
        <f>SUMIFS(IncrementalChanges2015[1957]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Q44">
        <f>SUMIFS(IncrementalChanges2015[1956]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R44">
        <f>SUMIFS(IncrementalChanges2015[1955]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S44">
        <f>SUMIFS(IncrementalChanges2015[1954]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T44">
        <f>SUMIFS(IncrementalChanges2015[1953]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U44">
        <f>SUMIFS(IncrementalChanges2015[1952]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V44">
        <f>SUMIFS(IncrementalChanges2015[1951]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W44">
        <f>SUMIFS(IncrementalChanges2015[1950]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X44">
        <f>SUMIFS(IncrementalChanges2015[1949]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Y44">
        <f>SUMIFS(IncrementalChanges2015[1948]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Z44">
        <f>SUMIFS(IncrementalChanges2015[1947]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A44">
        <f>SUMIFS(IncrementalChanges2015[1946]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B44">
        <f>SUMIFS(IncrementalChanges2015[1945]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C44">
        <f>SUMIFS(IncrementalChanges2015[1944]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D44">
        <f>SUMIFS(IncrementalChanges2015[1943]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E44">
        <f>SUMIFS(IncrementalChanges2015[1942]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F44">
        <f>SUMIFS(IncrementalChanges2015[1941]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G44">
        <f>SUMIFS(IncrementalChanges2015[1940]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H44">
        <f>SUMIFS(IncrementalChanges2015[1939]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I44">
        <f>SUMIFS(IncrementalChanges2015[1938]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J44">
        <f>SUMIFS(IncrementalChanges2015[1937]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K44">
        <f>SUMIFS(IncrementalChanges2015[1936]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L44">
        <f>SUMIFS(IncrementalChanges2015[1935]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M44">
        <f>SUMIFS(IncrementalChanges2015[1934]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N44">
        <f>SUMIFS(IncrementalChanges2015[1933]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O44">
        <f>SUMIFS(IncrementalChanges2015[1932]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P44">
        <f>SUMIFS(IncrementalChanges2015[1931]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Q44">
        <f>SUMIFS(IncrementalChanges2015[1930]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R44">
        <f>SUMIFS(IncrementalChanges2015[1929]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S44">
        <f>SUMIFS(IncrementalChanges2015[1928]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T44">
        <f>SUMIFS(IncrementalChanges2015[1927]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U44">
        <f>SUMIFS(IncrementalChanges2015[1926]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V44">
        <f>SUMIFS(IncrementalChanges2015[1925]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W44">
        <f>SUMIFS(IncrementalChanges2015[1924]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X44">
        <f>SUMIFS(IncrementalChanges2015[1923]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Y44">
        <f>SUMIFS(IncrementalChanges2015[1922]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Z44">
        <f>SUMIFS(IncrementalChanges2015[1921]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A44">
        <f>SUMIFS(IncrementalChanges2015[1920]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B44">
        <f>SUMIFS(IncrementalChanges2015[1919]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C44">
        <f>SUMIFS(IncrementalChanges2015[1918]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D44">
        <f>SUMIFS(IncrementalChanges2015[1917]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E44">
        <f>SUMIFS(IncrementalChanges2015[1916]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</row>
    <row r="45" spans="1:116" x14ac:dyDescent="0.3">
      <c r="B45" t="b">
        <v>0</v>
      </c>
      <c r="C45" t="s">
        <v>9</v>
      </c>
      <c r="D45" t="b">
        <v>0</v>
      </c>
      <c r="E45">
        <v>132</v>
      </c>
      <c r="F45">
        <v>275</v>
      </c>
      <c r="G45" t="str">
        <f t="shared" si="7"/>
        <v>Zone D; &gt; 132kV &lt;= 275kV; Multi Cct: FALSE</v>
      </c>
      <c r="I45" s="3">
        <f t="shared" si="8"/>
        <v>-6</v>
      </c>
      <c r="J45" s="12">
        <f>SUMIFS(IncrementalChanges2015[2015]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K45">
        <f>SUMIFS(IncrementalChanges2015[2014]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L45">
        <f>SUMIFS(IncrementalChanges2015[2013]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M45">
        <f>SUMIFS(IncrementalChanges2015[2012]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N45">
        <f>SUMIFS(IncrementalChanges2015[2011]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O45">
        <f>SUMIFS(IncrementalChanges2015[2010]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P45">
        <f>SUMIFS(IncrementalChanges2015[2009]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Q45">
        <f>SUMIFS(IncrementalChanges2015[2008]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R45">
        <f>SUMIFS(IncrementalChanges2015[2007]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S45">
        <f>SUMIFS(IncrementalChanges2015[2006]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T45">
        <f>SUMIFS(IncrementalChanges2015[2005]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U45">
        <f>SUMIFS(IncrementalChanges2015[2004]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V45">
        <f>SUMIFS(IncrementalChanges2015[2003]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W45">
        <f>SUMIFS(IncrementalChanges2015[2002]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X45">
        <f>SUMIFS(IncrementalChanges2015[2001]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Y45">
        <f>SUMIFS(IncrementalChanges2015[2000]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Z45">
        <f>SUMIFS(IncrementalChanges2015[1999]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A45">
        <f>SUMIFS(IncrementalChanges2015[1998]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B45">
        <f>SUMIFS(IncrementalChanges2015[1997]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C45">
        <f>SUMIFS(IncrementalChanges2015[1996]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D45">
        <f>SUMIFS(IncrementalChanges2015[1995]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E45">
        <f>SUMIFS(IncrementalChanges2015[1994]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F45">
        <f>SUMIFS(IncrementalChanges2015[1993]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G45">
        <f>SUMIFS(IncrementalChanges2015[1992]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H45">
        <f>SUMIFS(IncrementalChanges2015[1991]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I45">
        <f>SUMIFS(IncrementalChanges2015[1990]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J45">
        <f>SUMIFS(IncrementalChanges2015[1989]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K45">
        <f>SUMIFS(IncrementalChanges2015[1988]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L45">
        <f>SUMIFS(IncrementalChanges2015[1987]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M45">
        <f>SUMIFS(IncrementalChanges2015[1986]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N45">
        <f>SUMIFS(IncrementalChanges2015[1985]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O45">
        <f>SUMIFS(IncrementalChanges2015[1984]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P45">
        <f>SUMIFS(IncrementalChanges2015[1983]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Q45">
        <f>SUMIFS(IncrementalChanges2015[1982]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R45">
        <f>SUMIFS(IncrementalChanges2015[1981]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S45">
        <f>SUMIFS(IncrementalChanges2015[1980]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-6</v>
      </c>
      <c r="AT45">
        <f>SUMIFS(IncrementalChanges2015[1979]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U45">
        <f>SUMIFS(IncrementalChanges2015[1978]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V45">
        <f>SUMIFS(IncrementalChanges2015[1977]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W45">
        <f>SUMIFS(IncrementalChanges2015[1976]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X45">
        <f>SUMIFS(IncrementalChanges2015[1975]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Y45">
        <f>SUMIFS(IncrementalChanges2015[1974]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Z45">
        <f>SUMIFS(IncrementalChanges2015[1973]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A45">
        <f>SUMIFS(IncrementalChanges2015[1972]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B45">
        <f>SUMIFS(IncrementalChanges2015[1971]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C45">
        <f>SUMIFS(IncrementalChanges2015[1970]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D45">
        <f>SUMIFS(IncrementalChanges2015[1969]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E45">
        <f>SUMIFS(IncrementalChanges2015[1968]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F45">
        <f>SUMIFS(IncrementalChanges2015[1967]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G45">
        <f>SUMIFS(IncrementalChanges2015[1966]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H45">
        <f>SUMIFS(IncrementalChanges2015[1965]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I45">
        <f>SUMIFS(IncrementalChanges2015[1964]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J45">
        <f>SUMIFS(IncrementalChanges2015[1963]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K45">
        <f>SUMIFS(IncrementalChanges2015[1962]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L45">
        <f>SUMIFS(IncrementalChanges2015[1961]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M45">
        <f>SUMIFS(IncrementalChanges2015[1960]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N45">
        <f>SUMIFS(IncrementalChanges2015[1959]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O45">
        <f>SUMIFS(IncrementalChanges2015[1958]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P45">
        <f>SUMIFS(IncrementalChanges2015[1957]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Q45">
        <f>SUMIFS(IncrementalChanges2015[1956]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R45">
        <f>SUMIFS(IncrementalChanges2015[1955]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S45">
        <f>SUMIFS(IncrementalChanges2015[1954]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T45">
        <f>SUMIFS(IncrementalChanges2015[1953]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U45">
        <f>SUMIFS(IncrementalChanges2015[1952]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V45">
        <f>SUMIFS(IncrementalChanges2015[1951]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W45">
        <f>SUMIFS(IncrementalChanges2015[1950]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X45">
        <f>SUMIFS(IncrementalChanges2015[1949]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Y45">
        <f>SUMIFS(IncrementalChanges2015[1948]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Z45">
        <f>SUMIFS(IncrementalChanges2015[1947]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A45">
        <f>SUMIFS(IncrementalChanges2015[1946]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B45">
        <f>SUMIFS(IncrementalChanges2015[1945]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C45">
        <f>SUMIFS(IncrementalChanges2015[1944]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D45">
        <f>SUMIFS(IncrementalChanges2015[1943]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E45">
        <f>SUMIFS(IncrementalChanges2015[1942]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F45">
        <f>SUMIFS(IncrementalChanges2015[1941]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G45">
        <f>SUMIFS(IncrementalChanges2015[1940]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H45">
        <f>SUMIFS(IncrementalChanges2015[1939]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I45">
        <f>SUMIFS(IncrementalChanges2015[1938]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J45">
        <f>SUMIFS(IncrementalChanges2015[1937]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K45">
        <f>SUMIFS(IncrementalChanges2015[1936]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L45">
        <f>SUMIFS(IncrementalChanges2015[1935]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M45">
        <f>SUMIFS(IncrementalChanges2015[1934]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N45">
        <f>SUMIFS(IncrementalChanges2015[1933]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O45">
        <f>SUMIFS(IncrementalChanges2015[1932]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P45">
        <f>SUMIFS(IncrementalChanges2015[1931]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Q45">
        <f>SUMIFS(IncrementalChanges2015[1930]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R45">
        <f>SUMIFS(IncrementalChanges2015[1929]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S45">
        <f>SUMIFS(IncrementalChanges2015[1928]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T45">
        <f>SUMIFS(IncrementalChanges2015[1927]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U45">
        <f>SUMIFS(IncrementalChanges2015[1926]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V45">
        <f>SUMIFS(IncrementalChanges2015[1925]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W45">
        <f>SUMIFS(IncrementalChanges2015[1924]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X45">
        <f>SUMIFS(IncrementalChanges2015[1923]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Y45">
        <f>SUMIFS(IncrementalChanges2015[1922]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Z45">
        <f>SUMIFS(IncrementalChanges2015[1921]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A45">
        <f>SUMIFS(IncrementalChanges2015[1920]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B45">
        <f>SUMIFS(IncrementalChanges2015[1919]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C45">
        <f>SUMIFS(IncrementalChanges2015[1918]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D45">
        <f>SUMIFS(IncrementalChanges2015[1917]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E45">
        <f>SUMIFS(IncrementalChanges2015[1916]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</row>
    <row r="46" spans="1:116" x14ac:dyDescent="0.3">
      <c r="B46" t="b">
        <v>0</v>
      </c>
      <c r="C46" t="s">
        <v>7</v>
      </c>
      <c r="D46" t="b">
        <v>0</v>
      </c>
      <c r="E46">
        <v>275</v>
      </c>
      <c r="F46">
        <v>330</v>
      </c>
      <c r="G46" t="str">
        <f t="shared" si="7"/>
        <v>Zone B; &gt; 275kV &lt;= 330kV; Multi Cct: FALSE</v>
      </c>
      <c r="I46" s="3">
        <f t="shared" si="8"/>
        <v>0</v>
      </c>
      <c r="J46" s="12">
        <f>SUMIFS(IncrementalChanges2015[2015]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K46">
        <f>SUMIFS(IncrementalChanges2015[2014]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L46">
        <f>SUMIFS(IncrementalChanges2015[2013]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M46">
        <f>SUMIFS(IncrementalChanges2015[2012]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N46">
        <f>SUMIFS(IncrementalChanges2015[2011]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O46">
        <f>SUMIFS(IncrementalChanges2015[2010]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P46">
        <f>SUMIFS(IncrementalChanges2015[2009]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Q46">
        <f>SUMIFS(IncrementalChanges2015[2008]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R46">
        <f>SUMIFS(IncrementalChanges2015[2007]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S46">
        <f>SUMIFS(IncrementalChanges2015[2006]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T46">
        <f>SUMIFS(IncrementalChanges2015[2005]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U46">
        <f>SUMIFS(IncrementalChanges2015[2004]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V46">
        <f>SUMIFS(IncrementalChanges2015[2003]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W46">
        <f>SUMIFS(IncrementalChanges2015[2002]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X46">
        <f>SUMIFS(IncrementalChanges2015[2001]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Y46">
        <f>SUMIFS(IncrementalChanges2015[2000]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Z46">
        <f>SUMIFS(IncrementalChanges2015[1999]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A46">
        <f>SUMIFS(IncrementalChanges2015[1998]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B46">
        <f>SUMIFS(IncrementalChanges2015[1997]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C46">
        <f>SUMIFS(IncrementalChanges2015[1996]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D46">
        <f>SUMIFS(IncrementalChanges2015[1995]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E46">
        <f>SUMIFS(IncrementalChanges2015[1994]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F46">
        <f>SUMIFS(IncrementalChanges2015[1993]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G46">
        <f>SUMIFS(IncrementalChanges2015[1992]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H46">
        <f>SUMIFS(IncrementalChanges2015[1991]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I46">
        <f>SUMIFS(IncrementalChanges2015[1990]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J46">
        <f>SUMIFS(IncrementalChanges2015[1989]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K46">
        <f>SUMIFS(IncrementalChanges2015[1988]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L46">
        <f>SUMIFS(IncrementalChanges2015[1987]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M46">
        <f>SUMIFS(IncrementalChanges2015[1986]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N46">
        <f>SUMIFS(IncrementalChanges2015[1985]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O46">
        <f>SUMIFS(IncrementalChanges2015[1984]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P46">
        <f>SUMIFS(IncrementalChanges2015[1983]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Q46">
        <f>SUMIFS(IncrementalChanges2015[1982]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R46">
        <f>SUMIFS(IncrementalChanges2015[1981]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S46">
        <f>SUMIFS(IncrementalChanges2015[1980]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T46">
        <f>SUMIFS(IncrementalChanges2015[1979]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U46">
        <f>SUMIFS(IncrementalChanges2015[1978]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V46">
        <f>SUMIFS(IncrementalChanges2015[1977]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W46">
        <f>SUMIFS(IncrementalChanges2015[1976]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X46">
        <f>SUMIFS(IncrementalChanges2015[1975]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Y46">
        <f>SUMIFS(IncrementalChanges2015[1974]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Z46">
        <f>SUMIFS(IncrementalChanges2015[1973]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A46">
        <f>SUMIFS(IncrementalChanges2015[1972]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B46">
        <f>SUMIFS(IncrementalChanges2015[1971]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C46">
        <f>SUMIFS(IncrementalChanges2015[1970]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D46">
        <f>SUMIFS(IncrementalChanges2015[1969]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E46">
        <f>SUMIFS(IncrementalChanges2015[1968]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F46">
        <f>SUMIFS(IncrementalChanges2015[1967]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G46">
        <f>SUMIFS(IncrementalChanges2015[1966]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H46">
        <f>SUMIFS(IncrementalChanges2015[1965]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I46">
        <f>SUMIFS(IncrementalChanges2015[1964]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J46">
        <f>SUMIFS(IncrementalChanges2015[1963]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K46">
        <f>SUMIFS(IncrementalChanges2015[1962]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L46">
        <f>SUMIFS(IncrementalChanges2015[1961]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M46">
        <f>SUMIFS(IncrementalChanges2015[1960]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N46">
        <f>SUMIFS(IncrementalChanges2015[1959]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O46">
        <f>SUMIFS(IncrementalChanges2015[1958]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P46">
        <f>SUMIFS(IncrementalChanges2015[1957]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Q46">
        <f>SUMIFS(IncrementalChanges2015[1956]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R46">
        <f>SUMIFS(IncrementalChanges2015[1955]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S46">
        <f>SUMIFS(IncrementalChanges2015[1954]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T46">
        <f>SUMIFS(IncrementalChanges2015[1953]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U46">
        <f>SUMIFS(IncrementalChanges2015[1952]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V46">
        <f>SUMIFS(IncrementalChanges2015[1951]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W46">
        <f>SUMIFS(IncrementalChanges2015[1950]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X46">
        <f>SUMIFS(IncrementalChanges2015[1949]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Y46">
        <f>SUMIFS(IncrementalChanges2015[1948]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Z46">
        <f>SUMIFS(IncrementalChanges2015[1947]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A46">
        <f>SUMIFS(IncrementalChanges2015[1946]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B46">
        <f>SUMIFS(IncrementalChanges2015[1945]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C46">
        <f>SUMIFS(IncrementalChanges2015[1944]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D46">
        <f>SUMIFS(IncrementalChanges2015[1943]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E46">
        <f>SUMIFS(IncrementalChanges2015[1942]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F46">
        <f>SUMIFS(IncrementalChanges2015[1941]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G46">
        <f>SUMIFS(IncrementalChanges2015[1940]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H46">
        <f>SUMIFS(IncrementalChanges2015[1939]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I46">
        <f>SUMIFS(IncrementalChanges2015[1938]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J46">
        <f>SUMIFS(IncrementalChanges2015[1937]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K46">
        <f>SUMIFS(IncrementalChanges2015[1936]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L46">
        <f>SUMIFS(IncrementalChanges2015[1935]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M46">
        <f>SUMIFS(IncrementalChanges2015[1934]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N46">
        <f>SUMIFS(IncrementalChanges2015[1933]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O46">
        <f>SUMIFS(IncrementalChanges2015[1932]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P46">
        <f>SUMIFS(IncrementalChanges2015[1931]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Q46">
        <f>SUMIFS(IncrementalChanges2015[1930]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R46">
        <f>SUMIFS(IncrementalChanges2015[1929]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S46">
        <f>SUMIFS(IncrementalChanges2015[1928]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T46">
        <f>SUMIFS(IncrementalChanges2015[1927]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U46">
        <f>SUMIFS(IncrementalChanges2015[1926]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V46">
        <f>SUMIFS(IncrementalChanges2015[1925]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W46">
        <f>SUMIFS(IncrementalChanges2015[1924]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X46">
        <f>SUMIFS(IncrementalChanges2015[1923]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Y46">
        <f>SUMIFS(IncrementalChanges2015[1922]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Z46">
        <f>SUMIFS(IncrementalChanges2015[1921]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A46">
        <f>SUMIFS(IncrementalChanges2015[1920]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B46">
        <f>SUMIFS(IncrementalChanges2015[1919]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C46">
        <f>SUMIFS(IncrementalChanges2015[1918]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D46">
        <f>SUMIFS(IncrementalChanges2015[1917]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E46">
        <f>SUMIFS(IncrementalChanges2015[1916]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</row>
    <row r="47" spans="1:116" x14ac:dyDescent="0.3">
      <c r="B47" t="b">
        <v>0</v>
      </c>
      <c r="C47" t="s">
        <v>7</v>
      </c>
      <c r="D47" t="b">
        <v>1</v>
      </c>
      <c r="E47">
        <v>33</v>
      </c>
      <c r="F47">
        <v>66</v>
      </c>
      <c r="G47" t="str">
        <f t="shared" si="7"/>
        <v>Zone B; &gt; 33kV &lt;= 66kV; Multi Cct: TRUE</v>
      </c>
      <c r="I47" s="3">
        <f t="shared" si="8"/>
        <v>-2</v>
      </c>
      <c r="J47" s="12">
        <f>SUMIFS(IncrementalChanges2015[2015]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K47">
        <f>SUMIFS(IncrementalChanges2015[2014]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L47">
        <f>SUMIFS(IncrementalChanges2015[2013]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M47">
        <f>SUMIFS(IncrementalChanges2015[2012]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N47">
        <f>SUMIFS(IncrementalChanges2015[2011]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O47">
        <f>SUMIFS(IncrementalChanges2015[2010]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P47">
        <f>SUMIFS(IncrementalChanges2015[2009]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Q47">
        <f>SUMIFS(IncrementalChanges2015[2008]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R47">
        <f>SUMIFS(IncrementalChanges2015[2007]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S47">
        <f>SUMIFS(IncrementalChanges2015[2006]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T47">
        <f>SUMIFS(IncrementalChanges2015[2005]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U47">
        <f>SUMIFS(IncrementalChanges2015[2004]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V47">
        <f>SUMIFS(IncrementalChanges2015[2003]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W47">
        <f>SUMIFS(IncrementalChanges2015[2002]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X47">
        <f>SUMIFS(IncrementalChanges2015[2001]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Y47">
        <f>SUMIFS(IncrementalChanges2015[2000]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Z47">
        <f>SUMIFS(IncrementalChanges2015[1999]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A47">
        <f>SUMIFS(IncrementalChanges2015[1998]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B47">
        <f>SUMIFS(IncrementalChanges2015[1997]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C47">
        <f>SUMIFS(IncrementalChanges2015[1996]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D47">
        <f>SUMIFS(IncrementalChanges2015[1995]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E47">
        <f>SUMIFS(IncrementalChanges2015[1994]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F47">
        <f>SUMIFS(IncrementalChanges2015[1993]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G47">
        <f>SUMIFS(IncrementalChanges2015[1992]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H47">
        <f>SUMIFS(IncrementalChanges2015[1991]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I47">
        <f>SUMIFS(IncrementalChanges2015[1990]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J47">
        <f>SUMIFS(IncrementalChanges2015[1989]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K47">
        <f>SUMIFS(IncrementalChanges2015[1988]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L47">
        <f>SUMIFS(IncrementalChanges2015[1987]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M47">
        <f>SUMIFS(IncrementalChanges2015[1986]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N47">
        <f>SUMIFS(IncrementalChanges2015[1985]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O47">
        <f>SUMIFS(IncrementalChanges2015[1984]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-2</v>
      </c>
      <c r="AP47">
        <f>SUMIFS(IncrementalChanges2015[1983]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Q47">
        <f>SUMIFS(IncrementalChanges2015[1982]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R47">
        <f>SUMIFS(IncrementalChanges2015[1981]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S47">
        <f>SUMIFS(IncrementalChanges2015[1980]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T47">
        <f>SUMIFS(IncrementalChanges2015[1979]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U47">
        <f>SUMIFS(IncrementalChanges2015[1978]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V47">
        <f>SUMIFS(IncrementalChanges2015[1977]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W47">
        <f>SUMIFS(IncrementalChanges2015[1976]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X47">
        <f>SUMIFS(IncrementalChanges2015[1975]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Y47">
        <f>SUMIFS(IncrementalChanges2015[1974]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Z47">
        <f>SUMIFS(IncrementalChanges2015[1973]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A47">
        <f>SUMIFS(IncrementalChanges2015[1972]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B47">
        <f>SUMIFS(IncrementalChanges2015[1971]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C47">
        <f>SUMIFS(IncrementalChanges2015[1970]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D47">
        <f>SUMIFS(IncrementalChanges2015[1969]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E47">
        <f>SUMIFS(IncrementalChanges2015[1968]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F47">
        <f>SUMIFS(IncrementalChanges2015[1967]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G47">
        <f>SUMIFS(IncrementalChanges2015[1966]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H47">
        <f>SUMIFS(IncrementalChanges2015[1965]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I47">
        <f>SUMIFS(IncrementalChanges2015[1964]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J47">
        <f>SUMIFS(IncrementalChanges2015[1963]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K47">
        <f>SUMIFS(IncrementalChanges2015[1962]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L47">
        <f>SUMIFS(IncrementalChanges2015[1961]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M47">
        <f>SUMIFS(IncrementalChanges2015[1960]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N47">
        <f>SUMIFS(IncrementalChanges2015[1959]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O47">
        <f>SUMIFS(IncrementalChanges2015[1958]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P47">
        <f>SUMIFS(IncrementalChanges2015[1957]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Q47">
        <f>SUMIFS(IncrementalChanges2015[1956]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R47">
        <f>SUMIFS(IncrementalChanges2015[1955]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S47">
        <f>SUMIFS(IncrementalChanges2015[1954]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T47">
        <f>SUMIFS(IncrementalChanges2015[1953]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U47">
        <f>SUMIFS(IncrementalChanges2015[1952]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V47">
        <f>SUMIFS(IncrementalChanges2015[1951]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W47">
        <f>SUMIFS(IncrementalChanges2015[1950]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X47">
        <f>SUMIFS(IncrementalChanges2015[1949]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Y47">
        <f>SUMIFS(IncrementalChanges2015[1948]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Z47">
        <f>SUMIFS(IncrementalChanges2015[1947]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A47">
        <f>SUMIFS(IncrementalChanges2015[1946]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B47">
        <f>SUMIFS(IncrementalChanges2015[1945]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C47">
        <f>SUMIFS(IncrementalChanges2015[1944]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D47">
        <f>SUMIFS(IncrementalChanges2015[1943]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E47">
        <f>SUMIFS(IncrementalChanges2015[1942]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F47">
        <f>SUMIFS(IncrementalChanges2015[1941]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G47">
        <f>SUMIFS(IncrementalChanges2015[1940]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H47">
        <f>SUMIFS(IncrementalChanges2015[1939]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I47">
        <f>SUMIFS(IncrementalChanges2015[1938]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J47">
        <f>SUMIFS(IncrementalChanges2015[1937]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K47">
        <f>SUMIFS(IncrementalChanges2015[1936]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L47">
        <f>SUMIFS(IncrementalChanges2015[1935]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M47">
        <f>SUMIFS(IncrementalChanges2015[1934]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N47">
        <f>SUMIFS(IncrementalChanges2015[1933]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O47">
        <f>SUMIFS(IncrementalChanges2015[1932]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P47">
        <f>SUMIFS(IncrementalChanges2015[1931]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Q47">
        <f>SUMIFS(IncrementalChanges2015[1930]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R47">
        <f>SUMIFS(IncrementalChanges2015[1929]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S47">
        <f>SUMIFS(IncrementalChanges2015[1928]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T47">
        <f>SUMIFS(IncrementalChanges2015[1927]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U47">
        <f>SUMIFS(IncrementalChanges2015[1926]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V47">
        <f>SUMIFS(IncrementalChanges2015[1925]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W47">
        <f>SUMIFS(IncrementalChanges2015[1924]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X47">
        <f>SUMIFS(IncrementalChanges2015[1923]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Y47">
        <f>SUMIFS(IncrementalChanges2015[1922]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Z47">
        <f>SUMIFS(IncrementalChanges2015[1921]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A47">
        <f>SUMIFS(IncrementalChanges2015[1920]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B47">
        <f>SUMIFS(IncrementalChanges2015[1919]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C47">
        <f>SUMIFS(IncrementalChanges2015[1918]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D47">
        <f>SUMIFS(IncrementalChanges2015[1917]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E47">
        <f>SUMIFS(IncrementalChanges2015[1916]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</row>
    <row r="48" spans="1:116" x14ac:dyDescent="0.3">
      <c r="B48" t="b">
        <v>0</v>
      </c>
      <c r="C48" t="s">
        <v>7</v>
      </c>
      <c r="D48" t="b">
        <v>1</v>
      </c>
      <c r="E48">
        <v>66</v>
      </c>
      <c r="F48">
        <v>132</v>
      </c>
      <c r="G48" t="str">
        <f t="shared" si="7"/>
        <v>Zone B; &gt; 66kV &lt;= 132kV; Multi Cct: TRUE</v>
      </c>
      <c r="I48" s="3">
        <f t="shared" si="8"/>
        <v>-36</v>
      </c>
      <c r="J48" s="12">
        <f>SUMIFS(IncrementalChanges2015[2015]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K48">
        <f>SUMIFS(IncrementalChanges2015[2014]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L48">
        <f>SUMIFS(IncrementalChanges2015[2013]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M48">
        <f>SUMIFS(IncrementalChanges2015[2012]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N48">
        <f>SUMIFS(IncrementalChanges2015[2011]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O48">
        <f>SUMIFS(IncrementalChanges2015[2010]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P48">
        <f>SUMIFS(IncrementalChanges2015[2009]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Q48">
        <f>SUMIFS(IncrementalChanges2015[2008]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R48">
        <f>SUMIFS(IncrementalChanges2015[2007]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S48">
        <f>SUMIFS(IncrementalChanges2015[2006]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T48">
        <f>SUMIFS(IncrementalChanges2015[2005]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U48">
        <f>SUMIFS(IncrementalChanges2015[2004]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V48">
        <f>SUMIFS(IncrementalChanges2015[2003]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W48">
        <f>SUMIFS(IncrementalChanges2015[2002]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X48">
        <f>SUMIFS(IncrementalChanges2015[2001]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Y48">
        <f>SUMIFS(IncrementalChanges2015[2000]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Z48">
        <f>SUMIFS(IncrementalChanges2015[1999]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A48">
        <f>SUMIFS(IncrementalChanges2015[1998]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B48">
        <f>SUMIFS(IncrementalChanges2015[1997]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C48">
        <f>SUMIFS(IncrementalChanges2015[1996]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D48">
        <f>SUMIFS(IncrementalChanges2015[1995]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E48">
        <f>SUMIFS(IncrementalChanges2015[1994]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F48">
        <f>SUMIFS(IncrementalChanges2015[1993]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G48">
        <f>SUMIFS(IncrementalChanges2015[1992]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H48">
        <f>SUMIFS(IncrementalChanges2015[1991]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I48">
        <f>SUMIFS(IncrementalChanges2015[1990]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J48">
        <f>SUMIFS(IncrementalChanges2015[1989]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K48">
        <f>SUMIFS(IncrementalChanges2015[1988]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L48">
        <f>SUMIFS(IncrementalChanges2015[1987]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M48">
        <f>SUMIFS(IncrementalChanges2015[1986]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N48">
        <f>SUMIFS(IncrementalChanges2015[1985]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O48">
        <f>SUMIFS(IncrementalChanges2015[1984]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P48">
        <f>SUMIFS(IncrementalChanges2015[1983]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Q48">
        <f>SUMIFS(IncrementalChanges2015[1982]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R48">
        <f>SUMIFS(IncrementalChanges2015[1981]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S48">
        <f>SUMIFS(IncrementalChanges2015[1980]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T48">
        <f>SUMIFS(IncrementalChanges2015[1979]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U48">
        <f>SUMIFS(IncrementalChanges2015[1978]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V48">
        <f>SUMIFS(IncrementalChanges2015[1977]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-3</v>
      </c>
      <c r="AW48">
        <f>SUMIFS(IncrementalChanges2015[1976]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X48">
        <f>SUMIFS(IncrementalChanges2015[1975]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Y48">
        <f>SUMIFS(IncrementalChanges2015[1974]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Z48">
        <f>SUMIFS(IncrementalChanges2015[1973]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A48">
        <f>SUMIFS(IncrementalChanges2015[1972]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B48">
        <f>SUMIFS(IncrementalChanges2015[1971]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C48">
        <f>SUMIFS(IncrementalChanges2015[1970]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D48">
        <f>SUMIFS(IncrementalChanges2015[1969]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-3</v>
      </c>
      <c r="BE48">
        <f>SUMIFS(IncrementalChanges2015[1968]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-26</v>
      </c>
      <c r="BF48">
        <f>SUMIFS(IncrementalChanges2015[1967]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G48">
        <f>SUMIFS(IncrementalChanges2015[1966]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-4</v>
      </c>
      <c r="BH48">
        <f>SUMIFS(IncrementalChanges2015[1965]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I48">
        <f>SUMIFS(IncrementalChanges2015[1964]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J48">
        <f>SUMIFS(IncrementalChanges2015[1963]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K48">
        <f>SUMIFS(IncrementalChanges2015[1962]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L48">
        <f>SUMIFS(IncrementalChanges2015[1961]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M48">
        <f>SUMIFS(IncrementalChanges2015[1960]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N48">
        <f>SUMIFS(IncrementalChanges2015[1959]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O48">
        <f>SUMIFS(IncrementalChanges2015[1958]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P48">
        <f>SUMIFS(IncrementalChanges2015[1957]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Q48">
        <f>SUMIFS(IncrementalChanges2015[1956]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R48">
        <f>SUMIFS(IncrementalChanges2015[1955]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S48">
        <f>SUMIFS(IncrementalChanges2015[1954]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T48">
        <f>SUMIFS(IncrementalChanges2015[1953]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U48">
        <f>SUMIFS(IncrementalChanges2015[1952]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V48">
        <f>SUMIFS(IncrementalChanges2015[1951]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W48">
        <f>SUMIFS(IncrementalChanges2015[1950]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X48">
        <f>SUMIFS(IncrementalChanges2015[1949]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Y48">
        <f>SUMIFS(IncrementalChanges2015[1948]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Z48">
        <f>SUMIFS(IncrementalChanges2015[1947]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A48">
        <f>SUMIFS(IncrementalChanges2015[1946]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B48">
        <f>SUMIFS(IncrementalChanges2015[1945]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C48">
        <f>SUMIFS(IncrementalChanges2015[1944]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D48">
        <f>SUMIFS(IncrementalChanges2015[1943]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E48">
        <f>SUMIFS(IncrementalChanges2015[1942]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F48">
        <f>SUMIFS(IncrementalChanges2015[1941]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G48">
        <f>SUMIFS(IncrementalChanges2015[1940]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H48">
        <f>SUMIFS(IncrementalChanges2015[1939]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I48">
        <f>SUMIFS(IncrementalChanges2015[1938]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J48">
        <f>SUMIFS(IncrementalChanges2015[1937]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K48">
        <f>SUMIFS(IncrementalChanges2015[1936]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L48">
        <f>SUMIFS(IncrementalChanges2015[1935]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M48">
        <f>SUMIFS(IncrementalChanges2015[1934]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N48">
        <f>SUMIFS(IncrementalChanges2015[1933]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O48">
        <f>SUMIFS(IncrementalChanges2015[1932]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P48">
        <f>SUMIFS(IncrementalChanges2015[1931]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Q48">
        <f>SUMIFS(IncrementalChanges2015[1930]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R48">
        <f>SUMIFS(IncrementalChanges2015[1929]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S48">
        <f>SUMIFS(IncrementalChanges2015[1928]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T48">
        <f>SUMIFS(IncrementalChanges2015[1927]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U48">
        <f>SUMIFS(IncrementalChanges2015[1926]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V48">
        <f>SUMIFS(IncrementalChanges2015[1925]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W48">
        <f>SUMIFS(IncrementalChanges2015[1924]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X48">
        <f>SUMIFS(IncrementalChanges2015[1923]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Y48">
        <f>SUMIFS(IncrementalChanges2015[1922]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Z48">
        <f>SUMIFS(IncrementalChanges2015[1921]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A48">
        <f>SUMIFS(IncrementalChanges2015[1920]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B48">
        <f>SUMIFS(IncrementalChanges2015[1919]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C48">
        <f>SUMIFS(IncrementalChanges2015[1918]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D48">
        <f>SUMIFS(IncrementalChanges2015[1917]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E48">
        <f>SUMIFS(IncrementalChanges2015[1916]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</row>
    <row r="49" spans="1:116" x14ac:dyDescent="0.3">
      <c r="B49" t="b">
        <v>0</v>
      </c>
      <c r="C49" t="s">
        <v>8</v>
      </c>
      <c r="D49" t="b">
        <v>1</v>
      </c>
      <c r="E49">
        <v>66</v>
      </c>
      <c r="F49">
        <v>132</v>
      </c>
      <c r="G49" t="str">
        <f t="shared" si="7"/>
        <v>Zone C; &gt; 66kV &lt;= 132kV; Multi Cct: TRUE</v>
      </c>
      <c r="I49" s="3">
        <f t="shared" si="8"/>
        <v>-562</v>
      </c>
      <c r="J49" s="12">
        <f>SUMIFS(IncrementalChanges2015[2015]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K49">
        <f>SUMIFS(IncrementalChanges2015[2014]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L49">
        <f>SUMIFS(IncrementalChanges2015[2013]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M49">
        <f>SUMIFS(IncrementalChanges2015[2012]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N49">
        <f>SUMIFS(IncrementalChanges2015[2011]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O49">
        <f>SUMIFS(IncrementalChanges2015[2010]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P49">
        <f>SUMIFS(IncrementalChanges2015[2009]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Q49">
        <f>SUMIFS(IncrementalChanges2015[2008]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R49">
        <f>SUMIFS(IncrementalChanges2015[2007]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S49">
        <f>SUMIFS(IncrementalChanges2015[2006]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T49">
        <f>SUMIFS(IncrementalChanges2015[2005]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U49">
        <f>SUMIFS(IncrementalChanges2015[2004]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V49">
        <f>SUMIFS(IncrementalChanges2015[2003]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W49">
        <f>SUMIFS(IncrementalChanges2015[2002]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X49">
        <f>SUMIFS(IncrementalChanges2015[2001]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Y49">
        <f>SUMIFS(IncrementalChanges2015[2000]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Z49">
        <f>SUMIFS(IncrementalChanges2015[1999]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A49">
        <f>SUMIFS(IncrementalChanges2015[1998]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</v>
      </c>
      <c r="AB49">
        <f>SUMIFS(IncrementalChanges2015[1997]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C49">
        <f>SUMIFS(IncrementalChanges2015[1996]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D49">
        <f>SUMIFS(IncrementalChanges2015[1995]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E49">
        <f>SUMIFS(IncrementalChanges2015[1994]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F49">
        <f>SUMIFS(IncrementalChanges2015[1993]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G49">
        <f>SUMIFS(IncrementalChanges2015[1992]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H49">
        <f>SUMIFS(IncrementalChanges2015[1991]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I49">
        <f>SUMIFS(IncrementalChanges2015[1990]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J49">
        <f>SUMIFS(IncrementalChanges2015[1989]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K49">
        <f>SUMIFS(IncrementalChanges2015[1988]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L49">
        <f>SUMIFS(IncrementalChanges2015[1987]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M49">
        <f>SUMIFS(IncrementalChanges2015[1986]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N49">
        <f>SUMIFS(IncrementalChanges2015[1985]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O49">
        <f>SUMIFS(IncrementalChanges2015[1984]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P49">
        <f>SUMIFS(IncrementalChanges2015[1983]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Q49">
        <f>SUMIFS(IncrementalChanges2015[1982]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R49">
        <f>SUMIFS(IncrementalChanges2015[1981]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S49">
        <f>SUMIFS(IncrementalChanges2015[1980]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T49">
        <f>SUMIFS(IncrementalChanges2015[1979]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U49">
        <f>SUMIFS(IncrementalChanges2015[1978]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V49">
        <f>SUMIFS(IncrementalChanges2015[1977]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W49">
        <f>SUMIFS(IncrementalChanges2015[1976]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X49">
        <f>SUMIFS(IncrementalChanges2015[1975]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Y49">
        <f>SUMIFS(IncrementalChanges2015[1974]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Z49">
        <f>SUMIFS(IncrementalChanges2015[1973]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A49">
        <f>SUMIFS(IncrementalChanges2015[1972]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B49">
        <f>SUMIFS(IncrementalChanges2015[1971]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-21</v>
      </c>
      <c r="BC49">
        <f>SUMIFS(IncrementalChanges2015[1970]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D49">
        <f>SUMIFS(IncrementalChanges2015[1969]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E49">
        <f>SUMIFS(IncrementalChanges2015[1968]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-276</v>
      </c>
      <c r="BF49">
        <f>SUMIFS(IncrementalChanges2015[1967]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-224</v>
      </c>
      <c r="BG49">
        <f>SUMIFS(IncrementalChanges2015[1966]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H49">
        <f>SUMIFS(IncrementalChanges2015[1965]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I49">
        <f>SUMIFS(IncrementalChanges2015[1964]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J49">
        <f>SUMIFS(IncrementalChanges2015[1963]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-39</v>
      </c>
      <c r="BK49">
        <f>SUMIFS(IncrementalChanges2015[1962]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L49">
        <f>SUMIFS(IncrementalChanges2015[1961]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M49">
        <f>SUMIFS(IncrementalChanges2015[1960]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N49">
        <f>SUMIFS(IncrementalChanges2015[1959]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O49">
        <f>SUMIFS(IncrementalChanges2015[1958]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P49">
        <f>SUMIFS(IncrementalChanges2015[1957]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Q49">
        <f>SUMIFS(IncrementalChanges2015[1956]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R49">
        <f>SUMIFS(IncrementalChanges2015[1955]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S49">
        <f>SUMIFS(IncrementalChanges2015[1954]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T49">
        <f>SUMIFS(IncrementalChanges2015[1953]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U49">
        <f>SUMIFS(IncrementalChanges2015[1952]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V49">
        <f>SUMIFS(IncrementalChanges2015[1951]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W49">
        <f>SUMIFS(IncrementalChanges2015[1950]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X49">
        <f>SUMIFS(IncrementalChanges2015[1949]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Y49">
        <f>SUMIFS(IncrementalChanges2015[1948]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Z49">
        <f>SUMIFS(IncrementalChanges2015[1947]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A49">
        <f>SUMIFS(IncrementalChanges2015[1946]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B49">
        <f>SUMIFS(IncrementalChanges2015[1945]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C49">
        <f>SUMIFS(IncrementalChanges2015[1944]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D49">
        <f>SUMIFS(IncrementalChanges2015[1943]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E49">
        <f>SUMIFS(IncrementalChanges2015[1942]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F49">
        <f>SUMIFS(IncrementalChanges2015[1941]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G49">
        <f>SUMIFS(IncrementalChanges2015[1940]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H49">
        <f>SUMIFS(IncrementalChanges2015[1939]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I49">
        <f>SUMIFS(IncrementalChanges2015[1938]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J49">
        <f>SUMIFS(IncrementalChanges2015[1937]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K49">
        <f>SUMIFS(IncrementalChanges2015[1936]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L49">
        <f>SUMIFS(IncrementalChanges2015[1935]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M49">
        <f>SUMIFS(IncrementalChanges2015[1934]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N49">
        <f>SUMIFS(IncrementalChanges2015[1933]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O49">
        <f>SUMIFS(IncrementalChanges2015[1932]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P49">
        <f>SUMIFS(IncrementalChanges2015[1931]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Q49">
        <f>SUMIFS(IncrementalChanges2015[1930]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R49">
        <f>SUMIFS(IncrementalChanges2015[1929]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S49">
        <f>SUMIFS(IncrementalChanges2015[1928]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T49">
        <f>SUMIFS(IncrementalChanges2015[1927]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U49">
        <f>SUMIFS(IncrementalChanges2015[1926]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V49">
        <f>SUMIFS(IncrementalChanges2015[1925]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W49">
        <f>SUMIFS(IncrementalChanges2015[1924]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X49">
        <f>SUMIFS(IncrementalChanges2015[1923]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Y49">
        <f>SUMIFS(IncrementalChanges2015[1922]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Z49">
        <f>SUMIFS(IncrementalChanges2015[1921]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A49">
        <f>SUMIFS(IncrementalChanges2015[1920]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B49">
        <f>SUMIFS(IncrementalChanges2015[1919]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C49">
        <f>SUMIFS(IncrementalChanges2015[1918]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D49">
        <f>SUMIFS(IncrementalChanges2015[1917]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E49">
        <f>SUMIFS(IncrementalChanges2015[1916]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</row>
    <row r="50" spans="1:116" x14ac:dyDescent="0.3">
      <c r="B50" t="b">
        <v>0</v>
      </c>
      <c r="C50" t="s">
        <v>9</v>
      </c>
      <c r="D50" t="b">
        <v>1</v>
      </c>
      <c r="E50">
        <v>66</v>
      </c>
      <c r="F50">
        <v>132</v>
      </c>
      <c r="G50" t="str">
        <f t="shared" si="7"/>
        <v>Zone D; &gt; 66kV &lt;= 132kV; Multi Cct: TRUE</v>
      </c>
      <c r="I50" s="3">
        <f t="shared" si="8"/>
        <v>-2</v>
      </c>
      <c r="J50" s="12">
        <f>SUMIFS(IncrementalChanges2015[2015]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K50">
        <f>SUMIFS(IncrementalChanges2015[2014]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L50">
        <f>SUMIFS(IncrementalChanges2015[2013]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M50">
        <f>SUMIFS(IncrementalChanges2015[2012]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N50">
        <f>SUMIFS(IncrementalChanges2015[2011]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O50">
        <f>SUMIFS(IncrementalChanges2015[2010]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P50">
        <f>SUMIFS(IncrementalChanges2015[2009]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Q50">
        <f>SUMIFS(IncrementalChanges2015[2008]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R50">
        <f>SUMIFS(IncrementalChanges2015[2007]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S50">
        <f>SUMIFS(IncrementalChanges2015[2006]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T50">
        <f>SUMIFS(IncrementalChanges2015[2005]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-2</v>
      </c>
      <c r="U50">
        <f>SUMIFS(IncrementalChanges2015[2004]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V50">
        <f>SUMIFS(IncrementalChanges2015[2003]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W50">
        <f>SUMIFS(IncrementalChanges2015[2002]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X50">
        <f>SUMIFS(IncrementalChanges2015[2001]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Y50">
        <f>SUMIFS(IncrementalChanges2015[2000]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Z50">
        <f>SUMIFS(IncrementalChanges2015[1999]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A50">
        <f>SUMIFS(IncrementalChanges2015[1998]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B50">
        <f>SUMIFS(IncrementalChanges2015[1997]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C50">
        <f>SUMIFS(IncrementalChanges2015[1996]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D50">
        <f>SUMIFS(IncrementalChanges2015[1995]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E50">
        <f>SUMIFS(IncrementalChanges2015[1994]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F50">
        <f>SUMIFS(IncrementalChanges2015[1993]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G50">
        <f>SUMIFS(IncrementalChanges2015[1992]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H50">
        <f>SUMIFS(IncrementalChanges2015[1991]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I50">
        <f>SUMIFS(IncrementalChanges2015[1990]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J50">
        <f>SUMIFS(IncrementalChanges2015[1989]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K50">
        <f>SUMIFS(IncrementalChanges2015[1988]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L50">
        <f>SUMIFS(IncrementalChanges2015[1987]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M50">
        <f>SUMIFS(IncrementalChanges2015[1986]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N50">
        <f>SUMIFS(IncrementalChanges2015[1985]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O50">
        <f>SUMIFS(IncrementalChanges2015[1984]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P50">
        <f>SUMIFS(IncrementalChanges2015[1983]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Q50">
        <f>SUMIFS(IncrementalChanges2015[1982]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R50">
        <f>SUMIFS(IncrementalChanges2015[1981]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S50">
        <f>SUMIFS(IncrementalChanges2015[1980]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T50">
        <f>SUMIFS(IncrementalChanges2015[1979]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U50">
        <f>SUMIFS(IncrementalChanges2015[1978]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V50">
        <f>SUMIFS(IncrementalChanges2015[1977]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W50">
        <f>SUMIFS(IncrementalChanges2015[1976]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X50">
        <f>SUMIFS(IncrementalChanges2015[1975]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Y50">
        <f>SUMIFS(IncrementalChanges2015[1974]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Z50">
        <f>SUMIFS(IncrementalChanges2015[1973]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A50">
        <f>SUMIFS(IncrementalChanges2015[1972]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B50">
        <f>SUMIFS(IncrementalChanges2015[1971]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C50">
        <f>SUMIFS(IncrementalChanges2015[1970]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D50">
        <f>SUMIFS(IncrementalChanges2015[1969]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E50">
        <f>SUMIFS(IncrementalChanges2015[1968]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F50">
        <f>SUMIFS(IncrementalChanges2015[1967]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G50">
        <f>SUMIFS(IncrementalChanges2015[1966]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H50">
        <f>SUMIFS(IncrementalChanges2015[1965]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I50">
        <f>SUMIFS(IncrementalChanges2015[1964]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J50">
        <f>SUMIFS(IncrementalChanges2015[1963]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K50">
        <f>SUMIFS(IncrementalChanges2015[1962]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L50">
        <f>SUMIFS(IncrementalChanges2015[1961]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M50">
        <f>SUMIFS(IncrementalChanges2015[1960]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N50">
        <f>SUMIFS(IncrementalChanges2015[1959]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O50">
        <f>SUMIFS(IncrementalChanges2015[1958]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P50">
        <f>SUMIFS(IncrementalChanges2015[1957]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Q50">
        <f>SUMIFS(IncrementalChanges2015[1956]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R50">
        <f>SUMIFS(IncrementalChanges2015[1955]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S50">
        <f>SUMIFS(IncrementalChanges2015[1954]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T50">
        <f>SUMIFS(IncrementalChanges2015[1953]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U50">
        <f>SUMIFS(IncrementalChanges2015[1952]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V50">
        <f>SUMIFS(IncrementalChanges2015[1951]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W50">
        <f>SUMIFS(IncrementalChanges2015[1950]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X50">
        <f>SUMIFS(IncrementalChanges2015[1949]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Y50">
        <f>SUMIFS(IncrementalChanges2015[1948]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Z50">
        <f>SUMIFS(IncrementalChanges2015[1947]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A50">
        <f>SUMIFS(IncrementalChanges2015[1946]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B50">
        <f>SUMIFS(IncrementalChanges2015[1945]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C50">
        <f>SUMIFS(IncrementalChanges2015[1944]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D50">
        <f>SUMIFS(IncrementalChanges2015[1943]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E50">
        <f>SUMIFS(IncrementalChanges2015[1942]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F50">
        <f>SUMIFS(IncrementalChanges2015[1941]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G50">
        <f>SUMIFS(IncrementalChanges2015[1940]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H50">
        <f>SUMIFS(IncrementalChanges2015[1939]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I50">
        <f>SUMIFS(IncrementalChanges2015[1938]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J50">
        <f>SUMIFS(IncrementalChanges2015[1937]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K50">
        <f>SUMIFS(IncrementalChanges2015[1936]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L50">
        <f>SUMIFS(IncrementalChanges2015[1935]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M50">
        <f>SUMIFS(IncrementalChanges2015[1934]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N50">
        <f>SUMIFS(IncrementalChanges2015[1933]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O50">
        <f>SUMIFS(IncrementalChanges2015[1932]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P50">
        <f>SUMIFS(IncrementalChanges2015[1931]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Q50">
        <f>SUMIFS(IncrementalChanges2015[1930]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R50">
        <f>SUMIFS(IncrementalChanges2015[1929]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S50">
        <f>SUMIFS(IncrementalChanges2015[1928]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T50">
        <f>SUMIFS(IncrementalChanges2015[1927]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U50">
        <f>SUMIFS(IncrementalChanges2015[1926]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V50">
        <f>SUMIFS(IncrementalChanges2015[1925]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W50">
        <f>SUMIFS(IncrementalChanges2015[1924]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X50">
        <f>SUMIFS(IncrementalChanges2015[1923]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Y50">
        <f>SUMIFS(IncrementalChanges2015[1922]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Z50">
        <f>SUMIFS(IncrementalChanges2015[1921]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A50">
        <f>SUMIFS(IncrementalChanges2015[1920]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B50">
        <f>SUMIFS(IncrementalChanges2015[1919]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C50">
        <f>SUMIFS(IncrementalChanges2015[1918]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D50">
        <f>SUMIFS(IncrementalChanges2015[1917]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E50">
        <f>SUMIFS(IncrementalChanges2015[1916]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</row>
    <row r="51" spans="1:116" x14ac:dyDescent="0.3">
      <c r="B51" t="b">
        <v>0</v>
      </c>
      <c r="C51" t="s">
        <v>7</v>
      </c>
      <c r="D51" t="b">
        <v>1</v>
      </c>
      <c r="E51">
        <v>132</v>
      </c>
      <c r="F51">
        <v>275</v>
      </c>
      <c r="G51" t="str">
        <f t="shared" si="7"/>
        <v>Zone B; &gt; 132kV &lt;= 275kV; Multi Cct: TRUE</v>
      </c>
      <c r="I51" s="3">
        <f t="shared" si="8"/>
        <v>0</v>
      </c>
      <c r="J51" s="12">
        <f>SUMIFS(IncrementalChanges2015[2015]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K51">
        <f>SUMIFS(IncrementalChanges2015[2014]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L51">
        <f>SUMIFS(IncrementalChanges2015[2013]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M51">
        <f>SUMIFS(IncrementalChanges2015[2012]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N51">
        <f>SUMIFS(IncrementalChanges2015[2011]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O51">
        <f>SUMIFS(IncrementalChanges2015[2010]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P51">
        <f>SUMIFS(IncrementalChanges2015[2009]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Q51">
        <f>SUMIFS(IncrementalChanges2015[2008]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R51">
        <f>SUMIFS(IncrementalChanges2015[2007]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S51">
        <f>SUMIFS(IncrementalChanges2015[2006]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T51">
        <f>SUMIFS(IncrementalChanges2015[2005]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U51">
        <f>SUMIFS(IncrementalChanges2015[2004]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V51">
        <f>SUMIFS(IncrementalChanges2015[2003]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W51">
        <f>SUMIFS(IncrementalChanges2015[2002]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X51">
        <f>SUMIFS(IncrementalChanges2015[2001]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Y51">
        <f>SUMIFS(IncrementalChanges2015[2000]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Z51">
        <f>SUMIFS(IncrementalChanges2015[1999]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A51">
        <f>SUMIFS(IncrementalChanges2015[1998]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B51">
        <f>SUMIFS(IncrementalChanges2015[1997]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C51">
        <f>SUMIFS(IncrementalChanges2015[1996]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D51">
        <f>SUMIFS(IncrementalChanges2015[1995]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E51">
        <f>SUMIFS(IncrementalChanges2015[1994]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F51">
        <f>SUMIFS(IncrementalChanges2015[1993]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G51">
        <f>SUMIFS(IncrementalChanges2015[1992]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H51">
        <f>SUMIFS(IncrementalChanges2015[1991]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I51">
        <f>SUMIFS(IncrementalChanges2015[1990]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J51">
        <f>SUMIFS(IncrementalChanges2015[1989]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K51">
        <f>SUMIFS(IncrementalChanges2015[1988]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L51">
        <f>SUMIFS(IncrementalChanges2015[1987]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M51">
        <f>SUMIFS(IncrementalChanges2015[1986]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N51">
        <f>SUMIFS(IncrementalChanges2015[1985]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O51">
        <f>SUMIFS(IncrementalChanges2015[1984]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P51">
        <f>SUMIFS(IncrementalChanges2015[1983]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Q51">
        <f>SUMIFS(IncrementalChanges2015[1982]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R51">
        <f>SUMIFS(IncrementalChanges2015[1981]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S51">
        <f>SUMIFS(IncrementalChanges2015[1980]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T51">
        <f>SUMIFS(IncrementalChanges2015[1979]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U51">
        <f>SUMIFS(IncrementalChanges2015[1978]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V51">
        <f>SUMIFS(IncrementalChanges2015[1977]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W51">
        <f>SUMIFS(IncrementalChanges2015[1976]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X51">
        <f>SUMIFS(IncrementalChanges2015[1975]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Y51">
        <f>SUMIFS(IncrementalChanges2015[1974]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Z51">
        <f>SUMIFS(IncrementalChanges2015[1973]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A51">
        <f>SUMIFS(IncrementalChanges2015[1972]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B51">
        <f>SUMIFS(IncrementalChanges2015[1971]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C51">
        <f>SUMIFS(IncrementalChanges2015[1970]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D51">
        <f>SUMIFS(IncrementalChanges2015[1969]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E51">
        <f>SUMIFS(IncrementalChanges2015[1968]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F51">
        <f>SUMIFS(IncrementalChanges2015[1967]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G51">
        <f>SUMIFS(IncrementalChanges2015[1966]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H51">
        <f>SUMIFS(IncrementalChanges2015[1965]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I51">
        <f>SUMIFS(IncrementalChanges2015[1964]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J51">
        <f>SUMIFS(IncrementalChanges2015[1963]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K51">
        <f>SUMIFS(IncrementalChanges2015[1962]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L51">
        <f>SUMIFS(IncrementalChanges2015[1961]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M51">
        <f>SUMIFS(IncrementalChanges2015[1960]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N51">
        <f>SUMIFS(IncrementalChanges2015[1959]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O51">
        <f>SUMIFS(IncrementalChanges2015[1958]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P51">
        <f>SUMIFS(IncrementalChanges2015[1957]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Q51">
        <f>SUMIFS(IncrementalChanges2015[1956]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R51">
        <f>SUMIFS(IncrementalChanges2015[1955]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S51">
        <f>SUMIFS(IncrementalChanges2015[1954]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T51">
        <f>SUMIFS(IncrementalChanges2015[1953]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U51">
        <f>SUMIFS(IncrementalChanges2015[1952]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V51">
        <f>SUMIFS(IncrementalChanges2015[1951]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W51">
        <f>SUMIFS(IncrementalChanges2015[1950]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X51">
        <f>SUMIFS(IncrementalChanges2015[1949]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Y51">
        <f>SUMIFS(IncrementalChanges2015[1948]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Z51">
        <f>SUMIFS(IncrementalChanges2015[1947]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A51">
        <f>SUMIFS(IncrementalChanges2015[1946]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B51">
        <f>SUMIFS(IncrementalChanges2015[1945]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C51">
        <f>SUMIFS(IncrementalChanges2015[1944]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D51">
        <f>SUMIFS(IncrementalChanges2015[1943]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E51">
        <f>SUMIFS(IncrementalChanges2015[1942]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F51">
        <f>SUMIFS(IncrementalChanges2015[1941]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G51">
        <f>SUMIFS(IncrementalChanges2015[1940]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H51">
        <f>SUMIFS(IncrementalChanges2015[1939]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I51">
        <f>SUMIFS(IncrementalChanges2015[1938]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J51">
        <f>SUMIFS(IncrementalChanges2015[1937]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K51">
        <f>SUMIFS(IncrementalChanges2015[1936]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L51">
        <f>SUMIFS(IncrementalChanges2015[1935]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M51">
        <f>SUMIFS(IncrementalChanges2015[1934]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N51">
        <f>SUMIFS(IncrementalChanges2015[1933]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O51">
        <f>SUMIFS(IncrementalChanges2015[1932]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P51">
        <f>SUMIFS(IncrementalChanges2015[1931]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Q51">
        <f>SUMIFS(IncrementalChanges2015[1930]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R51">
        <f>SUMIFS(IncrementalChanges2015[1929]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S51">
        <f>SUMIFS(IncrementalChanges2015[1928]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T51">
        <f>SUMIFS(IncrementalChanges2015[1927]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U51">
        <f>SUMIFS(IncrementalChanges2015[1926]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V51">
        <f>SUMIFS(IncrementalChanges2015[1925]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W51">
        <f>SUMIFS(IncrementalChanges2015[1924]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X51">
        <f>SUMIFS(IncrementalChanges2015[1923]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Y51">
        <f>SUMIFS(IncrementalChanges2015[1922]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Z51">
        <f>SUMIFS(IncrementalChanges2015[1921]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A51">
        <f>SUMIFS(IncrementalChanges2015[1920]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B51">
        <f>SUMIFS(IncrementalChanges2015[1919]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C51">
        <f>SUMIFS(IncrementalChanges2015[1918]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D51">
        <f>SUMIFS(IncrementalChanges2015[1917]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E51">
        <f>SUMIFS(IncrementalChanges2015[1916]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</row>
    <row r="52" spans="1:116" x14ac:dyDescent="0.3">
      <c r="B52" t="b">
        <v>0</v>
      </c>
      <c r="C52" t="s">
        <v>8</v>
      </c>
      <c r="D52" t="b">
        <v>1</v>
      </c>
      <c r="E52">
        <v>132</v>
      </c>
      <c r="F52">
        <v>275</v>
      </c>
      <c r="G52" t="str">
        <f t="shared" si="7"/>
        <v>Zone C; &gt; 132kV &lt;= 275kV; Multi Cct: TRUE</v>
      </c>
      <c r="I52" s="3">
        <f t="shared" si="8"/>
        <v>-50</v>
      </c>
      <c r="J52" s="12">
        <f>SUMIFS(IncrementalChanges2015[2015]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K52">
        <f>SUMIFS(IncrementalChanges2015[2014]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L52">
        <f>SUMIFS(IncrementalChanges2015[2013]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M52">
        <f>SUMIFS(IncrementalChanges2015[2012]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N52">
        <f>SUMIFS(IncrementalChanges2015[2011]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O52">
        <f>SUMIFS(IncrementalChanges2015[2010]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P52">
        <f>SUMIFS(IncrementalChanges2015[2009]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Q52">
        <f>SUMIFS(IncrementalChanges2015[2008]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R52">
        <f>SUMIFS(IncrementalChanges2015[2007]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S52">
        <f>SUMIFS(IncrementalChanges2015[2006]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T52">
        <f>SUMIFS(IncrementalChanges2015[2005]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U52">
        <f>SUMIFS(IncrementalChanges2015[2004]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-3</v>
      </c>
      <c r="V52">
        <f>SUMIFS(IncrementalChanges2015[2003]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W52">
        <f>SUMIFS(IncrementalChanges2015[2002]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X52">
        <f>SUMIFS(IncrementalChanges2015[2001]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Y52">
        <f>SUMIFS(IncrementalChanges2015[2000]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Z52">
        <f>SUMIFS(IncrementalChanges2015[1999]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A52">
        <f>SUMIFS(IncrementalChanges2015[1998]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B52">
        <f>SUMIFS(IncrementalChanges2015[1997]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C52">
        <f>SUMIFS(IncrementalChanges2015[1996]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D52">
        <f>SUMIFS(IncrementalChanges2015[1995]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E52">
        <f>SUMIFS(IncrementalChanges2015[1994]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F52">
        <f>SUMIFS(IncrementalChanges2015[1993]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G52">
        <f>SUMIFS(IncrementalChanges2015[1992]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H52">
        <f>SUMIFS(IncrementalChanges2015[1991]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I52">
        <f>SUMIFS(IncrementalChanges2015[1990]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J52">
        <f>SUMIFS(IncrementalChanges2015[1989]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K52">
        <f>SUMIFS(IncrementalChanges2015[1988]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L52">
        <f>SUMIFS(IncrementalChanges2015[1987]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-2</v>
      </c>
      <c r="AM52">
        <f>SUMIFS(IncrementalChanges2015[1986]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N52">
        <f>SUMIFS(IncrementalChanges2015[1985]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O52">
        <f>SUMIFS(IncrementalChanges2015[1984]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P52">
        <f>SUMIFS(IncrementalChanges2015[1983]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Q52">
        <f>SUMIFS(IncrementalChanges2015[1982]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R52">
        <f>SUMIFS(IncrementalChanges2015[1981]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S52">
        <f>SUMIFS(IncrementalChanges2015[1980]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T52">
        <f>SUMIFS(IncrementalChanges2015[1979]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U52">
        <f>SUMIFS(IncrementalChanges2015[1978]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V52">
        <f>SUMIFS(IncrementalChanges2015[1977]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W52">
        <f>SUMIFS(IncrementalChanges2015[1976]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X52">
        <f>SUMIFS(IncrementalChanges2015[1975]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Y52">
        <f>SUMIFS(IncrementalChanges2015[1974]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Z52">
        <f>SUMIFS(IncrementalChanges2015[1973]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A52">
        <f>SUMIFS(IncrementalChanges2015[1972]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-14</v>
      </c>
      <c r="BB52">
        <f>SUMIFS(IncrementalChanges2015[1971]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C52">
        <f>SUMIFS(IncrementalChanges2015[1970]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-31</v>
      </c>
      <c r="BD52">
        <f>SUMIFS(IncrementalChanges2015[1969]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E52">
        <f>SUMIFS(IncrementalChanges2015[1968]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F52">
        <f>SUMIFS(IncrementalChanges2015[1967]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G52">
        <f>SUMIFS(IncrementalChanges2015[1966]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H52">
        <f>SUMIFS(IncrementalChanges2015[1965]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I52">
        <f>SUMIFS(IncrementalChanges2015[1964]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J52">
        <f>SUMIFS(IncrementalChanges2015[1963]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K52">
        <f>SUMIFS(IncrementalChanges2015[1962]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L52">
        <f>SUMIFS(IncrementalChanges2015[1961]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M52">
        <f>SUMIFS(IncrementalChanges2015[1960]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N52">
        <f>SUMIFS(IncrementalChanges2015[1959]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O52">
        <f>SUMIFS(IncrementalChanges2015[1958]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P52">
        <f>SUMIFS(IncrementalChanges2015[1957]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Q52">
        <f>SUMIFS(IncrementalChanges2015[1956]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R52">
        <f>SUMIFS(IncrementalChanges2015[1955]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S52">
        <f>SUMIFS(IncrementalChanges2015[1954]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T52">
        <f>SUMIFS(IncrementalChanges2015[1953]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U52">
        <f>SUMIFS(IncrementalChanges2015[1952]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V52">
        <f>SUMIFS(IncrementalChanges2015[1951]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W52">
        <f>SUMIFS(IncrementalChanges2015[1950]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X52">
        <f>SUMIFS(IncrementalChanges2015[1949]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Y52">
        <f>SUMIFS(IncrementalChanges2015[1948]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Z52">
        <f>SUMIFS(IncrementalChanges2015[1947]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A52">
        <f>SUMIFS(IncrementalChanges2015[1946]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B52">
        <f>SUMIFS(IncrementalChanges2015[1945]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C52">
        <f>SUMIFS(IncrementalChanges2015[1944]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D52">
        <f>SUMIFS(IncrementalChanges2015[1943]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E52">
        <f>SUMIFS(IncrementalChanges2015[1942]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F52">
        <f>SUMIFS(IncrementalChanges2015[1941]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G52">
        <f>SUMIFS(IncrementalChanges2015[1940]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H52">
        <f>SUMIFS(IncrementalChanges2015[1939]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I52">
        <f>SUMIFS(IncrementalChanges2015[1938]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J52">
        <f>SUMIFS(IncrementalChanges2015[1937]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K52">
        <f>SUMIFS(IncrementalChanges2015[1936]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L52">
        <f>SUMIFS(IncrementalChanges2015[1935]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M52">
        <f>SUMIFS(IncrementalChanges2015[1934]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N52">
        <f>SUMIFS(IncrementalChanges2015[1933]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O52">
        <f>SUMIFS(IncrementalChanges2015[1932]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P52">
        <f>SUMIFS(IncrementalChanges2015[1931]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Q52">
        <f>SUMIFS(IncrementalChanges2015[1930]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R52">
        <f>SUMIFS(IncrementalChanges2015[1929]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S52">
        <f>SUMIFS(IncrementalChanges2015[1928]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T52">
        <f>SUMIFS(IncrementalChanges2015[1927]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U52">
        <f>SUMIFS(IncrementalChanges2015[1926]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V52">
        <f>SUMIFS(IncrementalChanges2015[1925]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W52">
        <f>SUMIFS(IncrementalChanges2015[1924]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X52">
        <f>SUMIFS(IncrementalChanges2015[1923]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Y52">
        <f>SUMIFS(IncrementalChanges2015[1922]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Z52">
        <f>SUMIFS(IncrementalChanges2015[1921]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A52">
        <f>SUMIFS(IncrementalChanges2015[1920]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B52">
        <f>SUMIFS(IncrementalChanges2015[1919]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C52">
        <f>SUMIFS(IncrementalChanges2015[1918]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D52">
        <f>SUMIFS(IncrementalChanges2015[1917]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E52">
        <f>SUMIFS(IncrementalChanges2015[1916]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</row>
    <row r="53" spans="1:116" x14ac:dyDescent="0.3">
      <c r="B53" t="b">
        <v>0</v>
      </c>
      <c r="C53" t="s">
        <v>9</v>
      </c>
      <c r="D53" t="b">
        <v>1</v>
      </c>
      <c r="E53">
        <v>132</v>
      </c>
      <c r="F53">
        <v>275</v>
      </c>
      <c r="G53" t="str">
        <f t="shared" si="7"/>
        <v>Zone D; &gt; 132kV &lt;= 275kV; Multi Cct: TRUE</v>
      </c>
      <c r="I53" s="3">
        <f t="shared" si="8"/>
        <v>-1</v>
      </c>
      <c r="J53" s="12">
        <f>SUMIFS(IncrementalChanges2015[2015]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K53">
        <f>SUMIFS(IncrementalChanges2015[2014]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L53">
        <f>SUMIFS(IncrementalChanges2015[2013]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M53">
        <f>SUMIFS(IncrementalChanges2015[2012]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-1</v>
      </c>
      <c r="N53">
        <f>SUMIFS(IncrementalChanges2015[2011]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O53">
        <f>SUMIFS(IncrementalChanges2015[2010]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P53">
        <f>SUMIFS(IncrementalChanges2015[2009]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Q53">
        <f>SUMIFS(IncrementalChanges2015[2008]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R53">
        <f>SUMIFS(IncrementalChanges2015[2007]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S53">
        <f>SUMIFS(IncrementalChanges2015[2006]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T53">
        <f>SUMIFS(IncrementalChanges2015[2005]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U53">
        <f>SUMIFS(IncrementalChanges2015[2004]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V53">
        <f>SUMIFS(IncrementalChanges2015[2003]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W53">
        <f>SUMIFS(IncrementalChanges2015[2002]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X53">
        <f>SUMIFS(IncrementalChanges2015[2001]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Y53">
        <f>SUMIFS(IncrementalChanges2015[2000]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Z53">
        <f>SUMIFS(IncrementalChanges2015[1999]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A53">
        <f>SUMIFS(IncrementalChanges2015[1998]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B53">
        <f>SUMIFS(IncrementalChanges2015[1997]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C53">
        <f>SUMIFS(IncrementalChanges2015[1996]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D53">
        <f>SUMIFS(IncrementalChanges2015[1995]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E53">
        <f>SUMIFS(IncrementalChanges2015[1994]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F53">
        <f>SUMIFS(IncrementalChanges2015[1993]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G53">
        <f>SUMIFS(IncrementalChanges2015[1992]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H53">
        <f>SUMIFS(IncrementalChanges2015[1991]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I53">
        <f>SUMIFS(IncrementalChanges2015[1990]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J53">
        <f>SUMIFS(IncrementalChanges2015[1989]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K53">
        <f>SUMIFS(IncrementalChanges2015[1988]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L53">
        <f>SUMIFS(IncrementalChanges2015[1987]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M53">
        <f>SUMIFS(IncrementalChanges2015[1986]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N53">
        <f>SUMIFS(IncrementalChanges2015[1985]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O53">
        <f>SUMIFS(IncrementalChanges2015[1984]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P53">
        <f>SUMIFS(IncrementalChanges2015[1983]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Q53">
        <f>SUMIFS(IncrementalChanges2015[1982]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R53">
        <f>SUMIFS(IncrementalChanges2015[1981]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S53">
        <f>SUMIFS(IncrementalChanges2015[1980]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T53">
        <f>SUMIFS(IncrementalChanges2015[1979]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U53">
        <f>SUMIFS(IncrementalChanges2015[1978]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V53">
        <f>SUMIFS(IncrementalChanges2015[1977]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W53">
        <f>SUMIFS(IncrementalChanges2015[1976]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X53">
        <f>SUMIFS(IncrementalChanges2015[1975]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Y53">
        <f>SUMIFS(IncrementalChanges2015[1974]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Z53">
        <f>SUMIFS(IncrementalChanges2015[1973]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A53">
        <f>SUMIFS(IncrementalChanges2015[1972]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B53">
        <f>SUMIFS(IncrementalChanges2015[1971]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C53">
        <f>SUMIFS(IncrementalChanges2015[1970]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D53">
        <f>SUMIFS(IncrementalChanges2015[1969]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E53">
        <f>SUMIFS(IncrementalChanges2015[1968]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F53">
        <f>SUMIFS(IncrementalChanges2015[1967]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G53">
        <f>SUMIFS(IncrementalChanges2015[1966]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H53">
        <f>SUMIFS(IncrementalChanges2015[1965]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I53">
        <f>SUMIFS(IncrementalChanges2015[1964]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J53">
        <f>SUMIFS(IncrementalChanges2015[1963]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K53">
        <f>SUMIFS(IncrementalChanges2015[1962]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L53">
        <f>SUMIFS(IncrementalChanges2015[1961]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M53">
        <f>SUMIFS(IncrementalChanges2015[1960]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N53">
        <f>SUMIFS(IncrementalChanges2015[1959]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O53">
        <f>SUMIFS(IncrementalChanges2015[1958]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P53">
        <f>SUMIFS(IncrementalChanges2015[1957]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Q53">
        <f>SUMIFS(IncrementalChanges2015[1956]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R53">
        <f>SUMIFS(IncrementalChanges2015[1955]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S53">
        <f>SUMIFS(IncrementalChanges2015[1954]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T53">
        <f>SUMIFS(IncrementalChanges2015[1953]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U53">
        <f>SUMIFS(IncrementalChanges2015[1952]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V53">
        <f>SUMIFS(IncrementalChanges2015[1951]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W53">
        <f>SUMIFS(IncrementalChanges2015[1950]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X53">
        <f>SUMIFS(IncrementalChanges2015[1949]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Y53">
        <f>SUMIFS(IncrementalChanges2015[1948]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Z53">
        <f>SUMIFS(IncrementalChanges2015[1947]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A53">
        <f>SUMIFS(IncrementalChanges2015[1946]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B53">
        <f>SUMIFS(IncrementalChanges2015[1945]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C53">
        <f>SUMIFS(IncrementalChanges2015[1944]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D53">
        <f>SUMIFS(IncrementalChanges2015[1943]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E53">
        <f>SUMIFS(IncrementalChanges2015[1942]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F53">
        <f>SUMIFS(IncrementalChanges2015[1941]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G53">
        <f>SUMIFS(IncrementalChanges2015[1940]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H53">
        <f>SUMIFS(IncrementalChanges2015[1939]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I53">
        <f>SUMIFS(IncrementalChanges2015[1938]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J53">
        <f>SUMIFS(IncrementalChanges2015[1937]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K53">
        <f>SUMIFS(IncrementalChanges2015[1936]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L53">
        <f>SUMIFS(IncrementalChanges2015[1935]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M53">
        <f>SUMIFS(IncrementalChanges2015[1934]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N53">
        <f>SUMIFS(IncrementalChanges2015[1933]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O53">
        <f>SUMIFS(IncrementalChanges2015[1932]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P53">
        <f>SUMIFS(IncrementalChanges2015[1931]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Q53">
        <f>SUMIFS(IncrementalChanges2015[1930]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R53">
        <f>SUMIFS(IncrementalChanges2015[1929]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S53">
        <f>SUMIFS(IncrementalChanges2015[1928]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T53">
        <f>SUMIFS(IncrementalChanges2015[1927]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U53">
        <f>SUMIFS(IncrementalChanges2015[1926]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V53">
        <f>SUMIFS(IncrementalChanges2015[1925]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W53">
        <f>SUMIFS(IncrementalChanges2015[1924]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X53">
        <f>SUMIFS(IncrementalChanges2015[1923]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Y53">
        <f>SUMIFS(IncrementalChanges2015[1922]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Z53">
        <f>SUMIFS(IncrementalChanges2015[1921]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A53">
        <f>SUMIFS(IncrementalChanges2015[1920]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B53">
        <f>SUMIFS(IncrementalChanges2015[1919]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C53">
        <f>SUMIFS(IncrementalChanges2015[1918]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D53">
        <f>SUMIFS(IncrementalChanges2015[1917]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E53">
        <f>SUMIFS(IncrementalChanges2015[1916]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</row>
    <row r="54" spans="1:116" x14ac:dyDescent="0.3">
      <c r="B54" t="b">
        <v>0</v>
      </c>
      <c r="C54" t="s">
        <v>7</v>
      </c>
      <c r="D54" t="b">
        <v>1</v>
      </c>
      <c r="E54">
        <v>275</v>
      </c>
      <c r="F54">
        <v>330</v>
      </c>
      <c r="G54" t="str">
        <f t="shared" si="7"/>
        <v>Zone B; &gt; 275kV &lt;= 330kV; Multi Cct: TRUE</v>
      </c>
      <c r="I54" s="3">
        <f t="shared" si="8"/>
        <v>0</v>
      </c>
      <c r="J54" s="12">
        <f>SUMIFS(IncrementalChanges2015[2015]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K54">
        <f>SUMIFS(IncrementalChanges2015[2014]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L54">
        <f>SUMIFS(IncrementalChanges2015[2013]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M54">
        <f>SUMIFS(IncrementalChanges2015[2012]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N54">
        <f>SUMIFS(IncrementalChanges2015[2011]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O54">
        <f>SUMIFS(IncrementalChanges2015[2010]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P54">
        <f>SUMIFS(IncrementalChanges2015[2009]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Q54">
        <f>SUMIFS(IncrementalChanges2015[2008]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R54">
        <f>SUMIFS(IncrementalChanges2015[2007]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S54">
        <f>SUMIFS(IncrementalChanges2015[2006]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T54">
        <f>SUMIFS(IncrementalChanges2015[2005]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U54">
        <f>SUMIFS(IncrementalChanges2015[2004]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V54">
        <f>SUMIFS(IncrementalChanges2015[2003]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W54">
        <f>SUMIFS(IncrementalChanges2015[2002]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X54">
        <f>SUMIFS(IncrementalChanges2015[2001]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Y54">
        <f>SUMIFS(IncrementalChanges2015[2000]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Z54">
        <f>SUMIFS(IncrementalChanges2015[1999]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A54">
        <f>SUMIFS(IncrementalChanges2015[1998]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B54">
        <f>SUMIFS(IncrementalChanges2015[1997]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C54">
        <f>SUMIFS(IncrementalChanges2015[1996]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D54">
        <f>SUMIFS(IncrementalChanges2015[1995]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E54">
        <f>SUMIFS(IncrementalChanges2015[1994]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F54">
        <f>SUMIFS(IncrementalChanges2015[1993]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G54">
        <f>SUMIFS(IncrementalChanges2015[1992]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H54">
        <f>SUMIFS(IncrementalChanges2015[1991]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I54">
        <f>SUMIFS(IncrementalChanges2015[1990]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J54">
        <f>SUMIFS(IncrementalChanges2015[1989]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K54">
        <f>SUMIFS(IncrementalChanges2015[1988]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L54">
        <f>SUMIFS(IncrementalChanges2015[1987]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M54">
        <f>SUMIFS(IncrementalChanges2015[1986]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N54">
        <f>SUMIFS(IncrementalChanges2015[1985]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O54">
        <f>SUMIFS(IncrementalChanges2015[1984]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P54">
        <f>SUMIFS(IncrementalChanges2015[1983]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Q54">
        <f>SUMIFS(IncrementalChanges2015[1982]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R54">
        <f>SUMIFS(IncrementalChanges2015[1981]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S54">
        <f>SUMIFS(IncrementalChanges2015[1980]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T54">
        <f>SUMIFS(IncrementalChanges2015[1979]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U54">
        <f>SUMIFS(IncrementalChanges2015[1978]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V54">
        <f>SUMIFS(IncrementalChanges2015[1977]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W54">
        <f>SUMIFS(IncrementalChanges2015[1976]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X54">
        <f>SUMIFS(IncrementalChanges2015[1975]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Y54">
        <f>SUMIFS(IncrementalChanges2015[1974]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Z54">
        <f>SUMIFS(IncrementalChanges2015[1973]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A54">
        <f>SUMIFS(IncrementalChanges2015[1972]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B54">
        <f>SUMIFS(IncrementalChanges2015[1971]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C54">
        <f>SUMIFS(IncrementalChanges2015[1970]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D54">
        <f>SUMIFS(IncrementalChanges2015[1969]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E54">
        <f>SUMIFS(IncrementalChanges2015[1968]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F54">
        <f>SUMIFS(IncrementalChanges2015[1967]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G54">
        <f>SUMIFS(IncrementalChanges2015[1966]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H54">
        <f>SUMIFS(IncrementalChanges2015[1965]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I54">
        <f>SUMIFS(IncrementalChanges2015[1964]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J54">
        <f>SUMIFS(IncrementalChanges2015[1963]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K54">
        <f>SUMIFS(IncrementalChanges2015[1962]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L54">
        <f>SUMIFS(IncrementalChanges2015[1961]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M54">
        <f>SUMIFS(IncrementalChanges2015[1960]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N54">
        <f>SUMIFS(IncrementalChanges2015[1959]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O54">
        <f>SUMIFS(IncrementalChanges2015[1958]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P54">
        <f>SUMIFS(IncrementalChanges2015[1957]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Q54">
        <f>SUMIFS(IncrementalChanges2015[1956]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R54">
        <f>SUMIFS(IncrementalChanges2015[1955]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S54">
        <f>SUMIFS(IncrementalChanges2015[1954]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T54">
        <f>SUMIFS(IncrementalChanges2015[1953]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U54">
        <f>SUMIFS(IncrementalChanges2015[1952]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V54">
        <f>SUMIFS(IncrementalChanges2015[1951]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W54">
        <f>SUMIFS(IncrementalChanges2015[1950]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X54">
        <f>SUMIFS(IncrementalChanges2015[1949]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Y54">
        <f>SUMIFS(IncrementalChanges2015[1948]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Z54">
        <f>SUMIFS(IncrementalChanges2015[1947]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A54">
        <f>SUMIFS(IncrementalChanges2015[1946]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B54">
        <f>SUMIFS(IncrementalChanges2015[1945]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C54">
        <f>SUMIFS(IncrementalChanges2015[1944]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D54">
        <f>SUMIFS(IncrementalChanges2015[1943]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E54">
        <f>SUMIFS(IncrementalChanges2015[1942]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F54">
        <f>SUMIFS(IncrementalChanges2015[1941]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G54">
        <f>SUMIFS(IncrementalChanges2015[1940]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H54">
        <f>SUMIFS(IncrementalChanges2015[1939]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I54">
        <f>SUMIFS(IncrementalChanges2015[1938]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J54">
        <f>SUMIFS(IncrementalChanges2015[1937]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K54">
        <f>SUMIFS(IncrementalChanges2015[1936]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L54">
        <f>SUMIFS(IncrementalChanges2015[1935]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M54">
        <f>SUMIFS(IncrementalChanges2015[1934]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N54">
        <f>SUMIFS(IncrementalChanges2015[1933]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O54">
        <f>SUMIFS(IncrementalChanges2015[1932]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P54">
        <f>SUMIFS(IncrementalChanges2015[1931]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Q54">
        <f>SUMIFS(IncrementalChanges2015[1930]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R54">
        <f>SUMIFS(IncrementalChanges2015[1929]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S54">
        <f>SUMIFS(IncrementalChanges2015[1928]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T54">
        <f>SUMIFS(IncrementalChanges2015[1927]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U54">
        <f>SUMIFS(IncrementalChanges2015[1926]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V54">
        <f>SUMIFS(IncrementalChanges2015[1925]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W54">
        <f>SUMIFS(IncrementalChanges2015[1924]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X54">
        <f>SUMIFS(IncrementalChanges2015[1923]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Y54">
        <f>SUMIFS(IncrementalChanges2015[1922]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Z54">
        <f>SUMIFS(IncrementalChanges2015[1921]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A54">
        <f>SUMIFS(IncrementalChanges2015[1920]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B54">
        <f>SUMIFS(IncrementalChanges2015[1919]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C54">
        <f>SUMIFS(IncrementalChanges2015[1918]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D54">
        <f>SUMIFS(IncrementalChanges2015[1917]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E54">
        <f>SUMIFS(IncrementalChanges2015[1916]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</row>
    <row r="55" spans="1:116" x14ac:dyDescent="0.3">
      <c r="B55" t="b">
        <v>0</v>
      </c>
      <c r="C55" t="s">
        <v>8</v>
      </c>
      <c r="D55" t="b">
        <v>1</v>
      </c>
      <c r="E55">
        <v>275</v>
      </c>
      <c r="F55">
        <v>330</v>
      </c>
      <c r="G55" t="str">
        <f t="shared" si="7"/>
        <v>Zone C; &gt; 275kV &lt;= 330kV; Multi Cct: TRUE</v>
      </c>
      <c r="I55" s="3">
        <f t="shared" si="8"/>
        <v>0</v>
      </c>
      <c r="J55" s="12">
        <f>SUMIFS(IncrementalChanges2015[2015]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K55">
        <f>SUMIFS(IncrementalChanges2015[2014]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L55">
        <f>SUMIFS(IncrementalChanges2015[2013]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M55">
        <f>SUMIFS(IncrementalChanges2015[2012]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N55">
        <f>SUMIFS(IncrementalChanges2015[2011]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O55">
        <f>SUMIFS(IncrementalChanges2015[2010]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P55">
        <f>SUMIFS(IncrementalChanges2015[2009]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Q55">
        <f>SUMIFS(IncrementalChanges2015[2008]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R55">
        <f>SUMIFS(IncrementalChanges2015[2007]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S55">
        <f>SUMIFS(IncrementalChanges2015[2006]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T55">
        <f>SUMIFS(IncrementalChanges2015[2005]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U55">
        <f>SUMIFS(IncrementalChanges2015[2004]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V55">
        <f>SUMIFS(IncrementalChanges2015[2003]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W55">
        <f>SUMIFS(IncrementalChanges2015[2002]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X55">
        <f>SUMIFS(IncrementalChanges2015[2001]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Y55">
        <f>SUMIFS(IncrementalChanges2015[2000]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Z55">
        <f>SUMIFS(IncrementalChanges2015[1999]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A55">
        <f>SUMIFS(IncrementalChanges2015[1998]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B55">
        <f>SUMIFS(IncrementalChanges2015[1997]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C55">
        <f>SUMIFS(IncrementalChanges2015[1996]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D55">
        <f>SUMIFS(IncrementalChanges2015[1995]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E55">
        <f>SUMIFS(IncrementalChanges2015[1994]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F55">
        <f>SUMIFS(IncrementalChanges2015[1993]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G55">
        <f>SUMIFS(IncrementalChanges2015[1992]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H55">
        <f>SUMIFS(IncrementalChanges2015[1991]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I55">
        <f>SUMIFS(IncrementalChanges2015[1990]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J55">
        <f>SUMIFS(IncrementalChanges2015[1989]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K55">
        <f>SUMIFS(IncrementalChanges2015[1988]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L55">
        <f>SUMIFS(IncrementalChanges2015[1987]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M55">
        <f>SUMIFS(IncrementalChanges2015[1986]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N55">
        <f>SUMIFS(IncrementalChanges2015[1985]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O55">
        <f>SUMIFS(IncrementalChanges2015[1984]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P55">
        <f>SUMIFS(IncrementalChanges2015[1983]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Q55">
        <f>SUMIFS(IncrementalChanges2015[1982]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R55">
        <f>SUMIFS(IncrementalChanges2015[1981]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S55">
        <f>SUMIFS(IncrementalChanges2015[1980]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T55">
        <f>SUMIFS(IncrementalChanges2015[1979]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U55">
        <f>SUMIFS(IncrementalChanges2015[1978]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V55">
        <f>SUMIFS(IncrementalChanges2015[1977]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W55">
        <f>SUMIFS(IncrementalChanges2015[1976]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X55">
        <f>SUMIFS(IncrementalChanges2015[1975]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Y55">
        <f>SUMIFS(IncrementalChanges2015[1974]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Z55">
        <f>SUMIFS(IncrementalChanges2015[1973]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A55">
        <f>SUMIFS(IncrementalChanges2015[1972]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B55">
        <f>SUMIFS(IncrementalChanges2015[1971]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C55">
        <f>SUMIFS(IncrementalChanges2015[1970]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D55">
        <f>SUMIFS(IncrementalChanges2015[1969]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E55">
        <f>SUMIFS(IncrementalChanges2015[1968]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F55">
        <f>SUMIFS(IncrementalChanges2015[1967]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G55">
        <f>SUMIFS(IncrementalChanges2015[1966]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H55">
        <f>SUMIFS(IncrementalChanges2015[1965]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I55">
        <f>SUMIFS(IncrementalChanges2015[1964]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J55">
        <f>SUMIFS(IncrementalChanges2015[1963]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K55">
        <f>SUMIFS(IncrementalChanges2015[1962]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L55">
        <f>SUMIFS(IncrementalChanges2015[1961]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M55">
        <f>SUMIFS(IncrementalChanges2015[1960]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N55">
        <f>SUMIFS(IncrementalChanges2015[1959]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O55">
        <f>SUMIFS(IncrementalChanges2015[1958]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P55">
        <f>SUMIFS(IncrementalChanges2015[1957]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Q55">
        <f>SUMIFS(IncrementalChanges2015[1956]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R55">
        <f>SUMIFS(IncrementalChanges2015[1955]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S55">
        <f>SUMIFS(IncrementalChanges2015[1954]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T55">
        <f>SUMIFS(IncrementalChanges2015[1953]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U55">
        <f>SUMIFS(IncrementalChanges2015[1952]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V55">
        <f>SUMIFS(IncrementalChanges2015[1951]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W55">
        <f>SUMIFS(IncrementalChanges2015[1950]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X55">
        <f>SUMIFS(IncrementalChanges2015[1949]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Y55">
        <f>SUMIFS(IncrementalChanges2015[1948]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Z55">
        <f>SUMIFS(IncrementalChanges2015[1947]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A55">
        <f>SUMIFS(IncrementalChanges2015[1946]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B55">
        <f>SUMIFS(IncrementalChanges2015[1945]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C55">
        <f>SUMIFS(IncrementalChanges2015[1944]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D55">
        <f>SUMIFS(IncrementalChanges2015[1943]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E55">
        <f>SUMIFS(IncrementalChanges2015[1942]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F55">
        <f>SUMIFS(IncrementalChanges2015[1941]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G55">
        <f>SUMIFS(IncrementalChanges2015[1940]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H55">
        <f>SUMIFS(IncrementalChanges2015[1939]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I55">
        <f>SUMIFS(IncrementalChanges2015[1938]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J55">
        <f>SUMIFS(IncrementalChanges2015[1937]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K55">
        <f>SUMIFS(IncrementalChanges2015[1936]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L55">
        <f>SUMIFS(IncrementalChanges2015[1935]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M55">
        <f>SUMIFS(IncrementalChanges2015[1934]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N55">
        <f>SUMIFS(IncrementalChanges2015[1933]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O55">
        <f>SUMIFS(IncrementalChanges2015[1932]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P55">
        <f>SUMIFS(IncrementalChanges2015[1931]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Q55">
        <f>SUMIFS(IncrementalChanges2015[1930]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R55">
        <f>SUMIFS(IncrementalChanges2015[1929]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S55">
        <f>SUMIFS(IncrementalChanges2015[1928]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T55">
        <f>SUMIFS(IncrementalChanges2015[1927]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U55">
        <f>SUMIFS(IncrementalChanges2015[1926]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V55">
        <f>SUMIFS(IncrementalChanges2015[1925]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W55">
        <f>SUMIFS(IncrementalChanges2015[1924]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X55">
        <f>SUMIFS(IncrementalChanges2015[1923]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Y55">
        <f>SUMIFS(IncrementalChanges2015[1922]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Z55">
        <f>SUMIFS(IncrementalChanges2015[1921]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A55">
        <f>SUMIFS(IncrementalChanges2015[1920]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B55">
        <f>SUMIFS(IncrementalChanges2015[1919]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C55">
        <f>SUMIFS(IncrementalChanges2015[1918]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D55">
        <f>SUMIFS(IncrementalChanges2015[1917]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E55">
        <f>SUMIFS(IncrementalChanges2015[1916]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</row>
    <row r="56" spans="1:116" s="12" customFormat="1" x14ac:dyDescent="0.3">
      <c r="B56" s="12" t="b">
        <v>0</v>
      </c>
      <c r="C56" s="12" t="s">
        <v>8</v>
      </c>
      <c r="D56" s="12" t="b">
        <v>1</v>
      </c>
      <c r="E56" s="12">
        <v>330</v>
      </c>
      <c r="F56" s="12">
        <v>500</v>
      </c>
      <c r="G56" s="12" t="str">
        <f t="shared" si="7"/>
        <v>Zone C; &gt; 330kV &lt;= 500kV; Multi Cct: TRUE</v>
      </c>
      <c r="I56" s="11">
        <f t="shared" ref="I56" si="9">SUM(J56:DL56)</f>
        <v>-1</v>
      </c>
      <c r="J56" s="12">
        <f>SUMIFS(IncrementalChanges2015[2015]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K56" s="12">
        <f>SUMIFS(IncrementalChanges2015[2014]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L56" s="12">
        <f>SUMIFS(IncrementalChanges2015[2013]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-1</v>
      </c>
      <c r="M56" s="12">
        <f>SUMIFS(IncrementalChanges2015[2012]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N56" s="12">
        <f>SUMIFS(IncrementalChanges2015[2011]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O56" s="12">
        <f>SUMIFS(IncrementalChanges2015[2010]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P56" s="12">
        <f>SUMIFS(IncrementalChanges2015[2009]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Q56" s="12">
        <f>SUMIFS(IncrementalChanges2015[2008]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R56" s="12">
        <f>SUMIFS(IncrementalChanges2015[2007]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S56" s="12">
        <f>SUMIFS(IncrementalChanges2015[2006]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T56" s="12">
        <f>SUMIFS(IncrementalChanges2015[2005]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U56" s="12">
        <f>SUMIFS(IncrementalChanges2015[2004]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V56" s="12">
        <f>SUMIFS(IncrementalChanges2015[2003]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W56" s="12">
        <f>SUMIFS(IncrementalChanges2015[2002]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X56" s="12">
        <f>SUMIFS(IncrementalChanges2015[2001]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Y56" s="12">
        <f>SUMIFS(IncrementalChanges2015[2000]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Z56" s="12">
        <f>SUMIFS(IncrementalChanges2015[1999]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A56" s="12">
        <f>SUMIFS(IncrementalChanges2015[1998]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B56" s="12">
        <f>SUMIFS(IncrementalChanges2015[1997]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C56" s="12">
        <f>SUMIFS(IncrementalChanges2015[1996]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D56" s="12">
        <f>SUMIFS(IncrementalChanges2015[1995]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E56" s="12">
        <f>SUMIFS(IncrementalChanges2015[1994]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F56" s="12">
        <f>SUMIFS(IncrementalChanges2015[1993]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G56" s="12">
        <f>SUMIFS(IncrementalChanges2015[1992]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H56" s="12">
        <f>SUMIFS(IncrementalChanges2015[1991]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I56" s="12">
        <f>SUMIFS(IncrementalChanges2015[1990]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J56" s="12">
        <f>SUMIFS(IncrementalChanges2015[1989]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K56" s="12">
        <f>SUMIFS(IncrementalChanges2015[1988]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L56" s="12">
        <f>SUMIFS(IncrementalChanges2015[1987]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M56" s="12">
        <f>SUMIFS(IncrementalChanges2015[1986]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N56" s="12">
        <f>SUMIFS(IncrementalChanges2015[1985]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O56" s="12">
        <f>SUMIFS(IncrementalChanges2015[1984]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P56" s="12">
        <f>SUMIFS(IncrementalChanges2015[1983]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Q56" s="12">
        <f>SUMIFS(IncrementalChanges2015[1982]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R56" s="12">
        <f>SUMIFS(IncrementalChanges2015[1981]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S56" s="12">
        <f>SUMIFS(IncrementalChanges2015[1980]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T56" s="12">
        <f>SUMIFS(IncrementalChanges2015[1979]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U56" s="12">
        <f>SUMIFS(IncrementalChanges2015[1978]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V56" s="12">
        <f>SUMIFS(IncrementalChanges2015[1977]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W56" s="12">
        <f>SUMIFS(IncrementalChanges2015[1976]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X56" s="12">
        <f>SUMIFS(IncrementalChanges2015[1975]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Y56" s="12">
        <f>SUMIFS(IncrementalChanges2015[1974]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Z56" s="12">
        <f>SUMIFS(IncrementalChanges2015[1973]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A56" s="12">
        <f>SUMIFS(IncrementalChanges2015[1972]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B56" s="12">
        <f>SUMIFS(IncrementalChanges2015[1971]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C56" s="12">
        <f>SUMIFS(IncrementalChanges2015[1970]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D56" s="12">
        <f>SUMIFS(IncrementalChanges2015[1969]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E56" s="12">
        <f>SUMIFS(IncrementalChanges2015[1968]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F56" s="12">
        <f>SUMIFS(IncrementalChanges2015[1967]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G56" s="12">
        <f>SUMIFS(IncrementalChanges2015[1966]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H56" s="12">
        <f>SUMIFS(IncrementalChanges2015[1965]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I56" s="12">
        <f>SUMIFS(IncrementalChanges2015[1964]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J56" s="12">
        <f>SUMIFS(IncrementalChanges2015[1963]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K56" s="12">
        <f>SUMIFS(IncrementalChanges2015[1962]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L56" s="12">
        <f>SUMIFS(IncrementalChanges2015[1961]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M56" s="12">
        <f>SUMIFS(IncrementalChanges2015[1960]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N56" s="12">
        <f>SUMIFS(IncrementalChanges2015[1959]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O56" s="12">
        <f>SUMIFS(IncrementalChanges2015[1958]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P56" s="12">
        <f>SUMIFS(IncrementalChanges2015[1957]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Q56" s="12">
        <f>SUMIFS(IncrementalChanges2015[1956]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R56" s="12">
        <f>SUMIFS(IncrementalChanges2015[1955]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S56" s="12">
        <f>SUMIFS(IncrementalChanges2015[1954]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T56" s="12">
        <f>SUMIFS(IncrementalChanges2015[1953]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U56" s="12">
        <f>SUMIFS(IncrementalChanges2015[1952]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V56" s="12">
        <f>SUMIFS(IncrementalChanges2015[1951]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W56" s="12">
        <f>SUMIFS(IncrementalChanges2015[1950]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X56" s="12">
        <f>SUMIFS(IncrementalChanges2015[1949]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Y56" s="12">
        <f>SUMIFS(IncrementalChanges2015[1948]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Z56" s="12">
        <f>SUMIFS(IncrementalChanges2015[1947]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A56" s="12">
        <f>SUMIFS(IncrementalChanges2015[1946]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B56" s="12">
        <f>SUMIFS(IncrementalChanges2015[1945]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C56" s="12">
        <f>SUMIFS(IncrementalChanges2015[1944]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D56" s="12">
        <f>SUMIFS(IncrementalChanges2015[1943]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E56" s="12">
        <f>SUMIFS(IncrementalChanges2015[1942]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F56" s="12">
        <f>SUMIFS(IncrementalChanges2015[1941]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G56" s="12">
        <f>SUMIFS(IncrementalChanges2015[1940]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H56" s="12">
        <f>SUMIFS(IncrementalChanges2015[1939]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I56" s="12">
        <f>SUMIFS(IncrementalChanges2015[1938]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J56" s="12">
        <f>SUMIFS(IncrementalChanges2015[1937]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K56" s="12">
        <f>SUMIFS(IncrementalChanges2015[1936]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L56" s="12">
        <f>SUMIFS(IncrementalChanges2015[1935]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M56" s="12">
        <f>SUMIFS(IncrementalChanges2015[1934]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N56" s="12">
        <f>SUMIFS(IncrementalChanges2015[1933]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O56" s="12">
        <f>SUMIFS(IncrementalChanges2015[1932]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P56" s="12">
        <f>SUMIFS(IncrementalChanges2015[1931]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Q56" s="12">
        <f>SUMIFS(IncrementalChanges2015[1930]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R56" s="12">
        <f>SUMIFS(IncrementalChanges2015[1929]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S56" s="12">
        <f>SUMIFS(IncrementalChanges2015[1928]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T56" s="12">
        <f>SUMIFS(IncrementalChanges2015[1927]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U56" s="12">
        <f>SUMIFS(IncrementalChanges2015[1926]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V56" s="12">
        <f>SUMIFS(IncrementalChanges2015[1925]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W56" s="12">
        <f>SUMIFS(IncrementalChanges2015[1924]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X56" s="12">
        <f>SUMIFS(IncrementalChanges2015[1923]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Y56" s="12">
        <f>SUMIFS(IncrementalChanges2015[1922]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Z56" s="12">
        <f>SUMIFS(IncrementalChanges2015[1921]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A56" s="12">
        <f>SUMIFS(IncrementalChanges2015[1920]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B56" s="12">
        <f>SUMIFS(IncrementalChanges2015[1919]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C56" s="12">
        <f>SUMIFS(IncrementalChanges2015[1918]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D56" s="12">
        <f>SUMIFS(IncrementalChanges2015[1917]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E56" s="12">
        <f>SUMIFS(IncrementalChanges2015[1916]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</row>
    <row r="57" spans="1:116" x14ac:dyDescent="0.3">
      <c r="G57" t="s">
        <v>142</v>
      </c>
      <c r="I57" s="11">
        <f t="shared" si="8"/>
        <v>-138</v>
      </c>
      <c r="J57" s="12">
        <f>SUMIFS(IncrementalChanges2015[2015],IncrementalChanges2015[[EnableExclusion]:[EnableExclusion]],TRUE,IncrementalChanges2015[[Have Refurbed]:[Have Refurbed]],TRUE)</f>
        <v>-41</v>
      </c>
      <c r="K57">
        <f>SUMIFS(IncrementalChanges2015[2014],IncrementalChanges2015[[EnableExclusion]:[EnableExclusion]],TRUE,IncrementalChanges2015[[Have Refurbed]:[Have Refurbed]],TRUE)</f>
        <v>0</v>
      </c>
      <c r="L57">
        <f>SUMIFS(IncrementalChanges2015[2013],IncrementalChanges2015[[EnableExclusion]:[EnableExclusion]],TRUE,IncrementalChanges2015[[Have Refurbed]:[Have Refurbed]],TRUE)</f>
        <v>-52</v>
      </c>
      <c r="M57">
        <f>SUMIFS(IncrementalChanges2015[2012],IncrementalChanges2015[[EnableExclusion]:[EnableExclusion]],TRUE,IncrementalChanges2015[[Have Refurbed]:[Have Refurbed]],TRUE)</f>
        <v>0</v>
      </c>
      <c r="N57">
        <f>SUMIFS(IncrementalChanges2015[2011],IncrementalChanges2015[[EnableExclusion]:[EnableExclusion]],TRUE,IncrementalChanges2015[[Have Refurbed]:[Have Refurbed]],TRUE)</f>
        <v>-4</v>
      </c>
      <c r="O57">
        <f>SUMIFS(IncrementalChanges2015[2010],IncrementalChanges2015[[EnableExclusion]:[EnableExclusion]],TRUE,IncrementalChanges2015[[Have Refurbed]:[Have Refurbed]],TRUE)</f>
        <v>-23</v>
      </c>
      <c r="P57">
        <f>SUMIFS(IncrementalChanges2015[2009],IncrementalChanges2015[[EnableExclusion]:[EnableExclusion]],TRUE,IncrementalChanges2015[[Have Refurbed]:[Have Refurbed]],TRUE)</f>
        <v>0</v>
      </c>
      <c r="Q57">
        <f>SUMIFS(IncrementalChanges2015[2008],IncrementalChanges2015[[EnableExclusion]:[EnableExclusion]],TRUE,IncrementalChanges2015[[Have Refurbed]:[Have Refurbed]],TRUE)</f>
        <v>0</v>
      </c>
      <c r="R57">
        <f>SUMIFS(IncrementalChanges2015[2007],IncrementalChanges2015[[EnableExclusion]:[EnableExclusion]],TRUE,IncrementalChanges2015[[Have Refurbed]:[Have Refurbed]],TRUE)</f>
        <v>0</v>
      </c>
      <c r="S57">
        <f>SUMIFS(IncrementalChanges2015[2006],IncrementalChanges2015[[EnableExclusion]:[EnableExclusion]],TRUE,IncrementalChanges2015[[Have Refurbed]:[Have Refurbed]],TRUE)</f>
        <v>0</v>
      </c>
      <c r="T57">
        <f>SUMIFS(IncrementalChanges2015[2005],IncrementalChanges2015[[EnableExclusion]:[EnableExclusion]],TRUE,IncrementalChanges2015[[Have Refurbed]:[Have Refurbed]],TRUE)</f>
        <v>0</v>
      </c>
      <c r="U57">
        <f>SUMIFS(IncrementalChanges2015[2004],IncrementalChanges2015[[EnableExclusion]:[EnableExclusion]],TRUE,IncrementalChanges2015[[Have Refurbed]:[Have Refurbed]],TRUE)</f>
        <v>-18</v>
      </c>
      <c r="V57">
        <f>SUMIFS(IncrementalChanges2015[2003],IncrementalChanges2015[[EnableExclusion]:[EnableExclusion]],TRUE,IncrementalChanges2015[[Have Refurbed]:[Have Refurbed]],TRUE)</f>
        <v>0</v>
      </c>
      <c r="W57">
        <f>SUMIFS(IncrementalChanges2015[2002],IncrementalChanges2015[[EnableExclusion]:[EnableExclusion]],TRUE,IncrementalChanges2015[[Have Refurbed]:[Have Refurbed]],TRUE)</f>
        <v>0</v>
      </c>
      <c r="X57">
        <f>SUMIFS(IncrementalChanges2015[2001],IncrementalChanges2015[[EnableExclusion]:[EnableExclusion]],TRUE,IncrementalChanges2015[[Have Refurbed]:[Have Refurbed]],TRUE)</f>
        <v>0</v>
      </c>
      <c r="Y57">
        <f>SUMIFS(IncrementalChanges2015[2000],IncrementalChanges2015[[EnableExclusion]:[EnableExclusion]],TRUE,IncrementalChanges2015[[Have Refurbed]:[Have Refurbed]],TRUE)</f>
        <v>0</v>
      </c>
      <c r="Z57">
        <f>SUMIFS(IncrementalChanges2015[1999],IncrementalChanges2015[[EnableExclusion]:[EnableExclusion]],TRUE,IncrementalChanges2015[[Have Refurbed]:[Have Refurbed]],TRUE)</f>
        <v>0</v>
      </c>
      <c r="AA57">
        <f>SUMIFS(IncrementalChanges2015[1998],IncrementalChanges2015[[EnableExclusion]:[EnableExclusion]],TRUE,IncrementalChanges2015[[Have Refurbed]:[Have Refurbed]],TRUE)</f>
        <v>0</v>
      </c>
      <c r="AB57">
        <f>SUMIFS(IncrementalChanges2015[1997],IncrementalChanges2015[[EnableExclusion]:[EnableExclusion]],TRUE,IncrementalChanges2015[[Have Refurbed]:[Have Refurbed]],TRUE)</f>
        <v>0</v>
      </c>
      <c r="AC57">
        <f>SUMIFS(IncrementalChanges2015[1996],IncrementalChanges2015[[EnableExclusion]:[EnableExclusion]],TRUE,IncrementalChanges2015[[Have Refurbed]:[Have Refurbed]],TRUE)</f>
        <v>0</v>
      </c>
      <c r="AD57">
        <f>SUMIFS(IncrementalChanges2015[1995],IncrementalChanges2015[[EnableExclusion]:[EnableExclusion]],TRUE,IncrementalChanges2015[[Have Refurbed]:[Have Refurbed]],TRUE)</f>
        <v>0</v>
      </c>
      <c r="AE57">
        <f>SUMIFS(IncrementalChanges2015[1994],IncrementalChanges2015[[EnableExclusion]:[EnableExclusion]],TRUE,IncrementalChanges2015[[Have Refurbed]:[Have Refurbed]],TRUE)</f>
        <v>0</v>
      </c>
      <c r="AF57">
        <f>SUMIFS(IncrementalChanges2015[1993],IncrementalChanges2015[[EnableExclusion]:[EnableExclusion]],TRUE,IncrementalChanges2015[[Have Refurbed]:[Have Refurbed]],TRUE)</f>
        <v>0</v>
      </c>
      <c r="AG57">
        <f>SUMIFS(IncrementalChanges2015[1992],IncrementalChanges2015[[EnableExclusion]:[EnableExclusion]],TRUE,IncrementalChanges2015[[Have Refurbed]:[Have Refurbed]],TRUE)</f>
        <v>0</v>
      </c>
      <c r="AH57">
        <f>SUMIFS(IncrementalChanges2015[1991],IncrementalChanges2015[[EnableExclusion]:[EnableExclusion]],TRUE,IncrementalChanges2015[[Have Refurbed]:[Have Refurbed]],TRUE)</f>
        <v>0</v>
      </c>
      <c r="AI57">
        <f>SUMIFS(IncrementalChanges2015[1990],IncrementalChanges2015[[EnableExclusion]:[EnableExclusion]],TRUE,IncrementalChanges2015[[Have Refurbed]:[Have Refurbed]],TRUE)</f>
        <v>0</v>
      </c>
      <c r="AJ57">
        <f>SUMIFS(IncrementalChanges2015[1989],IncrementalChanges2015[[EnableExclusion]:[EnableExclusion]],TRUE,IncrementalChanges2015[[Have Refurbed]:[Have Refurbed]],TRUE)</f>
        <v>0</v>
      </c>
      <c r="AK57">
        <f>SUMIFS(IncrementalChanges2015[1988],IncrementalChanges2015[[EnableExclusion]:[EnableExclusion]],TRUE,IncrementalChanges2015[[Have Refurbed]:[Have Refurbed]],TRUE)</f>
        <v>0</v>
      </c>
      <c r="AL57">
        <f>SUMIFS(IncrementalChanges2015[1987],IncrementalChanges2015[[EnableExclusion]:[EnableExclusion]],TRUE,IncrementalChanges2015[[Have Refurbed]:[Have Refurbed]],TRUE)</f>
        <v>0</v>
      </c>
      <c r="AM57">
        <f>SUMIFS(IncrementalChanges2015[1986],IncrementalChanges2015[[EnableExclusion]:[EnableExclusion]],TRUE,IncrementalChanges2015[[Have Refurbed]:[Have Refurbed]],TRUE)</f>
        <v>0</v>
      </c>
      <c r="AN57">
        <f>SUMIFS(IncrementalChanges2015[1985],IncrementalChanges2015[[EnableExclusion]:[EnableExclusion]],TRUE,IncrementalChanges2015[[Have Refurbed]:[Have Refurbed]],TRUE)</f>
        <v>0</v>
      </c>
      <c r="AO57">
        <f>SUMIFS(IncrementalChanges2015[1984],IncrementalChanges2015[[EnableExclusion]:[EnableExclusion]],TRUE,IncrementalChanges2015[[Have Refurbed]:[Have Refurbed]],TRUE)</f>
        <v>0</v>
      </c>
      <c r="AP57">
        <f>SUMIFS(IncrementalChanges2015[1983],IncrementalChanges2015[[EnableExclusion]:[EnableExclusion]],TRUE,IncrementalChanges2015[[Have Refurbed]:[Have Refurbed]],TRUE)</f>
        <v>0</v>
      </c>
      <c r="AQ57">
        <f>SUMIFS(IncrementalChanges2015[1982],IncrementalChanges2015[[EnableExclusion]:[EnableExclusion]],TRUE,IncrementalChanges2015[[Have Refurbed]:[Have Refurbed]],TRUE)</f>
        <v>0</v>
      </c>
      <c r="AR57">
        <f>SUMIFS(IncrementalChanges2015[1981],IncrementalChanges2015[[EnableExclusion]:[EnableExclusion]],TRUE,IncrementalChanges2015[[Have Refurbed]:[Have Refurbed]],TRUE)</f>
        <v>0</v>
      </c>
      <c r="AS57">
        <f>SUMIFS(IncrementalChanges2015[1980],IncrementalChanges2015[[EnableExclusion]:[EnableExclusion]],TRUE,IncrementalChanges2015[[Have Refurbed]:[Have Refurbed]],TRUE)</f>
        <v>0</v>
      </c>
      <c r="AT57">
        <f>SUMIFS(IncrementalChanges2015[1979],IncrementalChanges2015[[EnableExclusion]:[EnableExclusion]],TRUE,IncrementalChanges2015[[Have Refurbed]:[Have Refurbed]],TRUE)</f>
        <v>0</v>
      </c>
      <c r="AU57">
        <f>SUMIFS(IncrementalChanges2015[1978],IncrementalChanges2015[[EnableExclusion]:[EnableExclusion]],TRUE,IncrementalChanges2015[[Have Refurbed]:[Have Refurbed]],TRUE)</f>
        <v>0</v>
      </c>
      <c r="AV57">
        <f>SUMIFS(IncrementalChanges2015[1977],IncrementalChanges2015[[EnableExclusion]:[EnableExclusion]],TRUE,IncrementalChanges2015[[Have Refurbed]:[Have Refurbed]],TRUE)</f>
        <v>0</v>
      </c>
      <c r="AW57">
        <f>SUMIFS(IncrementalChanges2015[1976],IncrementalChanges2015[[EnableExclusion]:[EnableExclusion]],TRUE,IncrementalChanges2015[[Have Refurbed]:[Have Refurbed]],TRUE)</f>
        <v>0</v>
      </c>
      <c r="AX57">
        <f>SUMIFS(IncrementalChanges2015[1975],IncrementalChanges2015[[EnableExclusion]:[EnableExclusion]],TRUE,IncrementalChanges2015[[Have Refurbed]:[Have Refurbed]],TRUE)</f>
        <v>0</v>
      </c>
      <c r="AY57">
        <f>SUMIFS(IncrementalChanges2015[1974],IncrementalChanges2015[[EnableExclusion]:[EnableExclusion]],TRUE,IncrementalChanges2015[[Have Refurbed]:[Have Refurbed]],TRUE)</f>
        <v>0</v>
      </c>
      <c r="AZ57">
        <f>SUMIFS(IncrementalChanges2015[1973],IncrementalChanges2015[[EnableExclusion]:[EnableExclusion]],TRUE,IncrementalChanges2015[[Have Refurbed]:[Have Refurbed]],TRUE)</f>
        <v>0</v>
      </c>
      <c r="BA57">
        <f>SUMIFS(IncrementalChanges2015[1972],IncrementalChanges2015[[EnableExclusion]:[EnableExclusion]],TRUE,IncrementalChanges2015[[Have Refurbed]:[Have Refurbed]],TRUE)</f>
        <v>0</v>
      </c>
      <c r="BB57">
        <f>SUMIFS(IncrementalChanges2015[1971],IncrementalChanges2015[[EnableExclusion]:[EnableExclusion]],TRUE,IncrementalChanges2015[[Have Refurbed]:[Have Refurbed]],TRUE)</f>
        <v>0</v>
      </c>
      <c r="BC57">
        <f>SUMIFS(IncrementalChanges2015[1970],IncrementalChanges2015[[EnableExclusion]:[EnableExclusion]],TRUE,IncrementalChanges2015[[Have Refurbed]:[Have Refurbed]],TRUE)</f>
        <v>0</v>
      </c>
      <c r="BD57">
        <f>SUMIFS(IncrementalChanges2015[1969],IncrementalChanges2015[[EnableExclusion]:[EnableExclusion]],TRUE,IncrementalChanges2015[[Have Refurbed]:[Have Refurbed]],TRUE)</f>
        <v>0</v>
      </c>
      <c r="BE57">
        <f>SUMIFS(IncrementalChanges2015[1968],IncrementalChanges2015[[EnableExclusion]:[EnableExclusion]],TRUE,IncrementalChanges2015[[Have Refurbed]:[Have Refurbed]],TRUE)</f>
        <v>0</v>
      </c>
      <c r="BF57">
        <f>SUMIFS(IncrementalChanges2015[1967],IncrementalChanges2015[[EnableExclusion]:[EnableExclusion]],TRUE,IncrementalChanges2015[[Have Refurbed]:[Have Refurbed]],TRUE)</f>
        <v>0</v>
      </c>
      <c r="BG57">
        <f>SUMIFS(IncrementalChanges2015[1966],IncrementalChanges2015[[EnableExclusion]:[EnableExclusion]],TRUE,IncrementalChanges2015[[Have Refurbed]:[Have Refurbed]],TRUE)</f>
        <v>0</v>
      </c>
      <c r="BH57">
        <f>SUMIFS(IncrementalChanges2015[1965],IncrementalChanges2015[[EnableExclusion]:[EnableExclusion]],TRUE,IncrementalChanges2015[[Have Refurbed]:[Have Refurbed]],TRUE)</f>
        <v>0</v>
      </c>
      <c r="BI57">
        <f>SUMIFS(IncrementalChanges2015[1964],IncrementalChanges2015[[EnableExclusion]:[EnableExclusion]],TRUE,IncrementalChanges2015[[Have Refurbed]:[Have Refurbed]],TRUE)</f>
        <v>0</v>
      </c>
      <c r="BJ57">
        <f>SUMIFS(IncrementalChanges2015[1963],IncrementalChanges2015[[EnableExclusion]:[EnableExclusion]],TRUE,IncrementalChanges2015[[Have Refurbed]:[Have Refurbed]],TRUE)</f>
        <v>0</v>
      </c>
      <c r="BK57">
        <f>SUMIFS(IncrementalChanges2015[1962],IncrementalChanges2015[[EnableExclusion]:[EnableExclusion]],TRUE,IncrementalChanges2015[[Have Refurbed]:[Have Refurbed]],TRUE)</f>
        <v>0</v>
      </c>
      <c r="BL57">
        <f>SUMIFS(IncrementalChanges2015[1961],IncrementalChanges2015[[EnableExclusion]:[EnableExclusion]],TRUE,IncrementalChanges2015[[Have Refurbed]:[Have Refurbed]],TRUE)</f>
        <v>0</v>
      </c>
      <c r="BM57">
        <f>SUMIFS(IncrementalChanges2015[1960],IncrementalChanges2015[[EnableExclusion]:[EnableExclusion]],TRUE,IncrementalChanges2015[[Have Refurbed]:[Have Refurbed]],TRUE)</f>
        <v>0</v>
      </c>
      <c r="BN57">
        <f>SUMIFS(IncrementalChanges2015[1959],IncrementalChanges2015[[EnableExclusion]:[EnableExclusion]],TRUE,IncrementalChanges2015[[Have Refurbed]:[Have Refurbed]],TRUE)</f>
        <v>0</v>
      </c>
      <c r="BO57">
        <f>SUMIFS(IncrementalChanges2015[1958],IncrementalChanges2015[[EnableExclusion]:[EnableExclusion]],TRUE,IncrementalChanges2015[[Have Refurbed]:[Have Refurbed]],TRUE)</f>
        <v>0</v>
      </c>
      <c r="BP57">
        <f>SUMIFS(IncrementalChanges2015[1957],IncrementalChanges2015[[EnableExclusion]:[EnableExclusion]],TRUE,IncrementalChanges2015[[Have Refurbed]:[Have Refurbed]],TRUE)</f>
        <v>0</v>
      </c>
      <c r="BQ57">
        <f>SUMIFS(IncrementalChanges2015[1956],IncrementalChanges2015[[EnableExclusion]:[EnableExclusion]],TRUE,IncrementalChanges2015[[Have Refurbed]:[Have Refurbed]],TRUE)</f>
        <v>0</v>
      </c>
      <c r="BR57">
        <f>SUMIFS(IncrementalChanges2015[1955],IncrementalChanges2015[[EnableExclusion]:[EnableExclusion]],TRUE,IncrementalChanges2015[[Have Refurbed]:[Have Refurbed]],TRUE)</f>
        <v>0</v>
      </c>
      <c r="BS57">
        <f>SUMIFS(IncrementalChanges2015[1954],IncrementalChanges2015[[EnableExclusion]:[EnableExclusion]],TRUE,IncrementalChanges2015[[Have Refurbed]:[Have Refurbed]],TRUE)</f>
        <v>0</v>
      </c>
      <c r="BT57">
        <f>SUMIFS(IncrementalChanges2015[1953],IncrementalChanges2015[[EnableExclusion]:[EnableExclusion]],TRUE,IncrementalChanges2015[[Have Refurbed]:[Have Refurbed]],TRUE)</f>
        <v>0</v>
      </c>
      <c r="BU57">
        <f>SUMIFS(IncrementalChanges2015[1952],IncrementalChanges2015[[EnableExclusion]:[EnableExclusion]],TRUE,IncrementalChanges2015[[Have Refurbed]:[Have Refurbed]],TRUE)</f>
        <v>0</v>
      </c>
      <c r="BV57">
        <f>SUMIFS(IncrementalChanges2015[1951],IncrementalChanges2015[[EnableExclusion]:[EnableExclusion]],TRUE,IncrementalChanges2015[[Have Refurbed]:[Have Refurbed]],TRUE)</f>
        <v>0</v>
      </c>
      <c r="BW57">
        <f>SUMIFS(IncrementalChanges2015[1950],IncrementalChanges2015[[EnableExclusion]:[EnableExclusion]],TRUE,IncrementalChanges2015[[Have Refurbed]:[Have Refurbed]],TRUE)</f>
        <v>0</v>
      </c>
      <c r="BX57">
        <f>SUMIFS(IncrementalChanges2015[1949],IncrementalChanges2015[[EnableExclusion]:[EnableExclusion]],TRUE,IncrementalChanges2015[[Have Refurbed]:[Have Refurbed]],TRUE)</f>
        <v>0</v>
      </c>
      <c r="BY57">
        <f>SUMIFS(IncrementalChanges2015[1948],IncrementalChanges2015[[EnableExclusion]:[EnableExclusion]],TRUE,IncrementalChanges2015[[Have Refurbed]:[Have Refurbed]],TRUE)</f>
        <v>0</v>
      </c>
      <c r="BZ57">
        <f>SUMIFS(IncrementalChanges2015[1947],IncrementalChanges2015[[EnableExclusion]:[EnableExclusion]],TRUE,IncrementalChanges2015[[Have Refurbed]:[Have Refurbed]],TRUE)</f>
        <v>0</v>
      </c>
      <c r="CA57">
        <f>SUMIFS(IncrementalChanges2015[1946],IncrementalChanges2015[[EnableExclusion]:[EnableExclusion]],TRUE,IncrementalChanges2015[[Have Refurbed]:[Have Refurbed]],TRUE)</f>
        <v>0</v>
      </c>
      <c r="CB57">
        <f>SUMIFS(IncrementalChanges2015[1945],IncrementalChanges2015[[EnableExclusion]:[EnableExclusion]],TRUE,IncrementalChanges2015[[Have Refurbed]:[Have Refurbed]],TRUE)</f>
        <v>0</v>
      </c>
      <c r="CC57">
        <f>SUMIFS(IncrementalChanges2015[1944],IncrementalChanges2015[[EnableExclusion]:[EnableExclusion]],TRUE,IncrementalChanges2015[[Have Refurbed]:[Have Refurbed]],TRUE)</f>
        <v>0</v>
      </c>
      <c r="CD57">
        <f>SUMIFS(IncrementalChanges2015[1943],IncrementalChanges2015[[EnableExclusion]:[EnableExclusion]],TRUE,IncrementalChanges2015[[Have Refurbed]:[Have Refurbed]],TRUE)</f>
        <v>0</v>
      </c>
      <c r="CE57">
        <f>SUMIFS(IncrementalChanges2015[1942],IncrementalChanges2015[[EnableExclusion]:[EnableExclusion]],TRUE,IncrementalChanges2015[[Have Refurbed]:[Have Refurbed]],TRUE)</f>
        <v>0</v>
      </c>
      <c r="CF57">
        <f>SUMIFS(IncrementalChanges2015[1941],IncrementalChanges2015[[EnableExclusion]:[EnableExclusion]],TRUE,IncrementalChanges2015[[Have Refurbed]:[Have Refurbed]],TRUE)</f>
        <v>0</v>
      </c>
      <c r="CG57">
        <f>SUMIFS(IncrementalChanges2015[1940],IncrementalChanges2015[[EnableExclusion]:[EnableExclusion]],TRUE,IncrementalChanges2015[[Have Refurbed]:[Have Refurbed]],TRUE)</f>
        <v>0</v>
      </c>
      <c r="CH57">
        <f>SUMIFS(IncrementalChanges2015[1939],IncrementalChanges2015[[EnableExclusion]:[EnableExclusion]],TRUE,IncrementalChanges2015[[Have Refurbed]:[Have Refurbed]],TRUE)</f>
        <v>0</v>
      </c>
      <c r="CI57">
        <f>SUMIFS(IncrementalChanges2015[1938],IncrementalChanges2015[[EnableExclusion]:[EnableExclusion]],TRUE,IncrementalChanges2015[[Have Refurbed]:[Have Refurbed]],TRUE)</f>
        <v>0</v>
      </c>
      <c r="CJ57">
        <f>SUMIFS(IncrementalChanges2015[1937],IncrementalChanges2015[[EnableExclusion]:[EnableExclusion]],TRUE,IncrementalChanges2015[[Have Refurbed]:[Have Refurbed]],TRUE)</f>
        <v>0</v>
      </c>
      <c r="CK57">
        <f>SUMIFS(IncrementalChanges2015[1936],IncrementalChanges2015[[EnableExclusion]:[EnableExclusion]],TRUE,IncrementalChanges2015[[Have Refurbed]:[Have Refurbed]],TRUE)</f>
        <v>0</v>
      </c>
      <c r="CL57">
        <f>SUMIFS(IncrementalChanges2015[1935],IncrementalChanges2015[[EnableExclusion]:[EnableExclusion]],TRUE,IncrementalChanges2015[[Have Refurbed]:[Have Refurbed]],TRUE)</f>
        <v>0</v>
      </c>
      <c r="CM57">
        <f>SUMIFS(IncrementalChanges2015[1934],IncrementalChanges2015[[EnableExclusion]:[EnableExclusion]],TRUE,IncrementalChanges2015[[Have Refurbed]:[Have Refurbed]],TRUE)</f>
        <v>0</v>
      </c>
      <c r="CN57">
        <f>SUMIFS(IncrementalChanges2015[1933],IncrementalChanges2015[[EnableExclusion]:[EnableExclusion]],TRUE,IncrementalChanges2015[[Have Refurbed]:[Have Refurbed]],TRUE)</f>
        <v>0</v>
      </c>
      <c r="CO57">
        <f>SUMIFS(IncrementalChanges2015[1932],IncrementalChanges2015[[EnableExclusion]:[EnableExclusion]],TRUE,IncrementalChanges2015[[Have Refurbed]:[Have Refurbed]],TRUE)</f>
        <v>0</v>
      </c>
      <c r="CP57">
        <f>SUMIFS(IncrementalChanges2015[1931],IncrementalChanges2015[[EnableExclusion]:[EnableExclusion]],TRUE,IncrementalChanges2015[[Have Refurbed]:[Have Refurbed]],TRUE)</f>
        <v>0</v>
      </c>
      <c r="CQ57">
        <f>SUMIFS(IncrementalChanges2015[1930],IncrementalChanges2015[[EnableExclusion]:[EnableExclusion]],TRUE,IncrementalChanges2015[[Have Refurbed]:[Have Refurbed]],TRUE)</f>
        <v>0</v>
      </c>
      <c r="CR57">
        <f>SUMIFS(IncrementalChanges2015[1929],IncrementalChanges2015[[EnableExclusion]:[EnableExclusion]],TRUE,IncrementalChanges2015[[Have Refurbed]:[Have Refurbed]],TRUE)</f>
        <v>0</v>
      </c>
      <c r="CS57">
        <f>SUMIFS(IncrementalChanges2015[1928],IncrementalChanges2015[[EnableExclusion]:[EnableExclusion]],TRUE,IncrementalChanges2015[[Have Refurbed]:[Have Refurbed]],TRUE)</f>
        <v>0</v>
      </c>
      <c r="CT57">
        <f>SUMIFS(IncrementalChanges2015[1927],IncrementalChanges2015[[EnableExclusion]:[EnableExclusion]],TRUE,IncrementalChanges2015[[Have Refurbed]:[Have Refurbed]],TRUE)</f>
        <v>0</v>
      </c>
      <c r="CU57">
        <f>SUMIFS(IncrementalChanges2015[1926],IncrementalChanges2015[[EnableExclusion]:[EnableExclusion]],TRUE,IncrementalChanges2015[[Have Refurbed]:[Have Refurbed]],TRUE)</f>
        <v>0</v>
      </c>
      <c r="CV57">
        <f>SUMIFS(IncrementalChanges2015[1925],IncrementalChanges2015[[EnableExclusion]:[EnableExclusion]],TRUE,IncrementalChanges2015[[Have Refurbed]:[Have Refurbed]],TRUE)</f>
        <v>0</v>
      </c>
      <c r="CW57">
        <f>SUMIFS(IncrementalChanges2015[1924],IncrementalChanges2015[[EnableExclusion]:[EnableExclusion]],TRUE,IncrementalChanges2015[[Have Refurbed]:[Have Refurbed]],TRUE)</f>
        <v>0</v>
      </c>
      <c r="CX57">
        <f>SUMIFS(IncrementalChanges2015[1923],IncrementalChanges2015[[EnableExclusion]:[EnableExclusion]],TRUE,IncrementalChanges2015[[Have Refurbed]:[Have Refurbed]],TRUE)</f>
        <v>0</v>
      </c>
      <c r="CY57">
        <f>SUMIFS(IncrementalChanges2015[1922],IncrementalChanges2015[[EnableExclusion]:[EnableExclusion]],TRUE,IncrementalChanges2015[[Have Refurbed]:[Have Refurbed]],TRUE)</f>
        <v>0</v>
      </c>
      <c r="CZ57">
        <f>SUMIFS(IncrementalChanges2015[1921],IncrementalChanges2015[[EnableExclusion]:[EnableExclusion]],TRUE,IncrementalChanges2015[[Have Refurbed]:[Have Refurbed]],TRUE)</f>
        <v>0</v>
      </c>
      <c r="DA57">
        <f>SUMIFS(IncrementalChanges2015[1920],IncrementalChanges2015[[EnableExclusion]:[EnableExclusion]],TRUE,IncrementalChanges2015[[Have Refurbed]:[Have Refurbed]],TRUE)</f>
        <v>0</v>
      </c>
      <c r="DB57">
        <f>SUMIFS(IncrementalChanges2015[1919],IncrementalChanges2015[[EnableExclusion]:[EnableExclusion]],TRUE,IncrementalChanges2015[[Have Refurbed]:[Have Refurbed]],TRUE)</f>
        <v>0</v>
      </c>
      <c r="DC57">
        <f>SUMIFS(IncrementalChanges2015[1918],IncrementalChanges2015[[EnableExclusion]:[EnableExclusion]],TRUE,IncrementalChanges2015[[Have Refurbed]:[Have Refurbed]],TRUE)</f>
        <v>0</v>
      </c>
      <c r="DD57">
        <f>SUMIFS(IncrementalChanges2015[1917],IncrementalChanges2015[[EnableExclusion]:[EnableExclusion]],TRUE,IncrementalChanges2015[[Have Refurbed]:[Have Refurbed]],TRUE)</f>
        <v>0</v>
      </c>
      <c r="DE57">
        <f>SUMIFS(IncrementalChanges2015[1916],IncrementalChanges2015[[EnableExclusion]:[EnableExclusion]],TRUE,IncrementalChanges2015[[Have Refurbed]:[Have Refurbed]],TRUE)</f>
        <v>0</v>
      </c>
    </row>
    <row r="58" spans="1:116" x14ac:dyDescent="0.3">
      <c r="I58" s="11">
        <f t="shared" ref="I58:AN58" si="10">SUM(I36:I57)</f>
        <v>-2725</v>
      </c>
      <c r="J58" s="11">
        <f t="shared" si="10"/>
        <v>-42</v>
      </c>
      <c r="K58" s="3">
        <f t="shared" si="10"/>
        <v>-7</v>
      </c>
      <c r="L58" s="3">
        <f t="shared" si="10"/>
        <v>-53</v>
      </c>
      <c r="M58" s="3">
        <f t="shared" si="10"/>
        <v>-1</v>
      </c>
      <c r="N58" s="3">
        <f t="shared" si="10"/>
        <v>-6</v>
      </c>
      <c r="O58" s="3">
        <f t="shared" si="10"/>
        <v>-23</v>
      </c>
      <c r="P58" s="3">
        <f t="shared" si="10"/>
        <v>0</v>
      </c>
      <c r="Q58" s="3">
        <f t="shared" si="10"/>
        <v>0</v>
      </c>
      <c r="R58" s="3">
        <f t="shared" si="10"/>
        <v>0</v>
      </c>
      <c r="S58" s="3">
        <f t="shared" si="10"/>
        <v>0</v>
      </c>
      <c r="T58" s="3">
        <f t="shared" si="10"/>
        <v>-2</v>
      </c>
      <c r="U58" s="3">
        <f t="shared" si="10"/>
        <v>-21</v>
      </c>
      <c r="V58" s="3">
        <f t="shared" si="10"/>
        <v>0</v>
      </c>
      <c r="W58" s="3">
        <f t="shared" si="10"/>
        <v>0</v>
      </c>
      <c r="X58" s="3">
        <f t="shared" si="10"/>
        <v>0</v>
      </c>
      <c r="Y58" s="3">
        <f t="shared" si="10"/>
        <v>0</v>
      </c>
      <c r="Z58" s="3">
        <f t="shared" si="10"/>
        <v>0</v>
      </c>
      <c r="AA58" s="3">
        <f t="shared" si="10"/>
        <v>-2</v>
      </c>
      <c r="AB58" s="3">
        <f t="shared" si="10"/>
        <v>0</v>
      </c>
      <c r="AC58" s="3">
        <f t="shared" si="10"/>
        <v>0</v>
      </c>
      <c r="AD58" s="3">
        <f t="shared" si="10"/>
        <v>0</v>
      </c>
      <c r="AE58" s="3">
        <f t="shared" si="10"/>
        <v>0</v>
      </c>
      <c r="AF58" s="3">
        <f t="shared" si="10"/>
        <v>0</v>
      </c>
      <c r="AG58" s="3">
        <f t="shared" si="10"/>
        <v>0</v>
      </c>
      <c r="AH58" s="3">
        <f t="shared" si="10"/>
        <v>0</v>
      </c>
      <c r="AI58" s="3">
        <f t="shared" si="10"/>
        <v>0</v>
      </c>
      <c r="AJ58" s="3">
        <f t="shared" si="10"/>
        <v>-18</v>
      </c>
      <c r="AK58" s="3">
        <f t="shared" si="10"/>
        <v>0</v>
      </c>
      <c r="AL58" s="3">
        <f t="shared" si="10"/>
        <v>-2</v>
      </c>
      <c r="AM58" s="3">
        <f t="shared" si="10"/>
        <v>0</v>
      </c>
      <c r="AN58" s="3">
        <f t="shared" si="10"/>
        <v>0</v>
      </c>
      <c r="AO58" s="3">
        <f t="shared" ref="AO58:BT58" si="11">SUM(AO36:AO57)</f>
        <v>-2</v>
      </c>
      <c r="AP58" s="3">
        <f t="shared" si="11"/>
        <v>0</v>
      </c>
      <c r="AQ58" s="3">
        <f t="shared" si="11"/>
        <v>0</v>
      </c>
      <c r="AR58" s="3">
        <f t="shared" si="11"/>
        <v>0</v>
      </c>
      <c r="AS58" s="3">
        <f t="shared" si="11"/>
        <v>-6</v>
      </c>
      <c r="AT58" s="3">
        <f t="shared" si="11"/>
        <v>-414</v>
      </c>
      <c r="AU58" s="3">
        <f t="shared" si="11"/>
        <v>0</v>
      </c>
      <c r="AV58" s="3">
        <f t="shared" si="11"/>
        <v>-653</v>
      </c>
      <c r="AW58" s="3">
        <f t="shared" si="11"/>
        <v>0</v>
      </c>
      <c r="AX58" s="3">
        <f t="shared" si="11"/>
        <v>0</v>
      </c>
      <c r="AY58" s="3">
        <f t="shared" si="11"/>
        <v>0</v>
      </c>
      <c r="AZ58" s="3">
        <f t="shared" si="11"/>
        <v>-329</v>
      </c>
      <c r="BA58" s="3">
        <f t="shared" si="11"/>
        <v>-14</v>
      </c>
      <c r="BB58" s="3">
        <f t="shared" si="11"/>
        <v>-21</v>
      </c>
      <c r="BC58" s="3">
        <f t="shared" si="11"/>
        <v>-31</v>
      </c>
      <c r="BD58" s="3">
        <f t="shared" si="11"/>
        <v>-268</v>
      </c>
      <c r="BE58" s="3">
        <f t="shared" si="11"/>
        <v>-302</v>
      </c>
      <c r="BF58" s="3">
        <f t="shared" si="11"/>
        <v>-226</v>
      </c>
      <c r="BG58" s="3">
        <f t="shared" si="11"/>
        <v>-4</v>
      </c>
      <c r="BH58" s="3">
        <f t="shared" si="11"/>
        <v>0</v>
      </c>
      <c r="BI58" s="3">
        <f t="shared" si="11"/>
        <v>0</v>
      </c>
      <c r="BJ58" s="3">
        <f t="shared" si="11"/>
        <v>-278</v>
      </c>
      <c r="BK58" s="3">
        <f t="shared" si="11"/>
        <v>0</v>
      </c>
      <c r="BL58" s="3">
        <f t="shared" si="11"/>
        <v>0</v>
      </c>
      <c r="BM58" s="3">
        <f t="shared" si="11"/>
        <v>0</v>
      </c>
      <c r="BN58" s="3">
        <f t="shared" si="11"/>
        <v>0</v>
      </c>
      <c r="BO58" s="3">
        <f t="shared" si="11"/>
        <v>0</v>
      </c>
      <c r="BP58" s="3">
        <f t="shared" si="11"/>
        <v>0</v>
      </c>
      <c r="BQ58" s="3">
        <f t="shared" si="11"/>
        <v>0</v>
      </c>
      <c r="BR58" s="3">
        <f t="shared" si="11"/>
        <v>0</v>
      </c>
      <c r="BS58" s="3">
        <f t="shared" si="11"/>
        <v>0</v>
      </c>
      <c r="BT58" s="3">
        <f t="shared" si="11"/>
        <v>0</v>
      </c>
      <c r="BU58" s="3">
        <f t="shared" ref="BU58:CZ58" si="12">SUM(BU36:BU57)</f>
        <v>0</v>
      </c>
      <c r="BV58" s="3">
        <f t="shared" si="12"/>
        <v>0</v>
      </c>
      <c r="BW58" s="3">
        <f t="shared" si="12"/>
        <v>0</v>
      </c>
      <c r="BX58" s="3">
        <f t="shared" si="12"/>
        <v>0</v>
      </c>
      <c r="BY58" s="3">
        <f t="shared" si="12"/>
        <v>0</v>
      </c>
      <c r="BZ58" s="3">
        <f t="shared" si="12"/>
        <v>0</v>
      </c>
      <c r="CA58" s="3">
        <f t="shared" si="12"/>
        <v>0</v>
      </c>
      <c r="CB58" s="3">
        <f t="shared" si="12"/>
        <v>0</v>
      </c>
      <c r="CC58" s="3">
        <f t="shared" si="12"/>
        <v>0</v>
      </c>
      <c r="CD58" s="3">
        <f t="shared" si="12"/>
        <v>0</v>
      </c>
      <c r="CE58" s="3">
        <f t="shared" si="12"/>
        <v>0</v>
      </c>
      <c r="CF58" s="3">
        <f t="shared" si="12"/>
        <v>0</v>
      </c>
      <c r="CG58" s="3">
        <f t="shared" si="12"/>
        <v>0</v>
      </c>
      <c r="CH58" s="3">
        <f t="shared" si="12"/>
        <v>0</v>
      </c>
      <c r="CI58" s="3">
        <f t="shared" si="12"/>
        <v>0</v>
      </c>
      <c r="CJ58" s="3">
        <f t="shared" si="12"/>
        <v>0</v>
      </c>
      <c r="CK58" s="3">
        <f t="shared" si="12"/>
        <v>0</v>
      </c>
      <c r="CL58" s="3">
        <f t="shared" si="12"/>
        <v>0</v>
      </c>
      <c r="CM58" s="3">
        <f t="shared" si="12"/>
        <v>0</v>
      </c>
      <c r="CN58" s="3">
        <f t="shared" si="12"/>
        <v>0</v>
      </c>
      <c r="CO58" s="3">
        <f t="shared" si="12"/>
        <v>0</v>
      </c>
      <c r="CP58" s="3">
        <f t="shared" si="12"/>
        <v>0</v>
      </c>
      <c r="CQ58" s="3">
        <f t="shared" si="12"/>
        <v>0</v>
      </c>
      <c r="CR58" s="3">
        <f t="shared" si="12"/>
        <v>0</v>
      </c>
      <c r="CS58" s="3">
        <f t="shared" si="12"/>
        <v>0</v>
      </c>
      <c r="CT58" s="3">
        <f t="shared" si="12"/>
        <v>0</v>
      </c>
      <c r="CU58" s="3">
        <f t="shared" si="12"/>
        <v>0</v>
      </c>
      <c r="CV58" s="3">
        <f t="shared" si="12"/>
        <v>0</v>
      </c>
      <c r="CW58" s="3">
        <f t="shared" si="12"/>
        <v>0</v>
      </c>
      <c r="CX58" s="3">
        <f t="shared" si="12"/>
        <v>0</v>
      </c>
      <c r="CY58" s="3">
        <f t="shared" si="12"/>
        <v>0</v>
      </c>
      <c r="CZ58" s="3">
        <f t="shared" si="12"/>
        <v>0</v>
      </c>
      <c r="DA58" s="3">
        <f t="shared" ref="DA58:DE58" si="13">SUM(DA36:DA57)</f>
        <v>0</v>
      </c>
      <c r="DB58" s="3">
        <f t="shared" si="13"/>
        <v>0</v>
      </c>
      <c r="DC58" s="3">
        <f t="shared" si="13"/>
        <v>0</v>
      </c>
      <c r="DD58" s="3">
        <f t="shared" si="13"/>
        <v>0</v>
      </c>
      <c r="DE58" s="3">
        <f t="shared" si="13"/>
        <v>0</v>
      </c>
    </row>
    <row r="62" spans="1:116" s="15" customFormat="1" ht="18" thickBot="1" x14ac:dyDescent="0.4">
      <c r="A62" s="15" t="s">
        <v>197</v>
      </c>
    </row>
    <row r="63" spans="1:116" s="19" customFormat="1" ht="15" thickTop="1" x14ac:dyDescent="0.3">
      <c r="B63" s="19" t="s">
        <v>4</v>
      </c>
      <c r="C63" s="19" t="s">
        <v>10</v>
      </c>
      <c r="D63" s="19" t="s">
        <v>149</v>
      </c>
      <c r="E63" s="19" t="s">
        <v>150</v>
      </c>
      <c r="F63" s="19" t="s">
        <v>151</v>
      </c>
      <c r="G63" s="19" t="s">
        <v>0</v>
      </c>
      <c r="J63" s="19">
        <v>2015</v>
      </c>
      <c r="K63" s="19">
        <v>2014</v>
      </c>
      <c r="L63" s="19">
        <v>2013</v>
      </c>
      <c r="M63" s="19">
        <v>2012</v>
      </c>
      <c r="N63" s="19">
        <v>2011</v>
      </c>
      <c r="O63" s="19">
        <v>2010</v>
      </c>
      <c r="P63" s="19">
        <v>2009</v>
      </c>
      <c r="Q63" s="19">
        <v>2008</v>
      </c>
      <c r="R63" s="19">
        <v>2007</v>
      </c>
      <c r="S63" s="19">
        <v>2006</v>
      </c>
      <c r="T63" s="19">
        <v>2005</v>
      </c>
      <c r="U63" s="19">
        <v>2004</v>
      </c>
      <c r="V63" s="19">
        <v>2003</v>
      </c>
      <c r="W63" s="19">
        <v>2002</v>
      </c>
      <c r="X63" s="19">
        <v>2001</v>
      </c>
      <c r="Y63" s="19">
        <v>2000</v>
      </c>
      <c r="Z63" s="19">
        <v>1999</v>
      </c>
      <c r="AA63" s="19">
        <v>1998</v>
      </c>
      <c r="AB63" s="19">
        <v>1997</v>
      </c>
      <c r="AC63" s="19">
        <v>1996</v>
      </c>
      <c r="AD63" s="19">
        <v>1995</v>
      </c>
      <c r="AE63" s="19">
        <v>1994</v>
      </c>
      <c r="AF63" s="19">
        <v>1993</v>
      </c>
      <c r="AG63" s="19">
        <v>1992</v>
      </c>
      <c r="AH63" s="19">
        <v>1991</v>
      </c>
      <c r="AI63" s="19">
        <v>1990</v>
      </c>
      <c r="AJ63" s="19">
        <v>1989</v>
      </c>
      <c r="AK63" s="19">
        <v>1988</v>
      </c>
      <c r="AL63" s="19">
        <v>1987</v>
      </c>
      <c r="AM63" s="19">
        <v>1986</v>
      </c>
      <c r="AN63" s="19">
        <v>1985</v>
      </c>
      <c r="AO63" s="19">
        <v>1984</v>
      </c>
      <c r="AP63" s="19">
        <v>1983</v>
      </c>
      <c r="AQ63" s="19">
        <v>1982</v>
      </c>
      <c r="AR63" s="19">
        <v>1981</v>
      </c>
      <c r="AS63" s="19">
        <v>1980</v>
      </c>
      <c r="AT63" s="19">
        <v>1979</v>
      </c>
      <c r="AU63" s="19">
        <v>1978</v>
      </c>
      <c r="AV63" s="19">
        <v>1977</v>
      </c>
      <c r="AW63" s="19">
        <v>1976</v>
      </c>
      <c r="AX63" s="19">
        <v>1975</v>
      </c>
      <c r="AY63" s="19">
        <v>1974</v>
      </c>
      <c r="AZ63" s="19">
        <v>1973</v>
      </c>
      <c r="BA63" s="19">
        <v>1972</v>
      </c>
      <c r="BB63" s="19">
        <v>1971</v>
      </c>
      <c r="BC63" s="19">
        <v>1970</v>
      </c>
      <c r="BD63" s="19">
        <v>1969</v>
      </c>
      <c r="BE63" s="19">
        <v>1968</v>
      </c>
      <c r="BF63" s="19">
        <v>1967</v>
      </c>
      <c r="BG63" s="19">
        <v>1966</v>
      </c>
      <c r="BH63" s="19">
        <v>1965</v>
      </c>
      <c r="BI63" s="19">
        <v>1964</v>
      </c>
      <c r="BJ63" s="19">
        <v>1963</v>
      </c>
      <c r="BK63" s="19">
        <v>1962</v>
      </c>
      <c r="BL63" s="19">
        <v>1961</v>
      </c>
      <c r="BM63" s="19">
        <v>1960</v>
      </c>
      <c r="BN63" s="19">
        <v>1959</v>
      </c>
      <c r="BO63" s="19">
        <v>1958</v>
      </c>
      <c r="BP63" s="19">
        <v>1957</v>
      </c>
      <c r="BQ63" s="19">
        <v>1956</v>
      </c>
      <c r="BR63" s="19">
        <v>1955</v>
      </c>
      <c r="BS63" s="19">
        <v>1954</v>
      </c>
      <c r="BT63" s="19">
        <v>1953</v>
      </c>
      <c r="BU63" s="19">
        <v>1952</v>
      </c>
      <c r="BV63" s="19">
        <v>1951</v>
      </c>
      <c r="BW63" s="19">
        <v>1950</v>
      </c>
      <c r="BX63" s="19">
        <v>1949</v>
      </c>
      <c r="BY63" s="19">
        <v>1948</v>
      </c>
      <c r="BZ63" s="19">
        <v>1947</v>
      </c>
      <c r="CA63" s="19">
        <v>1946</v>
      </c>
      <c r="CB63" s="19">
        <v>1945</v>
      </c>
      <c r="CC63" s="19">
        <v>1944</v>
      </c>
      <c r="CD63" s="19">
        <v>1943</v>
      </c>
      <c r="CE63" s="19">
        <v>1942</v>
      </c>
      <c r="CF63" s="19">
        <v>1941</v>
      </c>
      <c r="CG63" s="19">
        <v>1940</v>
      </c>
      <c r="CH63" s="19">
        <v>1939</v>
      </c>
      <c r="CI63" s="19">
        <v>1938</v>
      </c>
      <c r="CJ63" s="19">
        <v>1937</v>
      </c>
      <c r="CK63" s="19">
        <v>1936</v>
      </c>
      <c r="CL63" s="19">
        <v>1935</v>
      </c>
      <c r="CM63" s="19">
        <v>1934</v>
      </c>
      <c r="CN63" s="19">
        <v>1933</v>
      </c>
      <c r="CO63" s="19">
        <v>1932</v>
      </c>
      <c r="CP63" s="19">
        <v>1931</v>
      </c>
      <c r="CQ63" s="19">
        <v>1930</v>
      </c>
      <c r="CR63" s="19">
        <v>1929</v>
      </c>
      <c r="CS63" s="19">
        <v>1928</v>
      </c>
      <c r="CT63" s="19">
        <v>1927</v>
      </c>
      <c r="CU63" s="19">
        <v>1926</v>
      </c>
      <c r="CV63" s="19">
        <v>1925</v>
      </c>
      <c r="CW63" s="19">
        <v>1924</v>
      </c>
      <c r="CX63" s="19">
        <v>1923</v>
      </c>
      <c r="CY63" s="19">
        <v>1922</v>
      </c>
      <c r="CZ63" s="19">
        <v>1921</v>
      </c>
      <c r="DA63" s="19">
        <v>1920</v>
      </c>
      <c r="DB63" s="19">
        <v>1919</v>
      </c>
      <c r="DC63" s="19">
        <v>1918</v>
      </c>
      <c r="DD63" s="19">
        <v>1917</v>
      </c>
      <c r="DE63" s="19">
        <v>1916</v>
      </c>
      <c r="DF63" s="19">
        <v>1915</v>
      </c>
      <c r="DG63" s="19">
        <v>1914</v>
      </c>
      <c r="DH63" s="19">
        <v>1913</v>
      </c>
      <c r="DI63" s="19">
        <v>1912</v>
      </c>
      <c r="DJ63" s="19">
        <v>1911</v>
      </c>
      <c r="DK63" s="19">
        <v>1910</v>
      </c>
      <c r="DL63" s="19">
        <v>1909</v>
      </c>
    </row>
    <row r="64" spans="1:116" x14ac:dyDescent="0.3">
      <c r="B64" t="b">
        <v>1</v>
      </c>
      <c r="C64" t="s">
        <v>8</v>
      </c>
      <c r="D64" t="b">
        <v>0</v>
      </c>
      <c r="E64">
        <v>66</v>
      </c>
      <c r="F64">
        <v>132</v>
      </c>
      <c r="G64" t="str">
        <f t="shared" ref="G64:G84" si="14">"Zone " &amp; C64 &amp; "; &gt; " &amp;E64 &amp; "kV &lt;= " &amp; F64 &amp; "kV; Multi Cct: " &amp; D64</f>
        <v>Zone C; &gt; 66kV &lt;= 132kV; Multi Cct: FALSE</v>
      </c>
      <c r="I64" s="3">
        <f t="shared" ref="I64:I83" si="15">SUM(J64:DL64)</f>
        <v>3</v>
      </c>
      <c r="J64" s="12">
        <f t="shared" ref="J64:AO64" si="16">J36+J8</f>
        <v>0</v>
      </c>
      <c r="K64">
        <f t="shared" si="16"/>
        <v>0</v>
      </c>
      <c r="L64">
        <f t="shared" si="16"/>
        <v>0</v>
      </c>
      <c r="M64">
        <f t="shared" si="16"/>
        <v>0</v>
      </c>
      <c r="N64">
        <f t="shared" si="16"/>
        <v>0</v>
      </c>
      <c r="O64">
        <f t="shared" si="16"/>
        <v>0</v>
      </c>
      <c r="P64">
        <f t="shared" si="16"/>
        <v>0</v>
      </c>
      <c r="Q64">
        <f t="shared" si="16"/>
        <v>0</v>
      </c>
      <c r="R64">
        <f t="shared" si="16"/>
        <v>0</v>
      </c>
      <c r="S64">
        <f t="shared" si="16"/>
        <v>0</v>
      </c>
      <c r="T64">
        <f t="shared" si="16"/>
        <v>0</v>
      </c>
      <c r="U64">
        <f t="shared" si="16"/>
        <v>0</v>
      </c>
      <c r="V64">
        <f t="shared" si="16"/>
        <v>0</v>
      </c>
      <c r="W64">
        <f t="shared" si="16"/>
        <v>0</v>
      </c>
      <c r="X64">
        <f t="shared" si="16"/>
        <v>0</v>
      </c>
      <c r="Y64">
        <f t="shared" si="16"/>
        <v>0</v>
      </c>
      <c r="Z64">
        <f t="shared" si="16"/>
        <v>0</v>
      </c>
      <c r="AA64">
        <f t="shared" si="16"/>
        <v>0</v>
      </c>
      <c r="AB64">
        <f t="shared" si="16"/>
        <v>0</v>
      </c>
      <c r="AC64">
        <f t="shared" si="16"/>
        <v>0</v>
      </c>
      <c r="AD64">
        <f t="shared" si="16"/>
        <v>0</v>
      </c>
      <c r="AE64">
        <f t="shared" si="16"/>
        <v>0</v>
      </c>
      <c r="AF64">
        <f t="shared" si="16"/>
        <v>0</v>
      </c>
      <c r="AG64">
        <f t="shared" si="16"/>
        <v>0</v>
      </c>
      <c r="AH64">
        <f t="shared" si="16"/>
        <v>0</v>
      </c>
      <c r="AI64">
        <f t="shared" si="16"/>
        <v>0</v>
      </c>
      <c r="AJ64">
        <f t="shared" si="16"/>
        <v>0</v>
      </c>
      <c r="AK64">
        <f t="shared" si="16"/>
        <v>0</v>
      </c>
      <c r="AL64">
        <f t="shared" si="16"/>
        <v>0</v>
      </c>
      <c r="AM64">
        <f t="shared" si="16"/>
        <v>0</v>
      </c>
      <c r="AN64">
        <f t="shared" si="16"/>
        <v>0</v>
      </c>
      <c r="AO64">
        <f t="shared" si="16"/>
        <v>0</v>
      </c>
      <c r="AP64">
        <f t="shared" ref="AP64:BU64" si="17">AP36+AP8</f>
        <v>0</v>
      </c>
      <c r="AQ64">
        <f t="shared" si="17"/>
        <v>0</v>
      </c>
      <c r="AR64">
        <f t="shared" si="17"/>
        <v>0</v>
      </c>
      <c r="AS64">
        <f t="shared" si="17"/>
        <v>0</v>
      </c>
      <c r="AT64">
        <f t="shared" si="17"/>
        <v>0</v>
      </c>
      <c r="AU64">
        <f t="shared" si="17"/>
        <v>1</v>
      </c>
      <c r="AV64">
        <f t="shared" si="17"/>
        <v>0</v>
      </c>
      <c r="AW64">
        <f t="shared" si="17"/>
        <v>0</v>
      </c>
      <c r="AX64">
        <f t="shared" si="17"/>
        <v>0</v>
      </c>
      <c r="AY64">
        <f t="shared" si="17"/>
        <v>0</v>
      </c>
      <c r="AZ64">
        <f t="shared" si="17"/>
        <v>0</v>
      </c>
      <c r="BA64">
        <f t="shared" si="17"/>
        <v>0</v>
      </c>
      <c r="BB64">
        <f t="shared" si="17"/>
        <v>0</v>
      </c>
      <c r="BC64">
        <f t="shared" si="17"/>
        <v>0</v>
      </c>
      <c r="BD64">
        <f t="shared" si="17"/>
        <v>0</v>
      </c>
      <c r="BE64">
        <f t="shared" si="17"/>
        <v>0</v>
      </c>
      <c r="BF64">
        <f t="shared" si="17"/>
        <v>0</v>
      </c>
      <c r="BG64">
        <f t="shared" si="17"/>
        <v>0</v>
      </c>
      <c r="BH64">
        <f t="shared" si="17"/>
        <v>0</v>
      </c>
      <c r="BI64">
        <f t="shared" si="17"/>
        <v>0</v>
      </c>
      <c r="BJ64">
        <f t="shared" si="17"/>
        <v>2</v>
      </c>
      <c r="BK64">
        <f t="shared" si="17"/>
        <v>0</v>
      </c>
      <c r="BL64">
        <f t="shared" si="17"/>
        <v>0</v>
      </c>
      <c r="BM64">
        <f t="shared" si="17"/>
        <v>0</v>
      </c>
      <c r="BN64">
        <f t="shared" si="17"/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ref="BV64:DE64" si="18">BV36+BV8</f>
        <v>0</v>
      </c>
      <c r="BW64">
        <f t="shared" si="18"/>
        <v>0</v>
      </c>
      <c r="BX64">
        <f t="shared" si="18"/>
        <v>0</v>
      </c>
      <c r="BY64">
        <f t="shared" si="18"/>
        <v>0</v>
      </c>
      <c r="BZ64">
        <f t="shared" si="18"/>
        <v>0</v>
      </c>
      <c r="CA64">
        <f t="shared" si="18"/>
        <v>0</v>
      </c>
      <c r="CB64">
        <f t="shared" si="18"/>
        <v>0</v>
      </c>
      <c r="CC64">
        <f t="shared" si="18"/>
        <v>0</v>
      </c>
      <c r="CD64">
        <f t="shared" si="18"/>
        <v>0</v>
      </c>
      <c r="CE64">
        <f t="shared" si="18"/>
        <v>0</v>
      </c>
      <c r="CF64">
        <f t="shared" si="18"/>
        <v>0</v>
      </c>
      <c r="CG64">
        <f t="shared" si="18"/>
        <v>0</v>
      </c>
      <c r="CH64">
        <f t="shared" si="18"/>
        <v>0</v>
      </c>
      <c r="CI64">
        <f t="shared" si="18"/>
        <v>0</v>
      </c>
      <c r="CJ64">
        <f t="shared" si="18"/>
        <v>0</v>
      </c>
      <c r="CK64">
        <f t="shared" si="18"/>
        <v>0</v>
      </c>
      <c r="CL64">
        <f t="shared" si="18"/>
        <v>0</v>
      </c>
      <c r="CM64">
        <f t="shared" si="18"/>
        <v>0</v>
      </c>
      <c r="CN64">
        <f t="shared" si="18"/>
        <v>0</v>
      </c>
      <c r="CO64">
        <f t="shared" si="18"/>
        <v>0</v>
      </c>
      <c r="CP64">
        <f t="shared" si="18"/>
        <v>0</v>
      </c>
      <c r="CQ64">
        <f t="shared" si="18"/>
        <v>0</v>
      </c>
      <c r="CR64">
        <f t="shared" si="18"/>
        <v>0</v>
      </c>
      <c r="CS64">
        <f t="shared" si="18"/>
        <v>0</v>
      </c>
      <c r="CT64">
        <f t="shared" si="18"/>
        <v>0</v>
      </c>
      <c r="CU64">
        <f t="shared" si="18"/>
        <v>0</v>
      </c>
      <c r="CV64">
        <f t="shared" si="18"/>
        <v>0</v>
      </c>
      <c r="CW64">
        <f t="shared" si="18"/>
        <v>0</v>
      </c>
      <c r="CX64">
        <f t="shared" si="18"/>
        <v>0</v>
      </c>
      <c r="CY64">
        <f t="shared" si="18"/>
        <v>0</v>
      </c>
      <c r="CZ64">
        <f t="shared" si="18"/>
        <v>0</v>
      </c>
      <c r="DA64">
        <f t="shared" si="18"/>
        <v>0</v>
      </c>
      <c r="DB64">
        <f t="shared" si="18"/>
        <v>0</v>
      </c>
      <c r="DC64">
        <f t="shared" si="18"/>
        <v>0</v>
      </c>
      <c r="DD64">
        <f t="shared" si="18"/>
        <v>0</v>
      </c>
      <c r="DE64">
        <f t="shared" si="18"/>
        <v>0</v>
      </c>
    </row>
    <row r="65" spans="2:109" x14ac:dyDescent="0.3">
      <c r="B65" t="b">
        <v>1</v>
      </c>
      <c r="C65" t="s">
        <v>7</v>
      </c>
      <c r="D65" t="b">
        <v>1</v>
      </c>
      <c r="E65">
        <v>66</v>
      </c>
      <c r="F65">
        <v>132</v>
      </c>
      <c r="G65" t="str">
        <f t="shared" si="14"/>
        <v>Zone B; &gt; 66kV &lt;= 132kV; Multi Cct: TRUE</v>
      </c>
      <c r="I65" s="3">
        <f t="shared" si="15"/>
        <v>44</v>
      </c>
      <c r="J65" s="12">
        <f t="shared" ref="J65:AO65" si="19">J37+J9</f>
        <v>0</v>
      </c>
      <c r="K65">
        <f t="shared" si="19"/>
        <v>0</v>
      </c>
      <c r="L65">
        <f t="shared" si="19"/>
        <v>0</v>
      </c>
      <c r="M65">
        <f t="shared" si="19"/>
        <v>0</v>
      </c>
      <c r="N65">
        <f t="shared" si="19"/>
        <v>0</v>
      </c>
      <c r="O65">
        <f t="shared" si="19"/>
        <v>0</v>
      </c>
      <c r="P65">
        <f t="shared" si="19"/>
        <v>0</v>
      </c>
      <c r="Q65">
        <f t="shared" si="19"/>
        <v>0</v>
      </c>
      <c r="R65">
        <f t="shared" si="19"/>
        <v>0</v>
      </c>
      <c r="S65">
        <f t="shared" si="19"/>
        <v>0</v>
      </c>
      <c r="T65">
        <f t="shared" si="19"/>
        <v>0</v>
      </c>
      <c r="U65">
        <f t="shared" si="19"/>
        <v>0</v>
      </c>
      <c r="V65">
        <f t="shared" si="19"/>
        <v>0</v>
      </c>
      <c r="W65">
        <f t="shared" si="19"/>
        <v>0</v>
      </c>
      <c r="X65">
        <f t="shared" si="19"/>
        <v>0</v>
      </c>
      <c r="Y65">
        <f t="shared" si="19"/>
        <v>0</v>
      </c>
      <c r="Z65">
        <f t="shared" si="19"/>
        <v>0</v>
      </c>
      <c r="AA65">
        <f t="shared" si="19"/>
        <v>0</v>
      </c>
      <c r="AB65">
        <f t="shared" si="19"/>
        <v>0</v>
      </c>
      <c r="AC65">
        <f t="shared" si="19"/>
        <v>0</v>
      </c>
      <c r="AD65">
        <f t="shared" si="19"/>
        <v>0</v>
      </c>
      <c r="AE65">
        <f t="shared" si="19"/>
        <v>0</v>
      </c>
      <c r="AF65">
        <f t="shared" si="19"/>
        <v>0</v>
      </c>
      <c r="AG65">
        <f t="shared" si="19"/>
        <v>0</v>
      </c>
      <c r="AH65">
        <f t="shared" si="19"/>
        <v>0</v>
      </c>
      <c r="AI65">
        <f t="shared" si="19"/>
        <v>0</v>
      </c>
      <c r="AJ65">
        <f t="shared" si="19"/>
        <v>0</v>
      </c>
      <c r="AK65">
        <f t="shared" si="19"/>
        <v>0</v>
      </c>
      <c r="AL65">
        <f t="shared" si="19"/>
        <v>0</v>
      </c>
      <c r="AM65">
        <f t="shared" si="19"/>
        <v>0</v>
      </c>
      <c r="AN65">
        <f t="shared" si="19"/>
        <v>0</v>
      </c>
      <c r="AO65">
        <f t="shared" si="19"/>
        <v>0</v>
      </c>
      <c r="AP65">
        <f t="shared" ref="AP65:BU65" si="20">AP37+AP9</f>
        <v>0</v>
      </c>
      <c r="AQ65">
        <f t="shared" si="20"/>
        <v>0</v>
      </c>
      <c r="AR65">
        <f t="shared" si="20"/>
        <v>0</v>
      </c>
      <c r="AS65">
        <f t="shared" si="20"/>
        <v>0</v>
      </c>
      <c r="AT65">
        <f t="shared" si="20"/>
        <v>0</v>
      </c>
      <c r="AU65">
        <f t="shared" si="20"/>
        <v>0</v>
      </c>
      <c r="AV65">
        <f t="shared" si="20"/>
        <v>0</v>
      </c>
      <c r="AW65">
        <f t="shared" si="20"/>
        <v>0</v>
      </c>
      <c r="AX65">
        <f t="shared" si="20"/>
        <v>0</v>
      </c>
      <c r="AY65">
        <f t="shared" si="20"/>
        <v>0</v>
      </c>
      <c r="AZ65">
        <f t="shared" si="20"/>
        <v>0</v>
      </c>
      <c r="BA65">
        <f t="shared" si="20"/>
        <v>0</v>
      </c>
      <c r="BB65">
        <f t="shared" si="20"/>
        <v>0</v>
      </c>
      <c r="BC65">
        <f t="shared" si="20"/>
        <v>0</v>
      </c>
      <c r="BD65">
        <f t="shared" si="20"/>
        <v>0</v>
      </c>
      <c r="BE65">
        <f t="shared" si="20"/>
        <v>0</v>
      </c>
      <c r="BF65">
        <f t="shared" si="20"/>
        <v>0</v>
      </c>
      <c r="BG65">
        <f t="shared" si="20"/>
        <v>0</v>
      </c>
      <c r="BH65">
        <f t="shared" si="20"/>
        <v>0</v>
      </c>
      <c r="BI65">
        <f t="shared" si="20"/>
        <v>0</v>
      </c>
      <c r="BJ65">
        <f t="shared" si="20"/>
        <v>44</v>
      </c>
      <c r="BK65">
        <f t="shared" si="20"/>
        <v>0</v>
      </c>
      <c r="BL65">
        <f t="shared" si="20"/>
        <v>0</v>
      </c>
      <c r="BM65">
        <f t="shared" si="20"/>
        <v>0</v>
      </c>
      <c r="BN65">
        <f t="shared" si="20"/>
        <v>0</v>
      </c>
      <c r="BO65">
        <f t="shared" si="20"/>
        <v>0</v>
      </c>
      <c r="BP65">
        <f t="shared" si="20"/>
        <v>0</v>
      </c>
      <c r="BQ65">
        <f t="shared" si="20"/>
        <v>0</v>
      </c>
      <c r="BR65">
        <f t="shared" si="20"/>
        <v>0</v>
      </c>
      <c r="BS65">
        <f t="shared" si="20"/>
        <v>0</v>
      </c>
      <c r="BT65">
        <f t="shared" si="20"/>
        <v>0</v>
      </c>
      <c r="BU65">
        <f t="shared" si="20"/>
        <v>0</v>
      </c>
      <c r="BV65">
        <f t="shared" ref="BV65:DE65" si="21">BV37+BV9</f>
        <v>0</v>
      </c>
      <c r="BW65">
        <f t="shared" si="21"/>
        <v>0</v>
      </c>
      <c r="BX65">
        <f t="shared" si="21"/>
        <v>0</v>
      </c>
      <c r="BY65">
        <f t="shared" si="21"/>
        <v>0</v>
      </c>
      <c r="BZ65">
        <f t="shared" si="21"/>
        <v>0</v>
      </c>
      <c r="CA65">
        <f t="shared" si="21"/>
        <v>0</v>
      </c>
      <c r="CB65">
        <f t="shared" si="21"/>
        <v>0</v>
      </c>
      <c r="CC65">
        <f t="shared" si="21"/>
        <v>0</v>
      </c>
      <c r="CD65">
        <f t="shared" si="21"/>
        <v>0</v>
      </c>
      <c r="CE65">
        <f t="shared" si="21"/>
        <v>0</v>
      </c>
      <c r="CF65">
        <f t="shared" si="21"/>
        <v>0</v>
      </c>
      <c r="CG65">
        <f t="shared" si="21"/>
        <v>0</v>
      </c>
      <c r="CH65">
        <f t="shared" si="21"/>
        <v>0</v>
      </c>
      <c r="CI65">
        <f t="shared" si="21"/>
        <v>0</v>
      </c>
      <c r="CJ65">
        <f t="shared" si="21"/>
        <v>0</v>
      </c>
      <c r="CK65">
        <f t="shared" si="21"/>
        <v>0</v>
      </c>
      <c r="CL65">
        <f t="shared" si="21"/>
        <v>0</v>
      </c>
      <c r="CM65">
        <f t="shared" si="21"/>
        <v>0</v>
      </c>
      <c r="CN65">
        <f t="shared" si="21"/>
        <v>0</v>
      </c>
      <c r="CO65">
        <f t="shared" si="21"/>
        <v>0</v>
      </c>
      <c r="CP65">
        <f t="shared" si="21"/>
        <v>0</v>
      </c>
      <c r="CQ65">
        <f t="shared" si="21"/>
        <v>0</v>
      </c>
      <c r="CR65">
        <f t="shared" si="21"/>
        <v>0</v>
      </c>
      <c r="CS65">
        <f t="shared" si="21"/>
        <v>0</v>
      </c>
      <c r="CT65">
        <f t="shared" si="21"/>
        <v>0</v>
      </c>
      <c r="CU65">
        <f t="shared" si="21"/>
        <v>0</v>
      </c>
      <c r="CV65">
        <f t="shared" si="21"/>
        <v>0</v>
      </c>
      <c r="CW65">
        <f t="shared" si="21"/>
        <v>0</v>
      </c>
      <c r="CX65">
        <f t="shared" si="21"/>
        <v>0</v>
      </c>
      <c r="CY65">
        <f t="shared" si="21"/>
        <v>0</v>
      </c>
      <c r="CZ65">
        <f t="shared" si="21"/>
        <v>0</v>
      </c>
      <c r="DA65">
        <f t="shared" si="21"/>
        <v>0</v>
      </c>
      <c r="DB65">
        <f t="shared" si="21"/>
        <v>0</v>
      </c>
      <c r="DC65">
        <f t="shared" si="21"/>
        <v>0</v>
      </c>
      <c r="DD65">
        <f t="shared" si="21"/>
        <v>0</v>
      </c>
      <c r="DE65">
        <f t="shared" si="21"/>
        <v>0</v>
      </c>
    </row>
    <row r="66" spans="2:109" x14ac:dyDescent="0.3">
      <c r="B66" t="b">
        <v>1</v>
      </c>
      <c r="C66" t="s">
        <v>8</v>
      </c>
      <c r="D66" t="b">
        <v>1</v>
      </c>
      <c r="E66">
        <v>66</v>
      </c>
      <c r="F66">
        <v>132</v>
      </c>
      <c r="G66" t="str">
        <f t="shared" si="14"/>
        <v>Zone C; &gt; 66kV &lt;= 132kV; Multi Cct: TRUE</v>
      </c>
      <c r="I66" s="3">
        <f t="shared" si="15"/>
        <v>151</v>
      </c>
      <c r="J66" s="12">
        <f t="shared" ref="J66:AO66" si="22">J38+J10</f>
        <v>0</v>
      </c>
      <c r="K66">
        <f t="shared" si="22"/>
        <v>0</v>
      </c>
      <c r="L66">
        <f t="shared" si="22"/>
        <v>0</v>
      </c>
      <c r="M66">
        <f t="shared" si="22"/>
        <v>0</v>
      </c>
      <c r="N66">
        <f t="shared" si="22"/>
        <v>0</v>
      </c>
      <c r="O66">
        <f t="shared" si="22"/>
        <v>0</v>
      </c>
      <c r="P66">
        <f t="shared" si="22"/>
        <v>0</v>
      </c>
      <c r="Q66">
        <f t="shared" si="22"/>
        <v>0</v>
      </c>
      <c r="R66">
        <f t="shared" si="22"/>
        <v>0</v>
      </c>
      <c r="S66">
        <f t="shared" si="22"/>
        <v>0</v>
      </c>
      <c r="T66">
        <f t="shared" si="22"/>
        <v>0</v>
      </c>
      <c r="U66">
        <f t="shared" si="22"/>
        <v>0</v>
      </c>
      <c r="V66">
        <f t="shared" si="22"/>
        <v>0</v>
      </c>
      <c r="W66">
        <f t="shared" si="22"/>
        <v>0</v>
      </c>
      <c r="X66">
        <f t="shared" si="22"/>
        <v>0</v>
      </c>
      <c r="Y66">
        <f t="shared" si="22"/>
        <v>0</v>
      </c>
      <c r="Z66">
        <f t="shared" si="22"/>
        <v>0</v>
      </c>
      <c r="AA66">
        <f t="shared" si="22"/>
        <v>0</v>
      </c>
      <c r="AB66">
        <f t="shared" si="22"/>
        <v>0</v>
      </c>
      <c r="AC66">
        <f t="shared" si="22"/>
        <v>0</v>
      </c>
      <c r="AD66">
        <f t="shared" si="22"/>
        <v>0</v>
      </c>
      <c r="AE66">
        <f t="shared" si="22"/>
        <v>0</v>
      </c>
      <c r="AF66">
        <f t="shared" si="22"/>
        <v>0</v>
      </c>
      <c r="AG66">
        <f t="shared" si="22"/>
        <v>0</v>
      </c>
      <c r="AH66">
        <f t="shared" si="22"/>
        <v>0</v>
      </c>
      <c r="AI66">
        <f t="shared" si="22"/>
        <v>0</v>
      </c>
      <c r="AJ66">
        <f t="shared" si="22"/>
        <v>0</v>
      </c>
      <c r="AK66">
        <f t="shared" si="22"/>
        <v>0</v>
      </c>
      <c r="AL66">
        <f t="shared" si="22"/>
        <v>0</v>
      </c>
      <c r="AM66">
        <f t="shared" si="22"/>
        <v>0</v>
      </c>
      <c r="AN66">
        <f t="shared" si="22"/>
        <v>0</v>
      </c>
      <c r="AO66">
        <f t="shared" si="22"/>
        <v>0</v>
      </c>
      <c r="AP66">
        <f t="shared" ref="AP66:BU66" si="23">AP38+AP10</f>
        <v>0</v>
      </c>
      <c r="AQ66">
        <f t="shared" si="23"/>
        <v>0</v>
      </c>
      <c r="AR66">
        <f t="shared" si="23"/>
        <v>0</v>
      </c>
      <c r="AS66">
        <f t="shared" si="23"/>
        <v>0</v>
      </c>
      <c r="AT66">
        <f t="shared" si="23"/>
        <v>0</v>
      </c>
      <c r="AU66">
        <f t="shared" si="23"/>
        <v>0</v>
      </c>
      <c r="AV66">
        <f t="shared" si="23"/>
        <v>0</v>
      </c>
      <c r="AW66">
        <f t="shared" si="23"/>
        <v>0</v>
      </c>
      <c r="AX66">
        <f t="shared" si="23"/>
        <v>0</v>
      </c>
      <c r="AY66">
        <f t="shared" si="23"/>
        <v>0</v>
      </c>
      <c r="AZ66">
        <f t="shared" si="23"/>
        <v>0</v>
      </c>
      <c r="BA66">
        <f t="shared" si="23"/>
        <v>0</v>
      </c>
      <c r="BB66">
        <f t="shared" si="23"/>
        <v>0</v>
      </c>
      <c r="BC66">
        <f t="shared" si="23"/>
        <v>0</v>
      </c>
      <c r="BD66">
        <f t="shared" si="23"/>
        <v>0</v>
      </c>
      <c r="BE66">
        <f t="shared" si="23"/>
        <v>0</v>
      </c>
      <c r="BF66">
        <f t="shared" si="23"/>
        <v>0</v>
      </c>
      <c r="BG66">
        <f t="shared" si="23"/>
        <v>0</v>
      </c>
      <c r="BH66">
        <f t="shared" si="23"/>
        <v>127</v>
      </c>
      <c r="BI66">
        <f t="shared" si="23"/>
        <v>0</v>
      </c>
      <c r="BJ66">
        <f t="shared" si="23"/>
        <v>14</v>
      </c>
      <c r="BK66">
        <f t="shared" si="23"/>
        <v>0</v>
      </c>
      <c r="BL66">
        <f t="shared" si="23"/>
        <v>0</v>
      </c>
      <c r="BM66">
        <f t="shared" si="23"/>
        <v>0</v>
      </c>
      <c r="BN66">
        <f t="shared" si="23"/>
        <v>10</v>
      </c>
      <c r="BO66">
        <f t="shared" si="23"/>
        <v>0</v>
      </c>
      <c r="BP66">
        <f t="shared" si="23"/>
        <v>0</v>
      </c>
      <c r="BQ66">
        <f t="shared" si="23"/>
        <v>0</v>
      </c>
      <c r="BR66">
        <f t="shared" si="23"/>
        <v>0</v>
      </c>
      <c r="BS66">
        <f t="shared" si="23"/>
        <v>0</v>
      </c>
      <c r="BT66">
        <f t="shared" si="23"/>
        <v>0</v>
      </c>
      <c r="BU66">
        <f t="shared" si="23"/>
        <v>0</v>
      </c>
      <c r="BV66">
        <f t="shared" ref="BV66:DE66" si="24">BV38+BV10</f>
        <v>0</v>
      </c>
      <c r="BW66">
        <f t="shared" si="24"/>
        <v>0</v>
      </c>
      <c r="BX66">
        <f t="shared" si="24"/>
        <v>0</v>
      </c>
      <c r="BY66">
        <f t="shared" si="24"/>
        <v>0</v>
      </c>
      <c r="BZ66">
        <f t="shared" si="24"/>
        <v>0</v>
      </c>
      <c r="CA66">
        <f t="shared" si="24"/>
        <v>0</v>
      </c>
      <c r="CB66">
        <f t="shared" si="24"/>
        <v>0</v>
      </c>
      <c r="CC66">
        <f t="shared" si="24"/>
        <v>0</v>
      </c>
      <c r="CD66">
        <f t="shared" si="24"/>
        <v>0</v>
      </c>
      <c r="CE66">
        <f t="shared" si="24"/>
        <v>0</v>
      </c>
      <c r="CF66">
        <f t="shared" si="24"/>
        <v>0</v>
      </c>
      <c r="CG66">
        <f t="shared" si="24"/>
        <v>0</v>
      </c>
      <c r="CH66">
        <f t="shared" si="24"/>
        <v>0</v>
      </c>
      <c r="CI66">
        <f t="shared" si="24"/>
        <v>0</v>
      </c>
      <c r="CJ66">
        <f t="shared" si="24"/>
        <v>0</v>
      </c>
      <c r="CK66">
        <f t="shared" si="24"/>
        <v>0</v>
      </c>
      <c r="CL66">
        <f t="shared" si="24"/>
        <v>0</v>
      </c>
      <c r="CM66">
        <f t="shared" si="24"/>
        <v>0</v>
      </c>
      <c r="CN66">
        <f t="shared" si="24"/>
        <v>0</v>
      </c>
      <c r="CO66">
        <f t="shared" si="24"/>
        <v>0</v>
      </c>
      <c r="CP66">
        <f t="shared" si="24"/>
        <v>0</v>
      </c>
      <c r="CQ66">
        <f t="shared" si="24"/>
        <v>0</v>
      </c>
      <c r="CR66">
        <f t="shared" si="24"/>
        <v>0</v>
      </c>
      <c r="CS66">
        <f t="shared" si="24"/>
        <v>0</v>
      </c>
      <c r="CT66">
        <f t="shared" si="24"/>
        <v>0</v>
      </c>
      <c r="CU66">
        <f t="shared" si="24"/>
        <v>0</v>
      </c>
      <c r="CV66">
        <f t="shared" si="24"/>
        <v>0</v>
      </c>
      <c r="CW66">
        <f t="shared" si="24"/>
        <v>0</v>
      </c>
      <c r="CX66">
        <f t="shared" si="24"/>
        <v>0</v>
      </c>
      <c r="CY66">
        <f t="shared" si="24"/>
        <v>0</v>
      </c>
      <c r="CZ66">
        <f t="shared" si="24"/>
        <v>0</v>
      </c>
      <c r="DA66">
        <f t="shared" si="24"/>
        <v>0</v>
      </c>
      <c r="DB66">
        <f t="shared" si="24"/>
        <v>0</v>
      </c>
      <c r="DC66">
        <f t="shared" si="24"/>
        <v>0</v>
      </c>
      <c r="DD66">
        <f t="shared" si="24"/>
        <v>0</v>
      </c>
      <c r="DE66">
        <f t="shared" si="24"/>
        <v>0</v>
      </c>
    </row>
    <row r="67" spans="2:109" x14ac:dyDescent="0.3">
      <c r="B67" t="b">
        <v>0</v>
      </c>
      <c r="C67" t="s">
        <v>9</v>
      </c>
      <c r="D67" t="b">
        <v>0</v>
      </c>
      <c r="E67">
        <v>-1</v>
      </c>
      <c r="F67">
        <v>33</v>
      </c>
      <c r="G67" t="str">
        <f t="shared" si="14"/>
        <v>Zone D; &gt; -1kV &lt;= 33kV; Multi Cct: FALSE</v>
      </c>
      <c r="I67" s="3">
        <f t="shared" si="15"/>
        <v>0</v>
      </c>
      <c r="J67" s="12">
        <f t="shared" ref="J67:AO67" si="25">J39+J11</f>
        <v>0</v>
      </c>
      <c r="K67">
        <f t="shared" si="25"/>
        <v>0</v>
      </c>
      <c r="L67">
        <f t="shared" si="25"/>
        <v>0</v>
      </c>
      <c r="M67">
        <f t="shared" si="25"/>
        <v>0</v>
      </c>
      <c r="N67">
        <f t="shared" si="25"/>
        <v>0</v>
      </c>
      <c r="O67">
        <f t="shared" si="25"/>
        <v>0</v>
      </c>
      <c r="P67">
        <f t="shared" si="25"/>
        <v>0</v>
      </c>
      <c r="Q67">
        <f t="shared" si="25"/>
        <v>0</v>
      </c>
      <c r="R67">
        <f t="shared" si="25"/>
        <v>0</v>
      </c>
      <c r="S67">
        <f t="shared" si="25"/>
        <v>0</v>
      </c>
      <c r="T67">
        <f t="shared" si="25"/>
        <v>0</v>
      </c>
      <c r="U67">
        <f t="shared" si="25"/>
        <v>0</v>
      </c>
      <c r="V67">
        <f t="shared" si="25"/>
        <v>0</v>
      </c>
      <c r="W67">
        <f t="shared" si="25"/>
        <v>0</v>
      </c>
      <c r="X67">
        <f t="shared" si="25"/>
        <v>0</v>
      </c>
      <c r="Y67">
        <f t="shared" si="25"/>
        <v>0</v>
      </c>
      <c r="Z67">
        <f t="shared" si="25"/>
        <v>0</v>
      </c>
      <c r="AA67">
        <f t="shared" si="25"/>
        <v>0</v>
      </c>
      <c r="AB67">
        <f t="shared" si="25"/>
        <v>0</v>
      </c>
      <c r="AC67">
        <f t="shared" si="25"/>
        <v>0</v>
      </c>
      <c r="AD67">
        <f t="shared" si="25"/>
        <v>0</v>
      </c>
      <c r="AE67">
        <f t="shared" si="25"/>
        <v>0</v>
      </c>
      <c r="AF67">
        <f t="shared" si="25"/>
        <v>0</v>
      </c>
      <c r="AG67">
        <f t="shared" si="25"/>
        <v>0</v>
      </c>
      <c r="AH67">
        <f t="shared" si="25"/>
        <v>0</v>
      </c>
      <c r="AI67">
        <f t="shared" si="25"/>
        <v>0</v>
      </c>
      <c r="AJ67">
        <f t="shared" si="25"/>
        <v>0</v>
      </c>
      <c r="AK67">
        <f t="shared" si="25"/>
        <v>0</v>
      </c>
      <c r="AL67">
        <f t="shared" si="25"/>
        <v>0</v>
      </c>
      <c r="AM67">
        <f t="shared" si="25"/>
        <v>0</v>
      </c>
      <c r="AN67">
        <f t="shared" si="25"/>
        <v>0</v>
      </c>
      <c r="AO67">
        <f t="shared" si="25"/>
        <v>0</v>
      </c>
      <c r="AP67">
        <f t="shared" ref="AP67:BU67" si="26">AP39+AP11</f>
        <v>0</v>
      </c>
      <c r="AQ67">
        <f t="shared" si="26"/>
        <v>0</v>
      </c>
      <c r="AR67">
        <f t="shared" si="26"/>
        <v>0</v>
      </c>
      <c r="AS67">
        <f t="shared" si="26"/>
        <v>0</v>
      </c>
      <c r="AT67">
        <f t="shared" si="26"/>
        <v>0</v>
      </c>
      <c r="AU67">
        <f t="shared" si="26"/>
        <v>0</v>
      </c>
      <c r="AV67">
        <f t="shared" si="26"/>
        <v>0</v>
      </c>
      <c r="AW67">
        <f t="shared" si="26"/>
        <v>0</v>
      </c>
      <c r="AX67">
        <f t="shared" si="26"/>
        <v>0</v>
      </c>
      <c r="AY67">
        <f t="shared" si="26"/>
        <v>0</v>
      </c>
      <c r="AZ67">
        <f t="shared" si="26"/>
        <v>0</v>
      </c>
      <c r="BA67">
        <f t="shared" si="26"/>
        <v>0</v>
      </c>
      <c r="BB67">
        <f t="shared" si="26"/>
        <v>0</v>
      </c>
      <c r="BC67">
        <f t="shared" si="26"/>
        <v>0</v>
      </c>
      <c r="BD67">
        <f t="shared" si="26"/>
        <v>0</v>
      </c>
      <c r="BE67">
        <f t="shared" si="26"/>
        <v>0</v>
      </c>
      <c r="BF67">
        <f t="shared" si="26"/>
        <v>0</v>
      </c>
      <c r="BG67">
        <f t="shared" si="26"/>
        <v>0</v>
      </c>
      <c r="BH67">
        <f t="shared" si="26"/>
        <v>0</v>
      </c>
      <c r="BI67">
        <f t="shared" si="26"/>
        <v>0</v>
      </c>
      <c r="BJ67">
        <f t="shared" si="26"/>
        <v>0</v>
      </c>
      <c r="BK67">
        <f t="shared" si="26"/>
        <v>0</v>
      </c>
      <c r="BL67">
        <f t="shared" si="26"/>
        <v>0</v>
      </c>
      <c r="BM67">
        <f t="shared" si="26"/>
        <v>0</v>
      </c>
      <c r="BN67">
        <f t="shared" si="26"/>
        <v>0</v>
      </c>
      <c r="BO67">
        <f t="shared" si="26"/>
        <v>0</v>
      </c>
      <c r="BP67">
        <f t="shared" si="26"/>
        <v>0</v>
      </c>
      <c r="BQ67">
        <f t="shared" si="26"/>
        <v>0</v>
      </c>
      <c r="BR67">
        <f t="shared" si="26"/>
        <v>0</v>
      </c>
      <c r="BS67">
        <f t="shared" si="26"/>
        <v>0</v>
      </c>
      <c r="BT67">
        <f t="shared" si="26"/>
        <v>0</v>
      </c>
      <c r="BU67">
        <f t="shared" si="26"/>
        <v>0</v>
      </c>
      <c r="BV67">
        <f t="shared" ref="BV67:DE67" si="27">BV39+BV11</f>
        <v>0</v>
      </c>
      <c r="BW67">
        <f t="shared" si="27"/>
        <v>0</v>
      </c>
      <c r="BX67">
        <f t="shared" si="27"/>
        <v>0</v>
      </c>
      <c r="BY67">
        <f t="shared" si="27"/>
        <v>0</v>
      </c>
      <c r="BZ67">
        <f t="shared" si="27"/>
        <v>0</v>
      </c>
      <c r="CA67">
        <f t="shared" si="27"/>
        <v>0</v>
      </c>
      <c r="CB67">
        <f t="shared" si="27"/>
        <v>0</v>
      </c>
      <c r="CC67">
        <f t="shared" si="27"/>
        <v>0</v>
      </c>
      <c r="CD67">
        <f t="shared" si="27"/>
        <v>0</v>
      </c>
      <c r="CE67">
        <f t="shared" si="27"/>
        <v>0</v>
      </c>
      <c r="CF67">
        <f t="shared" si="27"/>
        <v>0</v>
      </c>
      <c r="CG67">
        <f t="shared" si="27"/>
        <v>0</v>
      </c>
      <c r="CH67">
        <f t="shared" si="27"/>
        <v>0</v>
      </c>
      <c r="CI67">
        <f t="shared" si="27"/>
        <v>0</v>
      </c>
      <c r="CJ67">
        <f t="shared" si="27"/>
        <v>0</v>
      </c>
      <c r="CK67">
        <f t="shared" si="27"/>
        <v>0</v>
      </c>
      <c r="CL67">
        <f t="shared" si="27"/>
        <v>0</v>
      </c>
      <c r="CM67">
        <f t="shared" si="27"/>
        <v>0</v>
      </c>
      <c r="CN67">
        <f t="shared" si="27"/>
        <v>0</v>
      </c>
      <c r="CO67">
        <f t="shared" si="27"/>
        <v>0</v>
      </c>
      <c r="CP67">
        <f t="shared" si="27"/>
        <v>0</v>
      </c>
      <c r="CQ67">
        <f t="shared" si="27"/>
        <v>0</v>
      </c>
      <c r="CR67">
        <f t="shared" si="27"/>
        <v>0</v>
      </c>
      <c r="CS67">
        <f t="shared" si="27"/>
        <v>0</v>
      </c>
      <c r="CT67">
        <f t="shared" si="27"/>
        <v>0</v>
      </c>
      <c r="CU67">
        <f t="shared" si="27"/>
        <v>0</v>
      </c>
      <c r="CV67">
        <f t="shared" si="27"/>
        <v>0</v>
      </c>
      <c r="CW67">
        <f t="shared" si="27"/>
        <v>0</v>
      </c>
      <c r="CX67">
        <f t="shared" si="27"/>
        <v>0</v>
      </c>
      <c r="CY67">
        <f t="shared" si="27"/>
        <v>0</v>
      </c>
      <c r="CZ67">
        <f t="shared" si="27"/>
        <v>0</v>
      </c>
      <c r="DA67">
        <f t="shared" si="27"/>
        <v>0</v>
      </c>
      <c r="DB67">
        <f t="shared" si="27"/>
        <v>0</v>
      </c>
      <c r="DC67">
        <f t="shared" si="27"/>
        <v>0</v>
      </c>
      <c r="DD67">
        <f t="shared" si="27"/>
        <v>0</v>
      </c>
      <c r="DE67">
        <f t="shared" si="27"/>
        <v>0</v>
      </c>
    </row>
    <row r="68" spans="2:109" x14ac:dyDescent="0.3">
      <c r="B68" t="b">
        <v>0</v>
      </c>
      <c r="C68" t="s">
        <v>7</v>
      </c>
      <c r="D68" t="b">
        <v>0</v>
      </c>
      <c r="E68">
        <v>66</v>
      </c>
      <c r="F68">
        <v>132</v>
      </c>
      <c r="G68" t="str">
        <f t="shared" si="14"/>
        <v>Zone B; &gt; 66kV &lt;= 132kV; Multi Cct: FALSE</v>
      </c>
      <c r="I68" s="3">
        <f t="shared" si="15"/>
        <v>603</v>
      </c>
      <c r="J68" s="12">
        <f t="shared" ref="J68:AO68" si="28">J40+J12</f>
        <v>0</v>
      </c>
      <c r="K68">
        <f t="shared" si="28"/>
        <v>11</v>
      </c>
      <c r="L68">
        <f t="shared" si="28"/>
        <v>2</v>
      </c>
      <c r="M68">
        <f t="shared" si="28"/>
        <v>9</v>
      </c>
      <c r="N68">
        <f t="shared" si="28"/>
        <v>16</v>
      </c>
      <c r="O68">
        <f t="shared" si="28"/>
        <v>0</v>
      </c>
      <c r="P68">
        <f t="shared" si="28"/>
        <v>8</v>
      </c>
      <c r="Q68">
        <f t="shared" si="28"/>
        <v>2</v>
      </c>
      <c r="R68">
        <f t="shared" si="28"/>
        <v>11</v>
      </c>
      <c r="S68">
        <f t="shared" si="28"/>
        <v>2</v>
      </c>
      <c r="T68">
        <f t="shared" si="28"/>
        <v>0</v>
      </c>
      <c r="U68">
        <f t="shared" si="28"/>
        <v>0</v>
      </c>
      <c r="V68">
        <f t="shared" si="28"/>
        <v>1</v>
      </c>
      <c r="W68">
        <f t="shared" si="28"/>
        <v>0</v>
      </c>
      <c r="X68">
        <f t="shared" si="28"/>
        <v>0</v>
      </c>
      <c r="Y68">
        <f t="shared" si="28"/>
        <v>0</v>
      </c>
      <c r="Z68">
        <f t="shared" si="28"/>
        <v>0</v>
      </c>
      <c r="AA68">
        <f t="shared" si="28"/>
        <v>0</v>
      </c>
      <c r="AB68">
        <f t="shared" si="28"/>
        <v>0</v>
      </c>
      <c r="AC68">
        <f t="shared" si="28"/>
        <v>0</v>
      </c>
      <c r="AD68">
        <f t="shared" si="28"/>
        <v>0</v>
      </c>
      <c r="AE68">
        <f t="shared" si="28"/>
        <v>0</v>
      </c>
      <c r="AF68">
        <f t="shared" si="28"/>
        <v>16</v>
      </c>
      <c r="AG68">
        <f t="shared" si="28"/>
        <v>0</v>
      </c>
      <c r="AH68">
        <f t="shared" si="28"/>
        <v>0</v>
      </c>
      <c r="AI68">
        <f t="shared" si="28"/>
        <v>0</v>
      </c>
      <c r="AJ68">
        <f t="shared" si="28"/>
        <v>0</v>
      </c>
      <c r="AK68">
        <f t="shared" si="28"/>
        <v>201</v>
      </c>
      <c r="AL68">
        <f t="shared" si="28"/>
        <v>0</v>
      </c>
      <c r="AM68">
        <f t="shared" si="28"/>
        <v>0</v>
      </c>
      <c r="AN68">
        <f t="shared" si="28"/>
        <v>0</v>
      </c>
      <c r="AO68">
        <f t="shared" si="28"/>
        <v>0</v>
      </c>
      <c r="AP68">
        <f t="shared" ref="AP68:BU68" si="29">AP40+AP12</f>
        <v>0</v>
      </c>
      <c r="AQ68">
        <f t="shared" si="29"/>
        <v>0</v>
      </c>
      <c r="AR68">
        <f t="shared" si="29"/>
        <v>0</v>
      </c>
      <c r="AS68">
        <f t="shared" si="29"/>
        <v>0</v>
      </c>
      <c r="AT68">
        <f t="shared" si="29"/>
        <v>0</v>
      </c>
      <c r="AU68">
        <f t="shared" si="29"/>
        <v>0</v>
      </c>
      <c r="AV68">
        <f t="shared" si="29"/>
        <v>127</v>
      </c>
      <c r="AW68">
        <f t="shared" si="29"/>
        <v>0</v>
      </c>
      <c r="AX68">
        <f t="shared" si="29"/>
        <v>0</v>
      </c>
      <c r="AY68">
        <f t="shared" si="29"/>
        <v>4</v>
      </c>
      <c r="AZ68">
        <f t="shared" si="29"/>
        <v>0</v>
      </c>
      <c r="BA68">
        <f t="shared" si="29"/>
        <v>0</v>
      </c>
      <c r="BB68">
        <f t="shared" si="29"/>
        <v>0</v>
      </c>
      <c r="BC68">
        <f t="shared" si="29"/>
        <v>0</v>
      </c>
      <c r="BD68">
        <f t="shared" si="29"/>
        <v>193</v>
      </c>
      <c r="BE68">
        <f t="shared" si="29"/>
        <v>0</v>
      </c>
      <c r="BF68">
        <f t="shared" si="29"/>
        <v>0</v>
      </c>
      <c r="BG68">
        <f t="shared" si="29"/>
        <v>0</v>
      </c>
      <c r="BH68">
        <f t="shared" si="29"/>
        <v>0</v>
      </c>
      <c r="BI68">
        <f t="shared" si="29"/>
        <v>0</v>
      </c>
      <c r="BJ68">
        <f t="shared" si="29"/>
        <v>0</v>
      </c>
      <c r="BK68">
        <f t="shared" si="29"/>
        <v>0</v>
      </c>
      <c r="BL68">
        <f t="shared" si="29"/>
        <v>0</v>
      </c>
      <c r="BM68">
        <f t="shared" si="29"/>
        <v>0</v>
      </c>
      <c r="BN68">
        <f t="shared" si="29"/>
        <v>0</v>
      </c>
      <c r="BO68">
        <f t="shared" si="29"/>
        <v>0</v>
      </c>
      <c r="BP68">
        <f t="shared" si="29"/>
        <v>0</v>
      </c>
      <c r="BQ68">
        <f t="shared" si="29"/>
        <v>0</v>
      </c>
      <c r="BR68">
        <f t="shared" si="29"/>
        <v>0</v>
      </c>
      <c r="BS68">
        <f t="shared" si="29"/>
        <v>0</v>
      </c>
      <c r="BT68">
        <f t="shared" si="29"/>
        <v>0</v>
      </c>
      <c r="BU68">
        <f t="shared" si="29"/>
        <v>0</v>
      </c>
      <c r="BV68">
        <f t="shared" ref="BV68:DE68" si="30">BV40+BV12</f>
        <v>0</v>
      </c>
      <c r="BW68">
        <f t="shared" si="30"/>
        <v>0</v>
      </c>
      <c r="BX68">
        <f t="shared" si="30"/>
        <v>0</v>
      </c>
      <c r="BY68">
        <f t="shared" si="30"/>
        <v>0</v>
      </c>
      <c r="BZ68">
        <f t="shared" si="30"/>
        <v>0</v>
      </c>
      <c r="CA68">
        <f t="shared" si="30"/>
        <v>0</v>
      </c>
      <c r="CB68">
        <f t="shared" si="30"/>
        <v>0</v>
      </c>
      <c r="CC68">
        <f t="shared" si="30"/>
        <v>0</v>
      </c>
      <c r="CD68">
        <f t="shared" si="30"/>
        <v>0</v>
      </c>
      <c r="CE68">
        <f t="shared" si="30"/>
        <v>0</v>
      </c>
      <c r="CF68">
        <f t="shared" si="30"/>
        <v>0</v>
      </c>
      <c r="CG68">
        <f t="shared" si="30"/>
        <v>0</v>
      </c>
      <c r="CH68">
        <f t="shared" si="30"/>
        <v>0</v>
      </c>
      <c r="CI68">
        <f t="shared" si="30"/>
        <v>0</v>
      </c>
      <c r="CJ68">
        <f t="shared" si="30"/>
        <v>0</v>
      </c>
      <c r="CK68">
        <f t="shared" si="30"/>
        <v>0</v>
      </c>
      <c r="CL68">
        <f t="shared" si="30"/>
        <v>0</v>
      </c>
      <c r="CM68">
        <f t="shared" si="30"/>
        <v>0</v>
      </c>
      <c r="CN68">
        <f t="shared" si="30"/>
        <v>0</v>
      </c>
      <c r="CO68">
        <f t="shared" si="30"/>
        <v>0</v>
      </c>
      <c r="CP68">
        <f t="shared" si="30"/>
        <v>0</v>
      </c>
      <c r="CQ68">
        <f t="shared" si="30"/>
        <v>0</v>
      </c>
      <c r="CR68">
        <f t="shared" si="30"/>
        <v>0</v>
      </c>
      <c r="CS68">
        <f t="shared" si="30"/>
        <v>0</v>
      </c>
      <c r="CT68">
        <f t="shared" si="30"/>
        <v>0</v>
      </c>
      <c r="CU68">
        <f t="shared" si="30"/>
        <v>0</v>
      </c>
      <c r="CV68">
        <f t="shared" si="30"/>
        <v>0</v>
      </c>
      <c r="CW68">
        <f t="shared" si="30"/>
        <v>0</v>
      </c>
      <c r="CX68">
        <f t="shared" si="30"/>
        <v>0</v>
      </c>
      <c r="CY68">
        <f t="shared" si="30"/>
        <v>0</v>
      </c>
      <c r="CZ68">
        <f t="shared" si="30"/>
        <v>0</v>
      </c>
      <c r="DA68">
        <f t="shared" si="30"/>
        <v>0</v>
      </c>
      <c r="DB68">
        <f t="shared" si="30"/>
        <v>0</v>
      </c>
      <c r="DC68">
        <f t="shared" si="30"/>
        <v>0</v>
      </c>
      <c r="DD68">
        <f t="shared" si="30"/>
        <v>0</v>
      </c>
      <c r="DE68">
        <f t="shared" si="30"/>
        <v>0</v>
      </c>
    </row>
    <row r="69" spans="2:109" x14ac:dyDescent="0.3">
      <c r="B69" t="b">
        <v>0</v>
      </c>
      <c r="C69" t="s">
        <v>8</v>
      </c>
      <c r="D69" t="b">
        <v>0</v>
      </c>
      <c r="E69">
        <v>66</v>
      </c>
      <c r="F69">
        <v>132</v>
      </c>
      <c r="G69" t="str">
        <f t="shared" si="14"/>
        <v>Zone C; &gt; 66kV &lt;= 132kV; Multi Cct: FALSE</v>
      </c>
      <c r="I69" s="3">
        <f t="shared" si="15"/>
        <v>1492</v>
      </c>
      <c r="J69" s="12">
        <f t="shared" ref="J69:AO69" si="31">J41+J13</f>
        <v>6</v>
      </c>
      <c r="K69">
        <f t="shared" si="31"/>
        <v>8</v>
      </c>
      <c r="L69">
        <f t="shared" si="31"/>
        <v>1</v>
      </c>
      <c r="M69">
        <f t="shared" si="31"/>
        <v>5</v>
      </c>
      <c r="N69">
        <f t="shared" si="31"/>
        <v>20</v>
      </c>
      <c r="O69">
        <f t="shared" si="31"/>
        <v>14</v>
      </c>
      <c r="P69">
        <f t="shared" si="31"/>
        <v>181</v>
      </c>
      <c r="Q69">
        <f t="shared" si="31"/>
        <v>18</v>
      </c>
      <c r="R69">
        <f t="shared" si="31"/>
        <v>89</v>
      </c>
      <c r="S69">
        <f t="shared" si="31"/>
        <v>14</v>
      </c>
      <c r="T69">
        <f t="shared" si="31"/>
        <v>8</v>
      </c>
      <c r="U69">
        <f t="shared" si="31"/>
        <v>0</v>
      </c>
      <c r="V69">
        <f t="shared" si="31"/>
        <v>7</v>
      </c>
      <c r="W69">
        <f t="shared" si="31"/>
        <v>1</v>
      </c>
      <c r="X69">
        <f t="shared" si="31"/>
        <v>1</v>
      </c>
      <c r="Y69">
        <f t="shared" si="31"/>
        <v>9</v>
      </c>
      <c r="Z69">
        <f t="shared" si="31"/>
        <v>0</v>
      </c>
      <c r="AA69">
        <f t="shared" si="31"/>
        <v>0</v>
      </c>
      <c r="AB69">
        <f t="shared" si="31"/>
        <v>0</v>
      </c>
      <c r="AC69">
        <f t="shared" si="31"/>
        <v>0</v>
      </c>
      <c r="AD69">
        <f t="shared" si="31"/>
        <v>0</v>
      </c>
      <c r="AE69">
        <f t="shared" si="31"/>
        <v>0</v>
      </c>
      <c r="AF69">
        <f t="shared" si="31"/>
        <v>106</v>
      </c>
      <c r="AG69">
        <f t="shared" si="31"/>
        <v>5</v>
      </c>
      <c r="AH69">
        <f t="shared" si="31"/>
        <v>0</v>
      </c>
      <c r="AI69">
        <f t="shared" si="31"/>
        <v>4</v>
      </c>
      <c r="AJ69">
        <f t="shared" si="31"/>
        <v>0</v>
      </c>
      <c r="AK69">
        <f t="shared" si="31"/>
        <v>32</v>
      </c>
      <c r="AL69">
        <f t="shared" si="31"/>
        <v>422</v>
      </c>
      <c r="AM69">
        <f t="shared" si="31"/>
        <v>12</v>
      </c>
      <c r="AN69">
        <f t="shared" si="31"/>
        <v>1</v>
      </c>
      <c r="AO69">
        <f t="shared" si="31"/>
        <v>0</v>
      </c>
      <c r="AP69">
        <f t="shared" ref="AP69:BU69" si="32">AP41+AP13</f>
        <v>0</v>
      </c>
      <c r="AQ69">
        <f t="shared" si="32"/>
        <v>151</v>
      </c>
      <c r="AR69">
        <f t="shared" si="32"/>
        <v>144</v>
      </c>
      <c r="AS69">
        <f t="shared" si="32"/>
        <v>0</v>
      </c>
      <c r="AT69">
        <f t="shared" si="32"/>
        <v>34</v>
      </c>
      <c r="AU69">
        <f t="shared" si="32"/>
        <v>24</v>
      </c>
      <c r="AV69">
        <f t="shared" si="32"/>
        <v>0</v>
      </c>
      <c r="AW69">
        <f t="shared" si="32"/>
        <v>0</v>
      </c>
      <c r="AX69">
        <f t="shared" si="32"/>
        <v>0</v>
      </c>
      <c r="AY69">
        <f t="shared" si="32"/>
        <v>0</v>
      </c>
      <c r="AZ69">
        <f t="shared" si="32"/>
        <v>0</v>
      </c>
      <c r="BA69">
        <f t="shared" si="32"/>
        <v>0</v>
      </c>
      <c r="BB69">
        <f t="shared" si="32"/>
        <v>0</v>
      </c>
      <c r="BC69">
        <f t="shared" si="32"/>
        <v>0</v>
      </c>
      <c r="BD69">
        <f t="shared" si="32"/>
        <v>0</v>
      </c>
      <c r="BE69">
        <f t="shared" si="32"/>
        <v>0</v>
      </c>
      <c r="BF69">
        <f t="shared" si="32"/>
        <v>173</v>
      </c>
      <c r="BG69">
        <f t="shared" si="32"/>
        <v>0</v>
      </c>
      <c r="BH69">
        <f t="shared" si="32"/>
        <v>1</v>
      </c>
      <c r="BI69">
        <f t="shared" si="32"/>
        <v>0</v>
      </c>
      <c r="BJ69">
        <f t="shared" si="32"/>
        <v>1</v>
      </c>
      <c r="BK69">
        <f t="shared" si="32"/>
        <v>0</v>
      </c>
      <c r="BL69">
        <f t="shared" si="32"/>
        <v>0</v>
      </c>
      <c r="BM69">
        <f t="shared" si="32"/>
        <v>0</v>
      </c>
      <c r="BN69">
        <f t="shared" si="32"/>
        <v>0</v>
      </c>
      <c r="BO69">
        <f t="shared" si="32"/>
        <v>0</v>
      </c>
      <c r="BP69">
        <f t="shared" si="32"/>
        <v>0</v>
      </c>
      <c r="BQ69">
        <f t="shared" si="32"/>
        <v>0</v>
      </c>
      <c r="BR69">
        <f t="shared" si="32"/>
        <v>0</v>
      </c>
      <c r="BS69">
        <f t="shared" si="32"/>
        <v>0</v>
      </c>
      <c r="BT69">
        <f t="shared" si="32"/>
        <v>0</v>
      </c>
      <c r="BU69">
        <f t="shared" si="32"/>
        <v>0</v>
      </c>
      <c r="BV69">
        <f t="shared" ref="BV69:DE69" si="33">BV41+BV13</f>
        <v>0</v>
      </c>
      <c r="BW69">
        <f t="shared" si="33"/>
        <v>0</v>
      </c>
      <c r="BX69">
        <f t="shared" si="33"/>
        <v>0</v>
      </c>
      <c r="BY69">
        <f t="shared" si="33"/>
        <v>0</v>
      </c>
      <c r="BZ69">
        <f t="shared" si="33"/>
        <v>0</v>
      </c>
      <c r="CA69">
        <f t="shared" si="33"/>
        <v>0</v>
      </c>
      <c r="CB69">
        <f t="shared" si="33"/>
        <v>0</v>
      </c>
      <c r="CC69">
        <f t="shared" si="33"/>
        <v>0</v>
      </c>
      <c r="CD69">
        <f t="shared" si="33"/>
        <v>0</v>
      </c>
      <c r="CE69">
        <f t="shared" si="33"/>
        <v>0</v>
      </c>
      <c r="CF69">
        <f t="shared" si="33"/>
        <v>0</v>
      </c>
      <c r="CG69">
        <f t="shared" si="33"/>
        <v>0</v>
      </c>
      <c r="CH69">
        <f t="shared" si="33"/>
        <v>0</v>
      </c>
      <c r="CI69">
        <f t="shared" si="33"/>
        <v>0</v>
      </c>
      <c r="CJ69">
        <f t="shared" si="33"/>
        <v>0</v>
      </c>
      <c r="CK69">
        <f t="shared" si="33"/>
        <v>0</v>
      </c>
      <c r="CL69">
        <f t="shared" si="33"/>
        <v>0</v>
      </c>
      <c r="CM69">
        <f t="shared" si="33"/>
        <v>0</v>
      </c>
      <c r="CN69">
        <f t="shared" si="33"/>
        <v>0</v>
      </c>
      <c r="CO69">
        <f t="shared" si="33"/>
        <v>0</v>
      </c>
      <c r="CP69">
        <f t="shared" si="33"/>
        <v>0</v>
      </c>
      <c r="CQ69">
        <f t="shared" si="33"/>
        <v>0</v>
      </c>
      <c r="CR69">
        <f t="shared" si="33"/>
        <v>0</v>
      </c>
      <c r="CS69">
        <f t="shared" si="33"/>
        <v>0</v>
      </c>
      <c r="CT69">
        <f t="shared" si="33"/>
        <v>0</v>
      </c>
      <c r="CU69">
        <f t="shared" si="33"/>
        <v>0</v>
      </c>
      <c r="CV69">
        <f t="shared" si="33"/>
        <v>0</v>
      </c>
      <c r="CW69">
        <f t="shared" si="33"/>
        <v>0</v>
      </c>
      <c r="CX69">
        <f t="shared" si="33"/>
        <v>0</v>
      </c>
      <c r="CY69">
        <f t="shared" si="33"/>
        <v>0</v>
      </c>
      <c r="CZ69">
        <f t="shared" si="33"/>
        <v>0</v>
      </c>
      <c r="DA69">
        <f t="shared" si="33"/>
        <v>0</v>
      </c>
      <c r="DB69">
        <f t="shared" si="33"/>
        <v>0</v>
      </c>
      <c r="DC69">
        <f t="shared" si="33"/>
        <v>0</v>
      </c>
      <c r="DD69">
        <f t="shared" si="33"/>
        <v>0</v>
      </c>
      <c r="DE69">
        <f t="shared" si="33"/>
        <v>0</v>
      </c>
    </row>
    <row r="70" spans="2:109" x14ac:dyDescent="0.3">
      <c r="B70" t="b">
        <v>0</v>
      </c>
      <c r="C70" t="s">
        <v>9</v>
      </c>
      <c r="D70" t="b">
        <v>0</v>
      </c>
      <c r="E70">
        <v>66</v>
      </c>
      <c r="F70">
        <v>132</v>
      </c>
      <c r="G70" t="str">
        <f t="shared" si="14"/>
        <v>Zone D; &gt; 66kV &lt;= 132kV; Multi Cct: FALSE</v>
      </c>
      <c r="I70" s="3">
        <f t="shared" si="15"/>
        <v>96</v>
      </c>
      <c r="J70" s="12">
        <f t="shared" ref="J70:AO70" si="34">J42+J14</f>
        <v>0</v>
      </c>
      <c r="K70">
        <f t="shared" si="34"/>
        <v>1</v>
      </c>
      <c r="L70">
        <f t="shared" si="34"/>
        <v>11</v>
      </c>
      <c r="M70">
        <f t="shared" si="34"/>
        <v>3</v>
      </c>
      <c r="N70">
        <f t="shared" si="34"/>
        <v>3</v>
      </c>
      <c r="O70">
        <f t="shared" si="34"/>
        <v>6</v>
      </c>
      <c r="P70">
        <f t="shared" si="34"/>
        <v>2</v>
      </c>
      <c r="Q70">
        <f t="shared" si="34"/>
        <v>0</v>
      </c>
      <c r="R70">
        <f t="shared" si="34"/>
        <v>0</v>
      </c>
      <c r="S70">
        <f t="shared" si="34"/>
        <v>0</v>
      </c>
      <c r="T70">
        <f t="shared" si="34"/>
        <v>7</v>
      </c>
      <c r="U70">
        <f t="shared" si="34"/>
        <v>4</v>
      </c>
      <c r="V70">
        <f t="shared" si="34"/>
        <v>0</v>
      </c>
      <c r="W70">
        <f t="shared" si="34"/>
        <v>1</v>
      </c>
      <c r="X70">
        <f t="shared" si="34"/>
        <v>0</v>
      </c>
      <c r="Y70">
        <f t="shared" si="34"/>
        <v>0</v>
      </c>
      <c r="Z70">
        <f t="shared" si="34"/>
        <v>0</v>
      </c>
      <c r="AA70">
        <f t="shared" si="34"/>
        <v>3</v>
      </c>
      <c r="AB70">
        <f t="shared" si="34"/>
        <v>0</v>
      </c>
      <c r="AC70">
        <f t="shared" si="34"/>
        <v>0</v>
      </c>
      <c r="AD70">
        <f t="shared" si="34"/>
        <v>0</v>
      </c>
      <c r="AE70">
        <f t="shared" si="34"/>
        <v>0</v>
      </c>
      <c r="AF70">
        <f t="shared" si="34"/>
        <v>0</v>
      </c>
      <c r="AG70">
        <f t="shared" si="34"/>
        <v>0</v>
      </c>
      <c r="AH70">
        <f t="shared" si="34"/>
        <v>0</v>
      </c>
      <c r="AI70">
        <f t="shared" si="34"/>
        <v>0</v>
      </c>
      <c r="AJ70">
        <f t="shared" si="34"/>
        <v>0</v>
      </c>
      <c r="AK70">
        <f t="shared" si="34"/>
        <v>0</v>
      </c>
      <c r="AL70">
        <f t="shared" si="34"/>
        <v>55</v>
      </c>
      <c r="AM70">
        <f t="shared" si="34"/>
        <v>0</v>
      </c>
      <c r="AN70">
        <f t="shared" si="34"/>
        <v>0</v>
      </c>
      <c r="AO70">
        <f t="shared" si="34"/>
        <v>0</v>
      </c>
      <c r="AP70">
        <f t="shared" ref="AP70:BU70" si="35">AP42+AP14</f>
        <v>0</v>
      </c>
      <c r="AQ70">
        <f t="shared" si="35"/>
        <v>0</v>
      </c>
      <c r="AR70">
        <f t="shared" si="35"/>
        <v>0</v>
      </c>
      <c r="AS70">
        <f t="shared" si="35"/>
        <v>0</v>
      </c>
      <c r="AT70">
        <f t="shared" si="35"/>
        <v>0</v>
      </c>
      <c r="AU70">
        <f t="shared" si="35"/>
        <v>0</v>
      </c>
      <c r="AV70">
        <f t="shared" si="35"/>
        <v>0</v>
      </c>
      <c r="AW70">
        <f t="shared" si="35"/>
        <v>0</v>
      </c>
      <c r="AX70">
        <f t="shared" si="35"/>
        <v>0</v>
      </c>
      <c r="AY70">
        <f t="shared" si="35"/>
        <v>0</v>
      </c>
      <c r="AZ70">
        <f t="shared" si="35"/>
        <v>0</v>
      </c>
      <c r="BA70">
        <f t="shared" si="35"/>
        <v>0</v>
      </c>
      <c r="BB70">
        <f t="shared" si="35"/>
        <v>0</v>
      </c>
      <c r="BC70">
        <f t="shared" si="35"/>
        <v>0</v>
      </c>
      <c r="BD70">
        <f t="shared" si="35"/>
        <v>0</v>
      </c>
      <c r="BE70">
        <f t="shared" si="35"/>
        <v>0</v>
      </c>
      <c r="BF70">
        <f t="shared" si="35"/>
        <v>0</v>
      </c>
      <c r="BG70">
        <f t="shared" si="35"/>
        <v>0</v>
      </c>
      <c r="BH70">
        <f t="shared" si="35"/>
        <v>0</v>
      </c>
      <c r="BI70">
        <f t="shared" si="35"/>
        <v>0</v>
      </c>
      <c r="BJ70">
        <f t="shared" si="35"/>
        <v>0</v>
      </c>
      <c r="BK70">
        <f t="shared" si="35"/>
        <v>0</v>
      </c>
      <c r="BL70">
        <f t="shared" si="35"/>
        <v>0</v>
      </c>
      <c r="BM70">
        <f t="shared" si="35"/>
        <v>0</v>
      </c>
      <c r="BN70">
        <f t="shared" si="35"/>
        <v>0</v>
      </c>
      <c r="BO70">
        <f t="shared" si="35"/>
        <v>0</v>
      </c>
      <c r="BP70">
        <f t="shared" si="35"/>
        <v>0</v>
      </c>
      <c r="BQ70">
        <f t="shared" si="35"/>
        <v>0</v>
      </c>
      <c r="BR70">
        <f t="shared" si="35"/>
        <v>0</v>
      </c>
      <c r="BS70">
        <f t="shared" si="35"/>
        <v>0</v>
      </c>
      <c r="BT70">
        <f t="shared" si="35"/>
        <v>0</v>
      </c>
      <c r="BU70">
        <f t="shared" si="35"/>
        <v>0</v>
      </c>
      <c r="BV70">
        <f t="shared" ref="BV70:DE70" si="36">BV42+BV14</f>
        <v>0</v>
      </c>
      <c r="BW70">
        <f t="shared" si="36"/>
        <v>0</v>
      </c>
      <c r="BX70">
        <f t="shared" si="36"/>
        <v>0</v>
      </c>
      <c r="BY70">
        <f t="shared" si="36"/>
        <v>0</v>
      </c>
      <c r="BZ70">
        <f t="shared" si="36"/>
        <v>0</v>
      </c>
      <c r="CA70">
        <f t="shared" si="36"/>
        <v>0</v>
      </c>
      <c r="CB70">
        <f t="shared" si="36"/>
        <v>0</v>
      </c>
      <c r="CC70">
        <f t="shared" si="36"/>
        <v>0</v>
      </c>
      <c r="CD70">
        <f t="shared" si="36"/>
        <v>0</v>
      </c>
      <c r="CE70">
        <f t="shared" si="36"/>
        <v>0</v>
      </c>
      <c r="CF70">
        <f t="shared" si="36"/>
        <v>0</v>
      </c>
      <c r="CG70">
        <f t="shared" si="36"/>
        <v>0</v>
      </c>
      <c r="CH70">
        <f t="shared" si="36"/>
        <v>0</v>
      </c>
      <c r="CI70">
        <f t="shared" si="36"/>
        <v>0</v>
      </c>
      <c r="CJ70">
        <f t="shared" si="36"/>
        <v>0</v>
      </c>
      <c r="CK70">
        <f t="shared" si="36"/>
        <v>0</v>
      </c>
      <c r="CL70">
        <f t="shared" si="36"/>
        <v>0</v>
      </c>
      <c r="CM70">
        <f t="shared" si="36"/>
        <v>0</v>
      </c>
      <c r="CN70">
        <f t="shared" si="36"/>
        <v>0</v>
      </c>
      <c r="CO70">
        <f t="shared" si="36"/>
        <v>0</v>
      </c>
      <c r="CP70">
        <f t="shared" si="36"/>
        <v>0</v>
      </c>
      <c r="CQ70">
        <f t="shared" si="36"/>
        <v>0</v>
      </c>
      <c r="CR70">
        <f t="shared" si="36"/>
        <v>0</v>
      </c>
      <c r="CS70">
        <f t="shared" si="36"/>
        <v>0</v>
      </c>
      <c r="CT70">
        <f t="shared" si="36"/>
        <v>0</v>
      </c>
      <c r="CU70">
        <f t="shared" si="36"/>
        <v>0</v>
      </c>
      <c r="CV70">
        <f t="shared" si="36"/>
        <v>0</v>
      </c>
      <c r="CW70">
        <f t="shared" si="36"/>
        <v>0</v>
      </c>
      <c r="CX70">
        <f t="shared" si="36"/>
        <v>0</v>
      </c>
      <c r="CY70">
        <f t="shared" si="36"/>
        <v>0</v>
      </c>
      <c r="CZ70">
        <f t="shared" si="36"/>
        <v>0</v>
      </c>
      <c r="DA70">
        <f t="shared" si="36"/>
        <v>0</v>
      </c>
      <c r="DB70">
        <f t="shared" si="36"/>
        <v>0</v>
      </c>
      <c r="DC70">
        <f t="shared" si="36"/>
        <v>0</v>
      </c>
      <c r="DD70">
        <f t="shared" si="36"/>
        <v>0</v>
      </c>
      <c r="DE70">
        <f t="shared" si="36"/>
        <v>0</v>
      </c>
    </row>
    <row r="71" spans="2:109" x14ac:dyDescent="0.3">
      <c r="B71" t="b">
        <v>0</v>
      </c>
      <c r="C71" t="s">
        <v>7</v>
      </c>
      <c r="D71" t="b">
        <v>0</v>
      </c>
      <c r="E71">
        <v>132</v>
      </c>
      <c r="F71">
        <v>275</v>
      </c>
      <c r="G71" t="str">
        <f t="shared" si="14"/>
        <v>Zone B; &gt; 132kV &lt;= 275kV; Multi Cct: FALSE</v>
      </c>
      <c r="I71" s="3">
        <f t="shared" si="15"/>
        <v>430</v>
      </c>
      <c r="J71" s="12">
        <f t="shared" ref="J71:AO71" si="37">J43+J15</f>
        <v>7</v>
      </c>
      <c r="K71">
        <f t="shared" si="37"/>
        <v>0</v>
      </c>
      <c r="L71">
        <f t="shared" si="37"/>
        <v>0</v>
      </c>
      <c r="M71">
        <f>M43+M15</f>
        <v>0</v>
      </c>
      <c r="N71">
        <f t="shared" si="37"/>
        <v>0</v>
      </c>
      <c r="O71">
        <f t="shared" si="37"/>
        <v>0</v>
      </c>
      <c r="P71">
        <f t="shared" si="37"/>
        <v>6</v>
      </c>
      <c r="Q71">
        <f t="shared" si="37"/>
        <v>6</v>
      </c>
      <c r="R71">
        <f t="shared" si="37"/>
        <v>2</v>
      </c>
      <c r="S71">
        <f t="shared" si="37"/>
        <v>0</v>
      </c>
      <c r="T71">
        <f t="shared" si="37"/>
        <v>0</v>
      </c>
      <c r="U71">
        <f t="shared" si="37"/>
        <v>0</v>
      </c>
      <c r="V71">
        <f t="shared" si="37"/>
        <v>0</v>
      </c>
      <c r="W71">
        <f t="shared" si="37"/>
        <v>0</v>
      </c>
      <c r="X71">
        <f t="shared" si="37"/>
        <v>0</v>
      </c>
      <c r="Y71">
        <f t="shared" si="37"/>
        <v>0</v>
      </c>
      <c r="Z71">
        <f t="shared" si="37"/>
        <v>0</v>
      </c>
      <c r="AA71">
        <f t="shared" si="37"/>
        <v>0</v>
      </c>
      <c r="AB71">
        <f t="shared" si="37"/>
        <v>0</v>
      </c>
      <c r="AC71">
        <f t="shared" si="37"/>
        <v>0</v>
      </c>
      <c r="AD71">
        <f t="shared" si="37"/>
        <v>0</v>
      </c>
      <c r="AE71">
        <f t="shared" si="37"/>
        <v>0</v>
      </c>
      <c r="AF71">
        <f t="shared" si="37"/>
        <v>0</v>
      </c>
      <c r="AG71">
        <f t="shared" si="37"/>
        <v>0</v>
      </c>
      <c r="AH71">
        <f t="shared" si="37"/>
        <v>0</v>
      </c>
      <c r="AI71">
        <f t="shared" si="37"/>
        <v>0</v>
      </c>
      <c r="AJ71">
        <f t="shared" si="37"/>
        <v>0</v>
      </c>
      <c r="AK71">
        <f t="shared" si="37"/>
        <v>0</v>
      </c>
      <c r="AL71">
        <f t="shared" si="37"/>
        <v>0</v>
      </c>
      <c r="AM71">
        <f t="shared" si="37"/>
        <v>0</v>
      </c>
      <c r="AN71">
        <f t="shared" si="37"/>
        <v>0</v>
      </c>
      <c r="AO71">
        <f t="shared" si="37"/>
        <v>0</v>
      </c>
      <c r="AP71">
        <f t="shared" ref="AP71:BU71" si="38">AP43+AP15</f>
        <v>0</v>
      </c>
      <c r="AQ71">
        <f t="shared" si="38"/>
        <v>0</v>
      </c>
      <c r="AR71">
        <f t="shared" si="38"/>
        <v>0</v>
      </c>
      <c r="AS71">
        <f t="shared" si="38"/>
        <v>0</v>
      </c>
      <c r="AT71">
        <f t="shared" si="38"/>
        <v>0</v>
      </c>
      <c r="AU71">
        <f t="shared" si="38"/>
        <v>409</v>
      </c>
      <c r="AV71">
        <f t="shared" si="38"/>
        <v>0</v>
      </c>
      <c r="AW71">
        <f t="shared" si="38"/>
        <v>0</v>
      </c>
      <c r="AX71">
        <f t="shared" si="38"/>
        <v>0</v>
      </c>
      <c r="AY71">
        <f t="shared" si="38"/>
        <v>0</v>
      </c>
      <c r="AZ71">
        <f t="shared" si="38"/>
        <v>0</v>
      </c>
      <c r="BA71">
        <f t="shared" si="38"/>
        <v>0</v>
      </c>
      <c r="BB71">
        <f t="shared" si="38"/>
        <v>0</v>
      </c>
      <c r="BC71">
        <f t="shared" si="38"/>
        <v>0</v>
      </c>
      <c r="BD71">
        <f t="shared" si="38"/>
        <v>0</v>
      </c>
      <c r="BE71">
        <f t="shared" si="38"/>
        <v>0</v>
      </c>
      <c r="BF71">
        <f t="shared" si="38"/>
        <v>0</v>
      </c>
      <c r="BG71">
        <f t="shared" si="38"/>
        <v>0</v>
      </c>
      <c r="BH71">
        <f t="shared" si="38"/>
        <v>0</v>
      </c>
      <c r="BI71">
        <f t="shared" si="38"/>
        <v>0</v>
      </c>
      <c r="BJ71">
        <f t="shared" si="38"/>
        <v>0</v>
      </c>
      <c r="BK71">
        <f t="shared" si="38"/>
        <v>0</v>
      </c>
      <c r="BL71">
        <f t="shared" si="38"/>
        <v>0</v>
      </c>
      <c r="BM71">
        <f t="shared" si="38"/>
        <v>0</v>
      </c>
      <c r="BN71">
        <f t="shared" si="38"/>
        <v>0</v>
      </c>
      <c r="BO71">
        <f t="shared" si="38"/>
        <v>0</v>
      </c>
      <c r="BP71">
        <f t="shared" si="38"/>
        <v>0</v>
      </c>
      <c r="BQ71">
        <f t="shared" si="38"/>
        <v>0</v>
      </c>
      <c r="BR71">
        <f t="shared" si="38"/>
        <v>0</v>
      </c>
      <c r="BS71">
        <f t="shared" si="38"/>
        <v>0</v>
      </c>
      <c r="BT71">
        <f t="shared" si="38"/>
        <v>0</v>
      </c>
      <c r="BU71">
        <f t="shared" si="38"/>
        <v>0</v>
      </c>
      <c r="BV71">
        <f t="shared" ref="BV71:DE71" si="39">BV43+BV15</f>
        <v>0</v>
      </c>
      <c r="BW71">
        <f t="shared" si="39"/>
        <v>0</v>
      </c>
      <c r="BX71">
        <f t="shared" si="39"/>
        <v>0</v>
      </c>
      <c r="BY71">
        <f t="shared" si="39"/>
        <v>0</v>
      </c>
      <c r="BZ71">
        <f t="shared" si="39"/>
        <v>0</v>
      </c>
      <c r="CA71">
        <f t="shared" si="39"/>
        <v>0</v>
      </c>
      <c r="CB71">
        <f t="shared" si="39"/>
        <v>0</v>
      </c>
      <c r="CC71">
        <f t="shared" si="39"/>
        <v>0</v>
      </c>
      <c r="CD71">
        <f t="shared" si="39"/>
        <v>0</v>
      </c>
      <c r="CE71">
        <f t="shared" si="39"/>
        <v>0</v>
      </c>
      <c r="CF71">
        <f t="shared" si="39"/>
        <v>0</v>
      </c>
      <c r="CG71">
        <f t="shared" si="39"/>
        <v>0</v>
      </c>
      <c r="CH71">
        <f t="shared" si="39"/>
        <v>0</v>
      </c>
      <c r="CI71">
        <f t="shared" si="39"/>
        <v>0</v>
      </c>
      <c r="CJ71">
        <f t="shared" si="39"/>
        <v>0</v>
      </c>
      <c r="CK71">
        <f t="shared" si="39"/>
        <v>0</v>
      </c>
      <c r="CL71">
        <f t="shared" si="39"/>
        <v>0</v>
      </c>
      <c r="CM71">
        <f t="shared" si="39"/>
        <v>0</v>
      </c>
      <c r="CN71">
        <f t="shared" si="39"/>
        <v>0</v>
      </c>
      <c r="CO71">
        <f t="shared" si="39"/>
        <v>0</v>
      </c>
      <c r="CP71">
        <f t="shared" si="39"/>
        <v>0</v>
      </c>
      <c r="CQ71">
        <f t="shared" si="39"/>
        <v>0</v>
      </c>
      <c r="CR71">
        <f t="shared" si="39"/>
        <v>0</v>
      </c>
      <c r="CS71">
        <f t="shared" si="39"/>
        <v>0</v>
      </c>
      <c r="CT71">
        <f t="shared" si="39"/>
        <v>0</v>
      </c>
      <c r="CU71">
        <f t="shared" si="39"/>
        <v>0</v>
      </c>
      <c r="CV71">
        <f t="shared" si="39"/>
        <v>0</v>
      </c>
      <c r="CW71">
        <f t="shared" si="39"/>
        <v>0</v>
      </c>
      <c r="CX71">
        <f t="shared" si="39"/>
        <v>0</v>
      </c>
      <c r="CY71">
        <f t="shared" si="39"/>
        <v>0</v>
      </c>
      <c r="CZ71">
        <f t="shared" si="39"/>
        <v>0</v>
      </c>
      <c r="DA71">
        <f t="shared" si="39"/>
        <v>0</v>
      </c>
      <c r="DB71">
        <f t="shared" si="39"/>
        <v>0</v>
      </c>
      <c r="DC71">
        <f t="shared" si="39"/>
        <v>0</v>
      </c>
      <c r="DD71">
        <f t="shared" si="39"/>
        <v>0</v>
      </c>
      <c r="DE71">
        <f t="shared" si="39"/>
        <v>0</v>
      </c>
    </row>
    <row r="72" spans="2:109" x14ac:dyDescent="0.3">
      <c r="B72" t="b">
        <v>0</v>
      </c>
      <c r="C72" t="s">
        <v>8</v>
      </c>
      <c r="D72" t="b">
        <v>0</v>
      </c>
      <c r="E72">
        <v>132</v>
      </c>
      <c r="F72">
        <v>275</v>
      </c>
      <c r="G72" t="str">
        <f t="shared" si="14"/>
        <v>Zone C; &gt; 132kV &lt;= 275kV; Multi Cct: FALSE</v>
      </c>
      <c r="I72" s="3">
        <f t="shared" si="15"/>
        <v>6164</v>
      </c>
      <c r="J72" s="12">
        <f t="shared" ref="J72:AO72" si="40">J44+J16</f>
        <v>0</v>
      </c>
      <c r="K72">
        <f t="shared" si="40"/>
        <v>6</v>
      </c>
      <c r="L72">
        <f t="shared" si="40"/>
        <v>13</v>
      </c>
      <c r="M72">
        <f t="shared" si="40"/>
        <v>3</v>
      </c>
      <c r="N72">
        <f t="shared" si="40"/>
        <v>9</v>
      </c>
      <c r="O72">
        <f t="shared" si="40"/>
        <v>21</v>
      </c>
      <c r="P72">
        <f t="shared" si="40"/>
        <v>11</v>
      </c>
      <c r="Q72">
        <f t="shared" si="40"/>
        <v>6</v>
      </c>
      <c r="R72">
        <f t="shared" si="40"/>
        <v>10</v>
      </c>
      <c r="S72">
        <f t="shared" si="40"/>
        <v>0</v>
      </c>
      <c r="T72">
        <f t="shared" si="40"/>
        <v>221</v>
      </c>
      <c r="U72">
        <f t="shared" si="40"/>
        <v>42</v>
      </c>
      <c r="V72">
        <f t="shared" si="40"/>
        <v>272</v>
      </c>
      <c r="W72">
        <f t="shared" si="40"/>
        <v>1</v>
      </c>
      <c r="X72">
        <f t="shared" si="40"/>
        <v>2</v>
      </c>
      <c r="Y72">
        <f t="shared" si="40"/>
        <v>0</v>
      </c>
      <c r="Z72">
        <f t="shared" si="40"/>
        <v>72</v>
      </c>
      <c r="AA72">
        <f t="shared" si="40"/>
        <v>2</v>
      </c>
      <c r="AB72">
        <f t="shared" si="40"/>
        <v>0</v>
      </c>
      <c r="AC72">
        <f t="shared" si="40"/>
        <v>161</v>
      </c>
      <c r="AD72">
        <f t="shared" si="40"/>
        <v>150</v>
      </c>
      <c r="AE72">
        <f t="shared" si="40"/>
        <v>40</v>
      </c>
      <c r="AF72">
        <f t="shared" si="40"/>
        <v>462</v>
      </c>
      <c r="AG72">
        <f t="shared" si="40"/>
        <v>0</v>
      </c>
      <c r="AH72">
        <f t="shared" si="40"/>
        <v>0</v>
      </c>
      <c r="AI72">
        <f t="shared" si="40"/>
        <v>0</v>
      </c>
      <c r="AJ72">
        <f t="shared" si="40"/>
        <v>0</v>
      </c>
      <c r="AK72">
        <f t="shared" si="40"/>
        <v>114</v>
      </c>
      <c r="AL72">
        <f t="shared" si="40"/>
        <v>171</v>
      </c>
      <c r="AM72">
        <f t="shared" si="40"/>
        <v>363</v>
      </c>
      <c r="AN72">
        <f t="shared" si="40"/>
        <v>598</v>
      </c>
      <c r="AO72">
        <f t="shared" si="40"/>
        <v>0</v>
      </c>
      <c r="AP72">
        <f t="shared" ref="AP72:BU72" si="41">AP44+AP16</f>
        <v>299</v>
      </c>
      <c r="AQ72">
        <f t="shared" si="41"/>
        <v>357</v>
      </c>
      <c r="AR72">
        <f t="shared" si="41"/>
        <v>1123</v>
      </c>
      <c r="AS72">
        <f t="shared" si="41"/>
        <v>213</v>
      </c>
      <c r="AT72">
        <f t="shared" si="41"/>
        <v>0</v>
      </c>
      <c r="AU72">
        <f t="shared" si="41"/>
        <v>202</v>
      </c>
      <c r="AV72">
        <f t="shared" si="41"/>
        <v>560</v>
      </c>
      <c r="AW72">
        <f t="shared" si="41"/>
        <v>0</v>
      </c>
      <c r="AX72">
        <f t="shared" si="41"/>
        <v>362</v>
      </c>
      <c r="AY72">
        <f t="shared" si="41"/>
        <v>0</v>
      </c>
      <c r="AZ72">
        <f t="shared" si="41"/>
        <v>298</v>
      </c>
      <c r="BA72">
        <f t="shared" si="41"/>
        <v>0</v>
      </c>
      <c r="BB72">
        <f t="shared" si="41"/>
        <v>0</v>
      </c>
      <c r="BC72">
        <f t="shared" si="41"/>
        <v>0</v>
      </c>
      <c r="BD72">
        <f t="shared" si="41"/>
        <v>0</v>
      </c>
      <c r="BE72">
        <f t="shared" si="41"/>
        <v>0</v>
      </c>
      <c r="BF72">
        <f t="shared" si="41"/>
        <v>0</v>
      </c>
      <c r="BG72">
        <f t="shared" si="41"/>
        <v>0</v>
      </c>
      <c r="BH72">
        <f t="shared" si="41"/>
        <v>0</v>
      </c>
      <c r="BI72">
        <f t="shared" si="41"/>
        <v>0</v>
      </c>
      <c r="BJ72">
        <f t="shared" si="41"/>
        <v>0</v>
      </c>
      <c r="BK72">
        <f t="shared" si="41"/>
        <v>0</v>
      </c>
      <c r="BL72">
        <f t="shared" si="41"/>
        <v>0</v>
      </c>
      <c r="BM72">
        <f t="shared" si="41"/>
        <v>0</v>
      </c>
      <c r="BN72">
        <f t="shared" si="41"/>
        <v>0</v>
      </c>
      <c r="BO72">
        <f t="shared" si="41"/>
        <v>0</v>
      </c>
      <c r="BP72">
        <f t="shared" si="41"/>
        <v>0</v>
      </c>
      <c r="BQ72">
        <f t="shared" si="41"/>
        <v>0</v>
      </c>
      <c r="BR72">
        <f t="shared" si="41"/>
        <v>0</v>
      </c>
      <c r="BS72">
        <f t="shared" si="41"/>
        <v>0</v>
      </c>
      <c r="BT72">
        <f t="shared" si="41"/>
        <v>0</v>
      </c>
      <c r="BU72">
        <f t="shared" si="41"/>
        <v>0</v>
      </c>
      <c r="BV72">
        <f t="shared" ref="BV72:DE72" si="42">BV44+BV16</f>
        <v>0</v>
      </c>
      <c r="BW72">
        <f t="shared" si="42"/>
        <v>0</v>
      </c>
      <c r="BX72">
        <f t="shared" si="42"/>
        <v>0</v>
      </c>
      <c r="BY72">
        <f t="shared" si="42"/>
        <v>0</v>
      </c>
      <c r="BZ72">
        <f t="shared" si="42"/>
        <v>0</v>
      </c>
      <c r="CA72">
        <f t="shared" si="42"/>
        <v>0</v>
      </c>
      <c r="CB72">
        <f t="shared" si="42"/>
        <v>0</v>
      </c>
      <c r="CC72">
        <f t="shared" si="42"/>
        <v>0</v>
      </c>
      <c r="CD72">
        <f t="shared" si="42"/>
        <v>0</v>
      </c>
      <c r="CE72">
        <f t="shared" si="42"/>
        <v>0</v>
      </c>
      <c r="CF72">
        <f t="shared" si="42"/>
        <v>0</v>
      </c>
      <c r="CG72">
        <f t="shared" si="42"/>
        <v>0</v>
      </c>
      <c r="CH72">
        <f t="shared" si="42"/>
        <v>0</v>
      </c>
      <c r="CI72">
        <f t="shared" si="42"/>
        <v>0</v>
      </c>
      <c r="CJ72">
        <f t="shared" si="42"/>
        <v>0</v>
      </c>
      <c r="CK72">
        <f t="shared" si="42"/>
        <v>0</v>
      </c>
      <c r="CL72">
        <f t="shared" si="42"/>
        <v>0</v>
      </c>
      <c r="CM72">
        <f t="shared" si="42"/>
        <v>0</v>
      </c>
      <c r="CN72">
        <f t="shared" si="42"/>
        <v>0</v>
      </c>
      <c r="CO72">
        <f t="shared" si="42"/>
        <v>0</v>
      </c>
      <c r="CP72">
        <f t="shared" si="42"/>
        <v>0</v>
      </c>
      <c r="CQ72">
        <f t="shared" si="42"/>
        <v>0</v>
      </c>
      <c r="CR72">
        <f t="shared" si="42"/>
        <v>0</v>
      </c>
      <c r="CS72">
        <f t="shared" si="42"/>
        <v>0</v>
      </c>
      <c r="CT72">
        <f t="shared" si="42"/>
        <v>0</v>
      </c>
      <c r="CU72">
        <f t="shared" si="42"/>
        <v>0</v>
      </c>
      <c r="CV72">
        <f t="shared" si="42"/>
        <v>0</v>
      </c>
      <c r="CW72">
        <f t="shared" si="42"/>
        <v>0</v>
      </c>
      <c r="CX72">
        <f t="shared" si="42"/>
        <v>0</v>
      </c>
      <c r="CY72">
        <f t="shared" si="42"/>
        <v>0</v>
      </c>
      <c r="CZ72">
        <f t="shared" si="42"/>
        <v>0</v>
      </c>
      <c r="DA72">
        <f t="shared" si="42"/>
        <v>0</v>
      </c>
      <c r="DB72">
        <f t="shared" si="42"/>
        <v>0</v>
      </c>
      <c r="DC72">
        <f t="shared" si="42"/>
        <v>0</v>
      </c>
      <c r="DD72">
        <f t="shared" si="42"/>
        <v>0</v>
      </c>
      <c r="DE72">
        <f t="shared" si="42"/>
        <v>0</v>
      </c>
    </row>
    <row r="73" spans="2:109" x14ac:dyDescent="0.3">
      <c r="B73" t="b">
        <v>0</v>
      </c>
      <c r="C73" t="s">
        <v>9</v>
      </c>
      <c r="D73" t="b">
        <v>0</v>
      </c>
      <c r="E73">
        <v>132</v>
      </c>
      <c r="F73">
        <v>275</v>
      </c>
      <c r="G73" t="str">
        <f t="shared" si="14"/>
        <v>Zone D; &gt; 132kV &lt;= 275kV; Multi Cct: FALSE</v>
      </c>
      <c r="I73" s="3">
        <f t="shared" si="15"/>
        <v>659</v>
      </c>
      <c r="J73" s="12">
        <f t="shared" ref="J73:AO73" si="43">J45+J17</f>
        <v>0</v>
      </c>
      <c r="K73">
        <f t="shared" si="43"/>
        <v>2</v>
      </c>
      <c r="L73">
        <f t="shared" si="43"/>
        <v>3</v>
      </c>
      <c r="M73">
        <f t="shared" si="43"/>
        <v>3</v>
      </c>
      <c r="N73">
        <f t="shared" si="43"/>
        <v>0</v>
      </c>
      <c r="O73">
        <f t="shared" si="43"/>
        <v>0</v>
      </c>
      <c r="P73">
        <f t="shared" si="43"/>
        <v>0</v>
      </c>
      <c r="Q73">
        <f t="shared" si="43"/>
        <v>0</v>
      </c>
      <c r="R73">
        <f t="shared" si="43"/>
        <v>0</v>
      </c>
      <c r="S73">
        <f t="shared" si="43"/>
        <v>0</v>
      </c>
      <c r="T73">
        <f t="shared" si="43"/>
        <v>0</v>
      </c>
      <c r="U73">
        <f t="shared" si="43"/>
        <v>0</v>
      </c>
      <c r="V73">
        <f t="shared" si="43"/>
        <v>0</v>
      </c>
      <c r="W73">
        <f t="shared" si="43"/>
        <v>0</v>
      </c>
      <c r="X73">
        <f t="shared" si="43"/>
        <v>0</v>
      </c>
      <c r="Y73">
        <f t="shared" si="43"/>
        <v>0</v>
      </c>
      <c r="Z73">
        <f t="shared" si="43"/>
        <v>0</v>
      </c>
      <c r="AA73">
        <f t="shared" si="43"/>
        <v>0</v>
      </c>
      <c r="AB73">
        <f t="shared" si="43"/>
        <v>0</v>
      </c>
      <c r="AC73">
        <f t="shared" si="43"/>
        <v>0</v>
      </c>
      <c r="AD73">
        <f t="shared" si="43"/>
        <v>0</v>
      </c>
      <c r="AE73">
        <f t="shared" si="43"/>
        <v>0</v>
      </c>
      <c r="AF73">
        <f t="shared" si="43"/>
        <v>0</v>
      </c>
      <c r="AG73">
        <f t="shared" si="43"/>
        <v>0</v>
      </c>
      <c r="AH73">
        <f t="shared" si="43"/>
        <v>17</v>
      </c>
      <c r="AI73">
        <f t="shared" si="43"/>
        <v>0</v>
      </c>
      <c r="AJ73">
        <f t="shared" si="43"/>
        <v>10</v>
      </c>
      <c r="AK73">
        <f t="shared" si="43"/>
        <v>0</v>
      </c>
      <c r="AL73">
        <f t="shared" si="43"/>
        <v>0</v>
      </c>
      <c r="AM73">
        <f t="shared" si="43"/>
        <v>0</v>
      </c>
      <c r="AN73">
        <f t="shared" si="43"/>
        <v>0</v>
      </c>
      <c r="AO73">
        <f t="shared" si="43"/>
        <v>0</v>
      </c>
      <c r="AP73">
        <f t="shared" ref="AP73:BU73" si="44">AP45+AP17</f>
        <v>0</v>
      </c>
      <c r="AQ73">
        <f t="shared" si="44"/>
        <v>0</v>
      </c>
      <c r="AR73">
        <f t="shared" si="44"/>
        <v>39</v>
      </c>
      <c r="AS73">
        <f t="shared" si="44"/>
        <v>4</v>
      </c>
      <c r="AT73">
        <f t="shared" si="44"/>
        <v>0</v>
      </c>
      <c r="AU73">
        <f t="shared" si="44"/>
        <v>0</v>
      </c>
      <c r="AV73">
        <f t="shared" si="44"/>
        <v>220</v>
      </c>
      <c r="AW73">
        <f t="shared" si="44"/>
        <v>0</v>
      </c>
      <c r="AX73">
        <f t="shared" si="44"/>
        <v>0</v>
      </c>
      <c r="AY73">
        <f t="shared" si="44"/>
        <v>0</v>
      </c>
      <c r="AZ73">
        <f t="shared" si="44"/>
        <v>361</v>
      </c>
      <c r="BA73">
        <f t="shared" si="44"/>
        <v>0</v>
      </c>
      <c r="BB73">
        <f t="shared" si="44"/>
        <v>0</v>
      </c>
      <c r="BC73">
        <f t="shared" si="44"/>
        <v>0</v>
      </c>
      <c r="BD73">
        <f t="shared" si="44"/>
        <v>0</v>
      </c>
      <c r="BE73">
        <f t="shared" si="44"/>
        <v>0</v>
      </c>
      <c r="BF73">
        <f t="shared" si="44"/>
        <v>0</v>
      </c>
      <c r="BG73">
        <f t="shared" si="44"/>
        <v>0</v>
      </c>
      <c r="BH73">
        <f t="shared" si="44"/>
        <v>0</v>
      </c>
      <c r="BI73">
        <f t="shared" si="44"/>
        <v>0</v>
      </c>
      <c r="BJ73">
        <f t="shared" si="44"/>
        <v>0</v>
      </c>
      <c r="BK73">
        <f t="shared" si="44"/>
        <v>0</v>
      </c>
      <c r="BL73">
        <f t="shared" si="44"/>
        <v>0</v>
      </c>
      <c r="BM73">
        <f t="shared" si="44"/>
        <v>0</v>
      </c>
      <c r="BN73">
        <f t="shared" si="44"/>
        <v>0</v>
      </c>
      <c r="BO73">
        <f t="shared" si="44"/>
        <v>0</v>
      </c>
      <c r="BP73">
        <f t="shared" si="44"/>
        <v>0</v>
      </c>
      <c r="BQ73">
        <f t="shared" si="44"/>
        <v>0</v>
      </c>
      <c r="BR73">
        <f t="shared" si="44"/>
        <v>0</v>
      </c>
      <c r="BS73">
        <f t="shared" si="44"/>
        <v>0</v>
      </c>
      <c r="BT73">
        <f t="shared" si="44"/>
        <v>0</v>
      </c>
      <c r="BU73">
        <f t="shared" si="44"/>
        <v>0</v>
      </c>
      <c r="BV73">
        <f t="shared" ref="BV73:DE73" si="45">BV45+BV17</f>
        <v>0</v>
      </c>
      <c r="BW73">
        <f t="shared" si="45"/>
        <v>0</v>
      </c>
      <c r="BX73">
        <f t="shared" si="45"/>
        <v>0</v>
      </c>
      <c r="BY73">
        <f t="shared" si="45"/>
        <v>0</v>
      </c>
      <c r="BZ73">
        <f t="shared" si="45"/>
        <v>0</v>
      </c>
      <c r="CA73">
        <f t="shared" si="45"/>
        <v>0</v>
      </c>
      <c r="CB73">
        <f t="shared" si="45"/>
        <v>0</v>
      </c>
      <c r="CC73">
        <f t="shared" si="45"/>
        <v>0</v>
      </c>
      <c r="CD73">
        <f t="shared" si="45"/>
        <v>0</v>
      </c>
      <c r="CE73">
        <f t="shared" si="45"/>
        <v>0</v>
      </c>
      <c r="CF73">
        <f t="shared" si="45"/>
        <v>0</v>
      </c>
      <c r="CG73">
        <f t="shared" si="45"/>
        <v>0</v>
      </c>
      <c r="CH73">
        <f t="shared" si="45"/>
        <v>0</v>
      </c>
      <c r="CI73">
        <f t="shared" si="45"/>
        <v>0</v>
      </c>
      <c r="CJ73">
        <f t="shared" si="45"/>
        <v>0</v>
      </c>
      <c r="CK73">
        <f t="shared" si="45"/>
        <v>0</v>
      </c>
      <c r="CL73">
        <f t="shared" si="45"/>
        <v>0</v>
      </c>
      <c r="CM73">
        <f t="shared" si="45"/>
        <v>0</v>
      </c>
      <c r="CN73">
        <f t="shared" si="45"/>
        <v>0</v>
      </c>
      <c r="CO73">
        <f t="shared" si="45"/>
        <v>0</v>
      </c>
      <c r="CP73">
        <f t="shared" si="45"/>
        <v>0</v>
      </c>
      <c r="CQ73">
        <f t="shared" si="45"/>
        <v>0</v>
      </c>
      <c r="CR73">
        <f t="shared" si="45"/>
        <v>0</v>
      </c>
      <c r="CS73">
        <f t="shared" si="45"/>
        <v>0</v>
      </c>
      <c r="CT73">
        <f t="shared" si="45"/>
        <v>0</v>
      </c>
      <c r="CU73">
        <f t="shared" si="45"/>
        <v>0</v>
      </c>
      <c r="CV73">
        <f t="shared" si="45"/>
        <v>0</v>
      </c>
      <c r="CW73">
        <f t="shared" si="45"/>
        <v>0</v>
      </c>
      <c r="CX73">
        <f t="shared" si="45"/>
        <v>0</v>
      </c>
      <c r="CY73">
        <f t="shared" si="45"/>
        <v>0</v>
      </c>
      <c r="CZ73">
        <f t="shared" si="45"/>
        <v>0</v>
      </c>
      <c r="DA73">
        <f t="shared" si="45"/>
        <v>0</v>
      </c>
      <c r="DB73">
        <f t="shared" si="45"/>
        <v>0</v>
      </c>
      <c r="DC73">
        <f t="shared" si="45"/>
        <v>0</v>
      </c>
      <c r="DD73">
        <f t="shared" si="45"/>
        <v>0</v>
      </c>
      <c r="DE73">
        <f t="shared" si="45"/>
        <v>0</v>
      </c>
    </row>
    <row r="74" spans="2:109" x14ac:dyDescent="0.3">
      <c r="B74" t="b">
        <v>0</v>
      </c>
      <c r="C74" t="s">
        <v>7</v>
      </c>
      <c r="D74" t="b">
        <v>0</v>
      </c>
      <c r="E74">
        <v>275</v>
      </c>
      <c r="F74">
        <v>330</v>
      </c>
      <c r="G74" t="str">
        <f t="shared" si="14"/>
        <v>Zone B; &gt; 275kV &lt;= 330kV; Multi Cct: FALSE</v>
      </c>
      <c r="I74" s="3">
        <f t="shared" si="15"/>
        <v>14</v>
      </c>
      <c r="J74" s="12">
        <f t="shared" ref="J74:AO74" si="46">J46+J18</f>
        <v>0</v>
      </c>
      <c r="K74">
        <f t="shared" si="46"/>
        <v>0</v>
      </c>
      <c r="L74">
        <f t="shared" si="46"/>
        <v>0</v>
      </c>
      <c r="M74">
        <f t="shared" si="46"/>
        <v>0</v>
      </c>
      <c r="N74">
        <f t="shared" si="46"/>
        <v>0</v>
      </c>
      <c r="O74">
        <f t="shared" si="46"/>
        <v>0</v>
      </c>
      <c r="P74">
        <f t="shared" si="46"/>
        <v>0</v>
      </c>
      <c r="Q74">
        <f t="shared" si="46"/>
        <v>0</v>
      </c>
      <c r="R74">
        <f t="shared" si="46"/>
        <v>0</v>
      </c>
      <c r="S74">
        <f t="shared" si="46"/>
        <v>0</v>
      </c>
      <c r="T74">
        <f t="shared" si="46"/>
        <v>14</v>
      </c>
      <c r="U74">
        <f t="shared" si="46"/>
        <v>0</v>
      </c>
      <c r="V74">
        <f t="shared" si="46"/>
        <v>0</v>
      </c>
      <c r="W74">
        <f t="shared" si="46"/>
        <v>0</v>
      </c>
      <c r="X74">
        <f t="shared" si="46"/>
        <v>0</v>
      </c>
      <c r="Y74">
        <f t="shared" si="46"/>
        <v>0</v>
      </c>
      <c r="Z74">
        <f t="shared" si="46"/>
        <v>0</v>
      </c>
      <c r="AA74">
        <f t="shared" si="46"/>
        <v>0</v>
      </c>
      <c r="AB74">
        <f t="shared" si="46"/>
        <v>0</v>
      </c>
      <c r="AC74">
        <f t="shared" si="46"/>
        <v>0</v>
      </c>
      <c r="AD74">
        <f t="shared" si="46"/>
        <v>0</v>
      </c>
      <c r="AE74">
        <f t="shared" si="46"/>
        <v>0</v>
      </c>
      <c r="AF74">
        <f t="shared" si="46"/>
        <v>0</v>
      </c>
      <c r="AG74">
        <f t="shared" si="46"/>
        <v>0</v>
      </c>
      <c r="AH74">
        <f t="shared" si="46"/>
        <v>0</v>
      </c>
      <c r="AI74">
        <f t="shared" si="46"/>
        <v>0</v>
      </c>
      <c r="AJ74">
        <f t="shared" si="46"/>
        <v>0</v>
      </c>
      <c r="AK74">
        <f t="shared" si="46"/>
        <v>0</v>
      </c>
      <c r="AL74">
        <f t="shared" si="46"/>
        <v>0</v>
      </c>
      <c r="AM74">
        <f t="shared" si="46"/>
        <v>0</v>
      </c>
      <c r="AN74">
        <f t="shared" si="46"/>
        <v>0</v>
      </c>
      <c r="AO74">
        <f t="shared" si="46"/>
        <v>0</v>
      </c>
      <c r="AP74">
        <f t="shared" ref="AP74:BU74" si="47">AP46+AP18</f>
        <v>0</v>
      </c>
      <c r="AQ74">
        <f t="shared" si="47"/>
        <v>0</v>
      </c>
      <c r="AR74">
        <f t="shared" si="47"/>
        <v>0</v>
      </c>
      <c r="AS74">
        <f t="shared" si="47"/>
        <v>0</v>
      </c>
      <c r="AT74">
        <f t="shared" si="47"/>
        <v>0</v>
      </c>
      <c r="AU74">
        <f t="shared" si="47"/>
        <v>0</v>
      </c>
      <c r="AV74">
        <f t="shared" si="47"/>
        <v>0</v>
      </c>
      <c r="AW74">
        <f t="shared" si="47"/>
        <v>0</v>
      </c>
      <c r="AX74">
        <f t="shared" si="47"/>
        <v>0</v>
      </c>
      <c r="AY74">
        <f t="shared" si="47"/>
        <v>0</v>
      </c>
      <c r="AZ74">
        <f t="shared" si="47"/>
        <v>0</v>
      </c>
      <c r="BA74">
        <f t="shared" si="47"/>
        <v>0</v>
      </c>
      <c r="BB74">
        <f t="shared" si="47"/>
        <v>0</v>
      </c>
      <c r="BC74">
        <f t="shared" si="47"/>
        <v>0</v>
      </c>
      <c r="BD74">
        <f t="shared" si="47"/>
        <v>0</v>
      </c>
      <c r="BE74">
        <f t="shared" si="47"/>
        <v>0</v>
      </c>
      <c r="BF74">
        <f t="shared" si="47"/>
        <v>0</v>
      </c>
      <c r="BG74">
        <f t="shared" si="47"/>
        <v>0</v>
      </c>
      <c r="BH74">
        <f t="shared" si="47"/>
        <v>0</v>
      </c>
      <c r="BI74">
        <f t="shared" si="47"/>
        <v>0</v>
      </c>
      <c r="BJ74">
        <f t="shared" si="47"/>
        <v>0</v>
      </c>
      <c r="BK74">
        <f t="shared" si="47"/>
        <v>0</v>
      </c>
      <c r="BL74">
        <f t="shared" si="47"/>
        <v>0</v>
      </c>
      <c r="BM74">
        <f t="shared" si="47"/>
        <v>0</v>
      </c>
      <c r="BN74">
        <f t="shared" si="47"/>
        <v>0</v>
      </c>
      <c r="BO74">
        <f t="shared" si="47"/>
        <v>0</v>
      </c>
      <c r="BP74">
        <f t="shared" si="47"/>
        <v>0</v>
      </c>
      <c r="BQ74">
        <f t="shared" si="47"/>
        <v>0</v>
      </c>
      <c r="BR74">
        <f t="shared" si="47"/>
        <v>0</v>
      </c>
      <c r="BS74">
        <f t="shared" si="47"/>
        <v>0</v>
      </c>
      <c r="BT74">
        <f t="shared" si="47"/>
        <v>0</v>
      </c>
      <c r="BU74">
        <f t="shared" si="47"/>
        <v>0</v>
      </c>
      <c r="BV74">
        <f t="shared" ref="BV74:DE74" si="48">BV46+BV18</f>
        <v>0</v>
      </c>
      <c r="BW74">
        <f t="shared" si="48"/>
        <v>0</v>
      </c>
      <c r="BX74">
        <f t="shared" si="48"/>
        <v>0</v>
      </c>
      <c r="BY74">
        <f t="shared" si="48"/>
        <v>0</v>
      </c>
      <c r="BZ74">
        <f t="shared" si="48"/>
        <v>0</v>
      </c>
      <c r="CA74">
        <f t="shared" si="48"/>
        <v>0</v>
      </c>
      <c r="CB74">
        <f t="shared" si="48"/>
        <v>0</v>
      </c>
      <c r="CC74">
        <f t="shared" si="48"/>
        <v>0</v>
      </c>
      <c r="CD74">
        <f t="shared" si="48"/>
        <v>0</v>
      </c>
      <c r="CE74">
        <f t="shared" si="48"/>
        <v>0</v>
      </c>
      <c r="CF74">
        <f t="shared" si="48"/>
        <v>0</v>
      </c>
      <c r="CG74">
        <f t="shared" si="48"/>
        <v>0</v>
      </c>
      <c r="CH74">
        <f t="shared" si="48"/>
        <v>0</v>
      </c>
      <c r="CI74">
        <f t="shared" si="48"/>
        <v>0</v>
      </c>
      <c r="CJ74">
        <f t="shared" si="48"/>
        <v>0</v>
      </c>
      <c r="CK74">
        <f t="shared" si="48"/>
        <v>0</v>
      </c>
      <c r="CL74">
        <f t="shared" si="48"/>
        <v>0</v>
      </c>
      <c r="CM74">
        <f t="shared" si="48"/>
        <v>0</v>
      </c>
      <c r="CN74">
        <f t="shared" si="48"/>
        <v>0</v>
      </c>
      <c r="CO74">
        <f t="shared" si="48"/>
        <v>0</v>
      </c>
      <c r="CP74">
        <f t="shared" si="48"/>
        <v>0</v>
      </c>
      <c r="CQ74">
        <f t="shared" si="48"/>
        <v>0</v>
      </c>
      <c r="CR74">
        <f t="shared" si="48"/>
        <v>0</v>
      </c>
      <c r="CS74">
        <f t="shared" si="48"/>
        <v>0</v>
      </c>
      <c r="CT74">
        <f t="shared" si="48"/>
        <v>0</v>
      </c>
      <c r="CU74">
        <f t="shared" si="48"/>
        <v>0</v>
      </c>
      <c r="CV74">
        <f t="shared" si="48"/>
        <v>0</v>
      </c>
      <c r="CW74">
        <f t="shared" si="48"/>
        <v>0</v>
      </c>
      <c r="CX74">
        <f t="shared" si="48"/>
        <v>0</v>
      </c>
      <c r="CY74">
        <f t="shared" si="48"/>
        <v>0</v>
      </c>
      <c r="CZ74">
        <f t="shared" si="48"/>
        <v>0</v>
      </c>
      <c r="DA74">
        <f t="shared" si="48"/>
        <v>0</v>
      </c>
      <c r="DB74">
        <f t="shared" si="48"/>
        <v>0</v>
      </c>
      <c r="DC74">
        <f t="shared" si="48"/>
        <v>0</v>
      </c>
      <c r="DD74">
        <f t="shared" si="48"/>
        <v>0</v>
      </c>
      <c r="DE74">
        <f t="shared" si="48"/>
        <v>0</v>
      </c>
    </row>
    <row r="75" spans="2:109" x14ac:dyDescent="0.3">
      <c r="B75" t="b">
        <v>0</v>
      </c>
      <c r="C75" t="s">
        <v>7</v>
      </c>
      <c r="D75" t="b">
        <v>1</v>
      </c>
      <c r="E75">
        <v>33</v>
      </c>
      <c r="F75">
        <v>66</v>
      </c>
      <c r="G75" t="str">
        <f t="shared" si="14"/>
        <v>Zone B; &gt; 33kV &lt;= 66kV; Multi Cct: TRUE</v>
      </c>
      <c r="I75" s="3">
        <f t="shared" si="15"/>
        <v>0</v>
      </c>
      <c r="J75" s="12">
        <f t="shared" ref="J75:AO75" si="49">J47+J19</f>
        <v>0</v>
      </c>
      <c r="K75">
        <f t="shared" si="49"/>
        <v>0</v>
      </c>
      <c r="L75">
        <f t="shared" si="49"/>
        <v>0</v>
      </c>
      <c r="M75">
        <f t="shared" si="49"/>
        <v>0</v>
      </c>
      <c r="N75">
        <f t="shared" si="49"/>
        <v>0</v>
      </c>
      <c r="O75">
        <f t="shared" si="49"/>
        <v>0</v>
      </c>
      <c r="P75">
        <f t="shared" si="49"/>
        <v>0</v>
      </c>
      <c r="Q75">
        <f t="shared" si="49"/>
        <v>0</v>
      </c>
      <c r="R75">
        <f t="shared" si="49"/>
        <v>0</v>
      </c>
      <c r="S75">
        <f t="shared" si="49"/>
        <v>0</v>
      </c>
      <c r="T75">
        <f t="shared" si="49"/>
        <v>0</v>
      </c>
      <c r="U75">
        <f t="shared" si="49"/>
        <v>0</v>
      </c>
      <c r="V75">
        <f t="shared" si="49"/>
        <v>0</v>
      </c>
      <c r="W75">
        <f t="shared" si="49"/>
        <v>0</v>
      </c>
      <c r="X75">
        <f t="shared" si="49"/>
        <v>0</v>
      </c>
      <c r="Y75">
        <f t="shared" si="49"/>
        <v>0</v>
      </c>
      <c r="Z75">
        <f t="shared" si="49"/>
        <v>0</v>
      </c>
      <c r="AA75">
        <f t="shared" si="49"/>
        <v>0</v>
      </c>
      <c r="AB75">
        <f t="shared" si="49"/>
        <v>0</v>
      </c>
      <c r="AC75">
        <f t="shared" si="49"/>
        <v>0</v>
      </c>
      <c r="AD75">
        <f t="shared" si="49"/>
        <v>0</v>
      </c>
      <c r="AE75">
        <f t="shared" si="49"/>
        <v>0</v>
      </c>
      <c r="AF75">
        <f t="shared" si="49"/>
        <v>0</v>
      </c>
      <c r="AG75">
        <f t="shared" si="49"/>
        <v>0</v>
      </c>
      <c r="AH75">
        <f t="shared" si="49"/>
        <v>0</v>
      </c>
      <c r="AI75">
        <f t="shared" si="49"/>
        <v>0</v>
      </c>
      <c r="AJ75">
        <f t="shared" si="49"/>
        <v>0</v>
      </c>
      <c r="AK75">
        <f t="shared" si="49"/>
        <v>0</v>
      </c>
      <c r="AL75">
        <f t="shared" si="49"/>
        <v>0</v>
      </c>
      <c r="AM75">
        <f t="shared" si="49"/>
        <v>0</v>
      </c>
      <c r="AN75">
        <f t="shared" si="49"/>
        <v>0</v>
      </c>
      <c r="AO75">
        <f t="shared" si="49"/>
        <v>0</v>
      </c>
      <c r="AP75">
        <f t="shared" ref="AP75:BU75" si="50">AP47+AP19</f>
        <v>0</v>
      </c>
      <c r="AQ75">
        <f t="shared" si="50"/>
        <v>0</v>
      </c>
      <c r="AR75">
        <f t="shared" si="50"/>
        <v>0</v>
      </c>
      <c r="AS75">
        <f t="shared" si="50"/>
        <v>0</v>
      </c>
      <c r="AT75">
        <f t="shared" si="50"/>
        <v>0</v>
      </c>
      <c r="AU75">
        <f t="shared" si="50"/>
        <v>0</v>
      </c>
      <c r="AV75">
        <f t="shared" si="50"/>
        <v>0</v>
      </c>
      <c r="AW75">
        <f t="shared" si="50"/>
        <v>0</v>
      </c>
      <c r="AX75">
        <f t="shared" si="50"/>
        <v>0</v>
      </c>
      <c r="AY75">
        <f t="shared" si="50"/>
        <v>0</v>
      </c>
      <c r="AZ75">
        <f t="shared" si="50"/>
        <v>0</v>
      </c>
      <c r="BA75">
        <f t="shared" si="50"/>
        <v>0</v>
      </c>
      <c r="BB75">
        <f t="shared" si="50"/>
        <v>0</v>
      </c>
      <c r="BC75">
        <f t="shared" si="50"/>
        <v>0</v>
      </c>
      <c r="BD75">
        <f t="shared" si="50"/>
        <v>0</v>
      </c>
      <c r="BE75">
        <f t="shared" si="50"/>
        <v>0</v>
      </c>
      <c r="BF75">
        <f t="shared" si="50"/>
        <v>0</v>
      </c>
      <c r="BG75">
        <f t="shared" si="50"/>
        <v>0</v>
      </c>
      <c r="BH75">
        <f t="shared" si="50"/>
        <v>0</v>
      </c>
      <c r="BI75">
        <f t="shared" si="50"/>
        <v>0</v>
      </c>
      <c r="BJ75">
        <f t="shared" si="50"/>
        <v>0</v>
      </c>
      <c r="BK75">
        <f t="shared" si="50"/>
        <v>0</v>
      </c>
      <c r="BL75">
        <f t="shared" si="50"/>
        <v>0</v>
      </c>
      <c r="BM75">
        <f t="shared" si="50"/>
        <v>0</v>
      </c>
      <c r="BN75">
        <f t="shared" si="50"/>
        <v>0</v>
      </c>
      <c r="BO75">
        <f t="shared" si="50"/>
        <v>0</v>
      </c>
      <c r="BP75">
        <f t="shared" si="50"/>
        <v>0</v>
      </c>
      <c r="BQ75">
        <f t="shared" si="50"/>
        <v>0</v>
      </c>
      <c r="BR75">
        <f t="shared" si="50"/>
        <v>0</v>
      </c>
      <c r="BS75">
        <f t="shared" si="50"/>
        <v>0</v>
      </c>
      <c r="BT75">
        <f t="shared" si="50"/>
        <v>0</v>
      </c>
      <c r="BU75">
        <f t="shared" si="50"/>
        <v>0</v>
      </c>
      <c r="BV75">
        <f t="shared" ref="BV75:DE75" si="51">BV47+BV19</f>
        <v>0</v>
      </c>
      <c r="BW75">
        <f t="shared" si="51"/>
        <v>0</v>
      </c>
      <c r="BX75">
        <f t="shared" si="51"/>
        <v>0</v>
      </c>
      <c r="BY75">
        <f t="shared" si="51"/>
        <v>0</v>
      </c>
      <c r="BZ75">
        <f t="shared" si="51"/>
        <v>0</v>
      </c>
      <c r="CA75">
        <f t="shared" si="51"/>
        <v>0</v>
      </c>
      <c r="CB75">
        <f t="shared" si="51"/>
        <v>0</v>
      </c>
      <c r="CC75">
        <f t="shared" si="51"/>
        <v>0</v>
      </c>
      <c r="CD75">
        <f t="shared" si="51"/>
        <v>0</v>
      </c>
      <c r="CE75">
        <f t="shared" si="51"/>
        <v>0</v>
      </c>
      <c r="CF75">
        <f t="shared" si="51"/>
        <v>0</v>
      </c>
      <c r="CG75">
        <f t="shared" si="51"/>
        <v>0</v>
      </c>
      <c r="CH75">
        <f t="shared" si="51"/>
        <v>0</v>
      </c>
      <c r="CI75">
        <f t="shared" si="51"/>
        <v>0</v>
      </c>
      <c r="CJ75">
        <f t="shared" si="51"/>
        <v>0</v>
      </c>
      <c r="CK75">
        <f t="shared" si="51"/>
        <v>0</v>
      </c>
      <c r="CL75">
        <f t="shared" si="51"/>
        <v>0</v>
      </c>
      <c r="CM75">
        <f t="shared" si="51"/>
        <v>0</v>
      </c>
      <c r="CN75">
        <f t="shared" si="51"/>
        <v>0</v>
      </c>
      <c r="CO75">
        <f t="shared" si="51"/>
        <v>0</v>
      </c>
      <c r="CP75">
        <f t="shared" si="51"/>
        <v>0</v>
      </c>
      <c r="CQ75">
        <f t="shared" si="51"/>
        <v>0</v>
      </c>
      <c r="CR75">
        <f t="shared" si="51"/>
        <v>0</v>
      </c>
      <c r="CS75">
        <f t="shared" si="51"/>
        <v>0</v>
      </c>
      <c r="CT75">
        <f t="shared" si="51"/>
        <v>0</v>
      </c>
      <c r="CU75">
        <f t="shared" si="51"/>
        <v>0</v>
      </c>
      <c r="CV75">
        <f t="shared" si="51"/>
        <v>0</v>
      </c>
      <c r="CW75">
        <f t="shared" si="51"/>
        <v>0</v>
      </c>
      <c r="CX75">
        <f t="shared" si="51"/>
        <v>0</v>
      </c>
      <c r="CY75">
        <f t="shared" si="51"/>
        <v>0</v>
      </c>
      <c r="CZ75">
        <f t="shared" si="51"/>
        <v>0</v>
      </c>
      <c r="DA75">
        <f t="shared" si="51"/>
        <v>0</v>
      </c>
      <c r="DB75">
        <f t="shared" si="51"/>
        <v>0</v>
      </c>
      <c r="DC75">
        <f t="shared" si="51"/>
        <v>0</v>
      </c>
      <c r="DD75">
        <f t="shared" si="51"/>
        <v>0</v>
      </c>
      <c r="DE75">
        <f t="shared" si="51"/>
        <v>0</v>
      </c>
    </row>
    <row r="76" spans="2:109" x14ac:dyDescent="0.3">
      <c r="B76" t="b">
        <v>0</v>
      </c>
      <c r="C76" t="s">
        <v>7</v>
      </c>
      <c r="D76" t="b">
        <v>1</v>
      </c>
      <c r="E76">
        <v>66</v>
      </c>
      <c r="F76">
        <v>132</v>
      </c>
      <c r="G76" t="str">
        <f t="shared" si="14"/>
        <v>Zone B; &gt; 66kV &lt;= 132kV; Multi Cct: TRUE</v>
      </c>
      <c r="I76" s="3">
        <f t="shared" si="15"/>
        <v>1002</v>
      </c>
      <c r="J76" s="12">
        <f t="shared" ref="J76:AO76" si="52">J48+J20</f>
        <v>0</v>
      </c>
      <c r="K76">
        <f t="shared" si="52"/>
        <v>0</v>
      </c>
      <c r="L76">
        <f t="shared" si="52"/>
        <v>0</v>
      </c>
      <c r="M76">
        <f t="shared" si="52"/>
        <v>0</v>
      </c>
      <c r="N76">
        <f t="shared" si="52"/>
        <v>0</v>
      </c>
      <c r="O76">
        <f t="shared" si="52"/>
        <v>0</v>
      </c>
      <c r="P76">
        <f t="shared" si="52"/>
        <v>15</v>
      </c>
      <c r="Q76">
        <f t="shared" si="52"/>
        <v>1</v>
      </c>
      <c r="R76">
        <f t="shared" si="52"/>
        <v>1</v>
      </c>
      <c r="S76">
        <f t="shared" si="52"/>
        <v>0</v>
      </c>
      <c r="T76">
        <f t="shared" si="52"/>
        <v>0</v>
      </c>
      <c r="U76">
        <f t="shared" si="52"/>
        <v>0</v>
      </c>
      <c r="V76">
        <f t="shared" si="52"/>
        <v>0</v>
      </c>
      <c r="W76">
        <f t="shared" si="52"/>
        <v>0</v>
      </c>
      <c r="X76">
        <f t="shared" si="52"/>
        <v>0</v>
      </c>
      <c r="Y76">
        <f t="shared" si="52"/>
        <v>0</v>
      </c>
      <c r="Z76">
        <f t="shared" si="52"/>
        <v>0</v>
      </c>
      <c r="AA76">
        <f t="shared" si="52"/>
        <v>0</v>
      </c>
      <c r="AB76">
        <f t="shared" si="52"/>
        <v>0</v>
      </c>
      <c r="AC76">
        <f t="shared" si="52"/>
        <v>0</v>
      </c>
      <c r="AD76">
        <f t="shared" si="52"/>
        <v>0</v>
      </c>
      <c r="AE76">
        <f t="shared" si="52"/>
        <v>0</v>
      </c>
      <c r="AF76">
        <f t="shared" si="52"/>
        <v>0</v>
      </c>
      <c r="AG76">
        <f t="shared" si="52"/>
        <v>0</v>
      </c>
      <c r="AH76">
        <f t="shared" si="52"/>
        <v>0</v>
      </c>
      <c r="AI76">
        <f t="shared" si="52"/>
        <v>0</v>
      </c>
      <c r="AJ76">
        <f t="shared" si="52"/>
        <v>0</v>
      </c>
      <c r="AK76">
        <f t="shared" si="52"/>
        <v>0</v>
      </c>
      <c r="AL76">
        <f t="shared" si="52"/>
        <v>0</v>
      </c>
      <c r="AM76">
        <f t="shared" si="52"/>
        <v>2</v>
      </c>
      <c r="AN76">
        <f t="shared" si="52"/>
        <v>0</v>
      </c>
      <c r="AO76">
        <f t="shared" si="52"/>
        <v>0</v>
      </c>
      <c r="AP76">
        <f t="shared" ref="AP76:BU76" si="53">AP48+AP20</f>
        <v>0</v>
      </c>
      <c r="AQ76">
        <f t="shared" si="53"/>
        <v>0</v>
      </c>
      <c r="AR76">
        <f t="shared" si="53"/>
        <v>0</v>
      </c>
      <c r="AS76">
        <f t="shared" si="53"/>
        <v>0</v>
      </c>
      <c r="AT76">
        <f t="shared" si="53"/>
        <v>2</v>
      </c>
      <c r="AU76">
        <f t="shared" si="53"/>
        <v>0</v>
      </c>
      <c r="AV76">
        <f t="shared" si="53"/>
        <v>0</v>
      </c>
      <c r="AW76">
        <f t="shared" si="53"/>
        <v>0</v>
      </c>
      <c r="AX76">
        <f t="shared" si="53"/>
        <v>0</v>
      </c>
      <c r="AY76">
        <f t="shared" si="53"/>
        <v>205</v>
      </c>
      <c r="AZ76">
        <f t="shared" si="53"/>
        <v>0</v>
      </c>
      <c r="BA76">
        <f t="shared" si="53"/>
        <v>0</v>
      </c>
      <c r="BB76">
        <f t="shared" si="53"/>
        <v>390</v>
      </c>
      <c r="BC76">
        <f t="shared" si="53"/>
        <v>0</v>
      </c>
      <c r="BD76">
        <f t="shared" si="53"/>
        <v>3</v>
      </c>
      <c r="BE76">
        <f t="shared" si="53"/>
        <v>338</v>
      </c>
      <c r="BF76">
        <f t="shared" si="53"/>
        <v>0</v>
      </c>
      <c r="BG76">
        <f t="shared" si="53"/>
        <v>33</v>
      </c>
      <c r="BH76">
        <f t="shared" si="53"/>
        <v>0</v>
      </c>
      <c r="BI76">
        <f t="shared" si="53"/>
        <v>0</v>
      </c>
      <c r="BJ76">
        <f t="shared" si="53"/>
        <v>12</v>
      </c>
      <c r="BK76">
        <f t="shared" si="53"/>
        <v>0</v>
      </c>
      <c r="BL76">
        <f t="shared" si="53"/>
        <v>0</v>
      </c>
      <c r="BM76">
        <f t="shared" si="53"/>
        <v>0</v>
      </c>
      <c r="BN76">
        <f t="shared" si="53"/>
        <v>0</v>
      </c>
      <c r="BO76">
        <f t="shared" si="53"/>
        <v>0</v>
      </c>
      <c r="BP76">
        <f t="shared" si="53"/>
        <v>0</v>
      </c>
      <c r="BQ76">
        <f t="shared" si="53"/>
        <v>0</v>
      </c>
      <c r="BR76">
        <f t="shared" si="53"/>
        <v>0</v>
      </c>
      <c r="BS76">
        <f t="shared" si="53"/>
        <v>0</v>
      </c>
      <c r="BT76">
        <f t="shared" si="53"/>
        <v>0</v>
      </c>
      <c r="BU76">
        <f t="shared" si="53"/>
        <v>0</v>
      </c>
      <c r="BV76">
        <f t="shared" ref="BV76:DE76" si="54">BV48+BV20</f>
        <v>0</v>
      </c>
      <c r="BW76">
        <f t="shared" si="54"/>
        <v>0</v>
      </c>
      <c r="BX76">
        <f t="shared" si="54"/>
        <v>0</v>
      </c>
      <c r="BY76">
        <f t="shared" si="54"/>
        <v>0</v>
      </c>
      <c r="BZ76">
        <f t="shared" si="54"/>
        <v>0</v>
      </c>
      <c r="CA76">
        <f t="shared" si="54"/>
        <v>0</v>
      </c>
      <c r="CB76">
        <f t="shared" si="54"/>
        <v>0</v>
      </c>
      <c r="CC76">
        <f t="shared" si="54"/>
        <v>0</v>
      </c>
      <c r="CD76">
        <f t="shared" si="54"/>
        <v>0</v>
      </c>
      <c r="CE76">
        <f t="shared" si="54"/>
        <v>0</v>
      </c>
      <c r="CF76">
        <f t="shared" si="54"/>
        <v>0</v>
      </c>
      <c r="CG76">
        <f t="shared" si="54"/>
        <v>0</v>
      </c>
      <c r="CH76">
        <f t="shared" si="54"/>
        <v>0</v>
      </c>
      <c r="CI76">
        <f t="shared" si="54"/>
        <v>0</v>
      </c>
      <c r="CJ76">
        <f t="shared" si="54"/>
        <v>0</v>
      </c>
      <c r="CK76">
        <f t="shared" si="54"/>
        <v>0</v>
      </c>
      <c r="CL76">
        <f t="shared" si="54"/>
        <v>0</v>
      </c>
      <c r="CM76">
        <f t="shared" si="54"/>
        <v>0</v>
      </c>
      <c r="CN76">
        <f t="shared" si="54"/>
        <v>0</v>
      </c>
      <c r="CO76">
        <f t="shared" si="54"/>
        <v>0</v>
      </c>
      <c r="CP76">
        <f t="shared" si="54"/>
        <v>0</v>
      </c>
      <c r="CQ76">
        <f t="shared" si="54"/>
        <v>0</v>
      </c>
      <c r="CR76">
        <f t="shared" si="54"/>
        <v>0</v>
      </c>
      <c r="CS76">
        <f t="shared" si="54"/>
        <v>0</v>
      </c>
      <c r="CT76">
        <f t="shared" si="54"/>
        <v>0</v>
      </c>
      <c r="CU76">
        <f t="shared" si="54"/>
        <v>0</v>
      </c>
      <c r="CV76">
        <f t="shared" si="54"/>
        <v>0</v>
      </c>
      <c r="CW76">
        <f t="shared" si="54"/>
        <v>0</v>
      </c>
      <c r="CX76">
        <f t="shared" si="54"/>
        <v>0</v>
      </c>
      <c r="CY76">
        <f t="shared" si="54"/>
        <v>0</v>
      </c>
      <c r="CZ76">
        <f t="shared" si="54"/>
        <v>0</v>
      </c>
      <c r="DA76">
        <f t="shared" si="54"/>
        <v>0</v>
      </c>
      <c r="DB76">
        <f t="shared" si="54"/>
        <v>0</v>
      </c>
      <c r="DC76">
        <f t="shared" si="54"/>
        <v>0</v>
      </c>
      <c r="DD76">
        <f t="shared" si="54"/>
        <v>0</v>
      </c>
      <c r="DE76">
        <f t="shared" si="54"/>
        <v>0</v>
      </c>
    </row>
    <row r="77" spans="2:109" x14ac:dyDescent="0.3">
      <c r="B77" t="b">
        <v>0</v>
      </c>
      <c r="C77" t="s">
        <v>8</v>
      </c>
      <c r="D77" t="b">
        <v>1</v>
      </c>
      <c r="E77">
        <v>66</v>
      </c>
      <c r="F77">
        <v>132</v>
      </c>
      <c r="G77" t="str">
        <f t="shared" si="14"/>
        <v>Zone C; &gt; 66kV &lt;= 132kV; Multi Cct: TRUE</v>
      </c>
      <c r="I77" s="3">
        <f t="shared" si="15"/>
        <v>2749</v>
      </c>
      <c r="J77" s="12">
        <f t="shared" ref="J77:AO77" si="55">J49+J21</f>
        <v>36</v>
      </c>
      <c r="K77">
        <f t="shared" si="55"/>
        <v>0</v>
      </c>
      <c r="L77">
        <f t="shared" si="55"/>
        <v>0</v>
      </c>
      <c r="M77">
        <f t="shared" si="55"/>
        <v>0</v>
      </c>
      <c r="N77">
        <f t="shared" si="55"/>
        <v>189</v>
      </c>
      <c r="O77">
        <f t="shared" si="55"/>
        <v>105</v>
      </c>
      <c r="P77">
        <f t="shared" si="55"/>
        <v>15</v>
      </c>
      <c r="Q77">
        <f t="shared" si="55"/>
        <v>186</v>
      </c>
      <c r="R77">
        <f t="shared" si="55"/>
        <v>1</v>
      </c>
      <c r="S77">
        <f t="shared" si="55"/>
        <v>12</v>
      </c>
      <c r="T77">
        <f t="shared" si="55"/>
        <v>7</v>
      </c>
      <c r="U77">
        <f t="shared" si="55"/>
        <v>4</v>
      </c>
      <c r="V77">
        <f t="shared" si="55"/>
        <v>1</v>
      </c>
      <c r="W77">
        <f t="shared" si="55"/>
        <v>1</v>
      </c>
      <c r="X77">
        <f t="shared" si="55"/>
        <v>5</v>
      </c>
      <c r="Y77">
        <f t="shared" si="55"/>
        <v>207</v>
      </c>
      <c r="Z77">
        <f t="shared" si="55"/>
        <v>0</v>
      </c>
      <c r="AA77">
        <f t="shared" si="55"/>
        <v>0</v>
      </c>
      <c r="AB77">
        <f t="shared" si="55"/>
        <v>31</v>
      </c>
      <c r="AC77">
        <f t="shared" si="55"/>
        <v>0</v>
      </c>
      <c r="AD77">
        <f t="shared" si="55"/>
        <v>0</v>
      </c>
      <c r="AE77">
        <f t="shared" si="55"/>
        <v>0</v>
      </c>
      <c r="AF77">
        <f t="shared" si="55"/>
        <v>63</v>
      </c>
      <c r="AG77">
        <f t="shared" si="55"/>
        <v>2</v>
      </c>
      <c r="AH77">
        <f t="shared" si="55"/>
        <v>0</v>
      </c>
      <c r="AI77">
        <f t="shared" si="55"/>
        <v>0</v>
      </c>
      <c r="AJ77">
        <f t="shared" si="55"/>
        <v>0</v>
      </c>
      <c r="AK77">
        <f t="shared" si="55"/>
        <v>3</v>
      </c>
      <c r="AL77">
        <f t="shared" si="55"/>
        <v>120</v>
      </c>
      <c r="AM77">
        <f t="shared" si="55"/>
        <v>399</v>
      </c>
      <c r="AN77">
        <f t="shared" si="55"/>
        <v>24</v>
      </c>
      <c r="AO77">
        <f t="shared" si="55"/>
        <v>0</v>
      </c>
      <c r="AP77">
        <f t="shared" ref="AP77:BU77" si="56">AP49+AP21</f>
        <v>80</v>
      </c>
      <c r="AQ77">
        <f t="shared" si="56"/>
        <v>2</v>
      </c>
      <c r="AR77">
        <f t="shared" si="56"/>
        <v>0</v>
      </c>
      <c r="AS77">
        <f t="shared" si="56"/>
        <v>0</v>
      </c>
      <c r="AT77">
        <f t="shared" si="56"/>
        <v>440</v>
      </c>
      <c r="AU77">
        <f t="shared" si="56"/>
        <v>243</v>
      </c>
      <c r="AV77">
        <f t="shared" si="56"/>
        <v>141</v>
      </c>
      <c r="AW77">
        <f t="shared" si="56"/>
        <v>32</v>
      </c>
      <c r="AX77">
        <f t="shared" si="56"/>
        <v>0</v>
      </c>
      <c r="AY77">
        <f t="shared" si="56"/>
        <v>0</v>
      </c>
      <c r="AZ77">
        <f t="shared" si="56"/>
        <v>0</v>
      </c>
      <c r="BA77">
        <f t="shared" si="56"/>
        <v>12</v>
      </c>
      <c r="BB77">
        <f t="shared" si="56"/>
        <v>53</v>
      </c>
      <c r="BC77">
        <f t="shared" si="56"/>
        <v>11</v>
      </c>
      <c r="BD77">
        <f t="shared" si="56"/>
        <v>0</v>
      </c>
      <c r="BE77">
        <f t="shared" si="56"/>
        <v>162</v>
      </c>
      <c r="BF77">
        <f t="shared" si="56"/>
        <v>27</v>
      </c>
      <c r="BG77">
        <f t="shared" si="56"/>
        <v>30</v>
      </c>
      <c r="BH77">
        <f t="shared" si="56"/>
        <v>0</v>
      </c>
      <c r="BI77">
        <f t="shared" si="56"/>
        <v>10</v>
      </c>
      <c r="BJ77">
        <f t="shared" si="56"/>
        <v>95</v>
      </c>
      <c r="BK77">
        <f t="shared" si="56"/>
        <v>0</v>
      </c>
      <c r="BL77">
        <f t="shared" si="56"/>
        <v>0</v>
      </c>
      <c r="BM77">
        <f t="shared" si="56"/>
        <v>0</v>
      </c>
      <c r="BN77">
        <f t="shared" si="56"/>
        <v>0</v>
      </c>
      <c r="BO77">
        <f t="shared" si="56"/>
        <v>0</v>
      </c>
      <c r="BP77">
        <f t="shared" si="56"/>
        <v>0</v>
      </c>
      <c r="BQ77">
        <f t="shared" si="56"/>
        <v>0</v>
      </c>
      <c r="BR77">
        <f t="shared" si="56"/>
        <v>0</v>
      </c>
      <c r="BS77">
        <f t="shared" si="56"/>
        <v>0</v>
      </c>
      <c r="BT77">
        <f t="shared" si="56"/>
        <v>0</v>
      </c>
      <c r="BU77">
        <f t="shared" si="56"/>
        <v>0</v>
      </c>
      <c r="BV77">
        <f t="shared" ref="BV77:DE77" si="57">BV49+BV21</f>
        <v>0</v>
      </c>
      <c r="BW77">
        <f t="shared" si="57"/>
        <v>0</v>
      </c>
      <c r="BX77">
        <f t="shared" si="57"/>
        <v>0</v>
      </c>
      <c r="BY77">
        <f t="shared" si="57"/>
        <v>0</v>
      </c>
      <c r="BZ77">
        <f t="shared" si="57"/>
        <v>0</v>
      </c>
      <c r="CA77">
        <f t="shared" si="57"/>
        <v>0</v>
      </c>
      <c r="CB77">
        <f t="shared" si="57"/>
        <v>0</v>
      </c>
      <c r="CC77">
        <f t="shared" si="57"/>
        <v>0</v>
      </c>
      <c r="CD77">
        <f t="shared" si="57"/>
        <v>0</v>
      </c>
      <c r="CE77">
        <f t="shared" si="57"/>
        <v>0</v>
      </c>
      <c r="CF77">
        <f t="shared" si="57"/>
        <v>0</v>
      </c>
      <c r="CG77">
        <f t="shared" si="57"/>
        <v>0</v>
      </c>
      <c r="CH77">
        <f t="shared" si="57"/>
        <v>0</v>
      </c>
      <c r="CI77">
        <f t="shared" si="57"/>
        <v>0</v>
      </c>
      <c r="CJ77">
        <f t="shared" si="57"/>
        <v>0</v>
      </c>
      <c r="CK77">
        <f t="shared" si="57"/>
        <v>0</v>
      </c>
      <c r="CL77">
        <f t="shared" si="57"/>
        <v>0</v>
      </c>
      <c r="CM77">
        <f t="shared" si="57"/>
        <v>0</v>
      </c>
      <c r="CN77">
        <f t="shared" si="57"/>
        <v>0</v>
      </c>
      <c r="CO77">
        <f t="shared" si="57"/>
        <v>0</v>
      </c>
      <c r="CP77">
        <f t="shared" si="57"/>
        <v>0</v>
      </c>
      <c r="CQ77">
        <f t="shared" si="57"/>
        <v>0</v>
      </c>
      <c r="CR77">
        <f t="shared" si="57"/>
        <v>0</v>
      </c>
      <c r="CS77">
        <f t="shared" si="57"/>
        <v>0</v>
      </c>
      <c r="CT77">
        <f t="shared" si="57"/>
        <v>0</v>
      </c>
      <c r="CU77">
        <f t="shared" si="57"/>
        <v>0</v>
      </c>
      <c r="CV77">
        <f t="shared" si="57"/>
        <v>0</v>
      </c>
      <c r="CW77">
        <f t="shared" si="57"/>
        <v>0</v>
      </c>
      <c r="CX77">
        <f t="shared" si="57"/>
        <v>0</v>
      </c>
      <c r="CY77">
        <f t="shared" si="57"/>
        <v>0</v>
      </c>
      <c r="CZ77">
        <f t="shared" si="57"/>
        <v>0</v>
      </c>
      <c r="DA77">
        <f t="shared" si="57"/>
        <v>0</v>
      </c>
      <c r="DB77">
        <f t="shared" si="57"/>
        <v>0</v>
      </c>
      <c r="DC77">
        <f t="shared" si="57"/>
        <v>0</v>
      </c>
      <c r="DD77">
        <f t="shared" si="57"/>
        <v>0</v>
      </c>
      <c r="DE77">
        <f t="shared" si="57"/>
        <v>0</v>
      </c>
    </row>
    <row r="78" spans="2:109" x14ac:dyDescent="0.3">
      <c r="B78" t="b">
        <v>0</v>
      </c>
      <c r="C78" t="s">
        <v>9</v>
      </c>
      <c r="D78" t="b">
        <v>1</v>
      </c>
      <c r="E78">
        <v>66</v>
      </c>
      <c r="F78">
        <v>132</v>
      </c>
      <c r="G78" t="str">
        <f t="shared" si="14"/>
        <v>Zone D; &gt; 66kV &lt;= 132kV; Multi Cct: TRUE</v>
      </c>
      <c r="I78" s="3">
        <f t="shared" si="15"/>
        <v>763</v>
      </c>
      <c r="J78" s="12">
        <f t="shared" ref="J78:AO78" si="58">J50+J22</f>
        <v>0</v>
      </c>
      <c r="K78">
        <f t="shared" si="58"/>
        <v>0</v>
      </c>
      <c r="L78">
        <f t="shared" si="58"/>
        <v>11</v>
      </c>
      <c r="M78">
        <f t="shared" si="58"/>
        <v>4</v>
      </c>
      <c r="N78">
        <f t="shared" si="58"/>
        <v>0</v>
      </c>
      <c r="O78">
        <f t="shared" si="58"/>
        <v>35</v>
      </c>
      <c r="P78">
        <f t="shared" si="58"/>
        <v>186</v>
      </c>
      <c r="Q78">
        <f t="shared" si="58"/>
        <v>253</v>
      </c>
      <c r="R78">
        <f t="shared" si="58"/>
        <v>0</v>
      </c>
      <c r="S78">
        <f t="shared" si="58"/>
        <v>0</v>
      </c>
      <c r="T78">
        <f t="shared" si="58"/>
        <v>17</v>
      </c>
      <c r="U78">
        <f t="shared" si="58"/>
        <v>18</v>
      </c>
      <c r="V78">
        <f t="shared" si="58"/>
        <v>0</v>
      </c>
      <c r="W78">
        <f t="shared" si="58"/>
        <v>0</v>
      </c>
      <c r="X78">
        <f t="shared" si="58"/>
        <v>0</v>
      </c>
      <c r="Y78">
        <f t="shared" si="58"/>
        <v>0</v>
      </c>
      <c r="Z78">
        <f t="shared" si="58"/>
        <v>0</v>
      </c>
      <c r="AA78">
        <f t="shared" si="58"/>
        <v>20</v>
      </c>
      <c r="AB78">
        <f t="shared" si="58"/>
        <v>0</v>
      </c>
      <c r="AC78">
        <f t="shared" si="58"/>
        <v>0</v>
      </c>
      <c r="AD78">
        <f t="shared" si="58"/>
        <v>0</v>
      </c>
      <c r="AE78">
        <f t="shared" si="58"/>
        <v>0</v>
      </c>
      <c r="AF78">
        <f t="shared" si="58"/>
        <v>0</v>
      </c>
      <c r="AG78">
        <f t="shared" si="58"/>
        <v>0</v>
      </c>
      <c r="AH78">
        <f t="shared" si="58"/>
        <v>0</v>
      </c>
      <c r="AI78">
        <f t="shared" si="58"/>
        <v>0</v>
      </c>
      <c r="AJ78">
        <f t="shared" si="58"/>
        <v>0</v>
      </c>
      <c r="AK78">
        <f t="shared" si="58"/>
        <v>0</v>
      </c>
      <c r="AL78">
        <f t="shared" si="58"/>
        <v>19</v>
      </c>
      <c r="AM78">
        <f t="shared" si="58"/>
        <v>0</v>
      </c>
      <c r="AN78">
        <f t="shared" si="58"/>
        <v>0</v>
      </c>
      <c r="AO78">
        <f t="shared" si="58"/>
        <v>0</v>
      </c>
      <c r="AP78">
        <f t="shared" ref="AP78:BU78" si="59">AP50+AP22</f>
        <v>0</v>
      </c>
      <c r="AQ78">
        <f t="shared" si="59"/>
        <v>120</v>
      </c>
      <c r="AR78">
        <f t="shared" si="59"/>
        <v>0</v>
      </c>
      <c r="AS78">
        <f t="shared" si="59"/>
        <v>0</v>
      </c>
      <c r="AT78">
        <f t="shared" si="59"/>
        <v>0</v>
      </c>
      <c r="AU78">
        <f t="shared" si="59"/>
        <v>0</v>
      </c>
      <c r="AV78">
        <f t="shared" si="59"/>
        <v>77</v>
      </c>
      <c r="AW78">
        <f t="shared" si="59"/>
        <v>0</v>
      </c>
      <c r="AX78">
        <f t="shared" si="59"/>
        <v>0</v>
      </c>
      <c r="AY78">
        <f t="shared" si="59"/>
        <v>0</v>
      </c>
      <c r="AZ78">
        <f t="shared" si="59"/>
        <v>0</v>
      </c>
      <c r="BA78">
        <f t="shared" si="59"/>
        <v>0</v>
      </c>
      <c r="BB78">
        <f t="shared" si="59"/>
        <v>0</v>
      </c>
      <c r="BC78">
        <f t="shared" si="59"/>
        <v>0</v>
      </c>
      <c r="BD78">
        <f t="shared" si="59"/>
        <v>0</v>
      </c>
      <c r="BE78">
        <f t="shared" si="59"/>
        <v>0</v>
      </c>
      <c r="BF78">
        <f t="shared" si="59"/>
        <v>0</v>
      </c>
      <c r="BG78">
        <f t="shared" si="59"/>
        <v>0</v>
      </c>
      <c r="BH78">
        <f t="shared" si="59"/>
        <v>0</v>
      </c>
      <c r="BI78">
        <f t="shared" si="59"/>
        <v>0</v>
      </c>
      <c r="BJ78">
        <f t="shared" si="59"/>
        <v>0</v>
      </c>
      <c r="BK78">
        <f t="shared" si="59"/>
        <v>0</v>
      </c>
      <c r="BL78">
        <f t="shared" si="59"/>
        <v>0</v>
      </c>
      <c r="BM78">
        <f t="shared" si="59"/>
        <v>0</v>
      </c>
      <c r="BN78">
        <f t="shared" si="59"/>
        <v>0</v>
      </c>
      <c r="BO78">
        <f t="shared" si="59"/>
        <v>3</v>
      </c>
      <c r="BP78">
        <f t="shared" si="59"/>
        <v>0</v>
      </c>
      <c r="BQ78">
        <f t="shared" si="59"/>
        <v>0</v>
      </c>
      <c r="BR78">
        <f t="shared" si="59"/>
        <v>0</v>
      </c>
      <c r="BS78">
        <f t="shared" si="59"/>
        <v>0</v>
      </c>
      <c r="BT78">
        <f t="shared" si="59"/>
        <v>0</v>
      </c>
      <c r="BU78">
        <f t="shared" si="59"/>
        <v>0</v>
      </c>
      <c r="BV78">
        <f t="shared" ref="BV78:DE78" si="60">BV50+BV22</f>
        <v>0</v>
      </c>
      <c r="BW78">
        <f t="shared" si="60"/>
        <v>0</v>
      </c>
      <c r="BX78">
        <f t="shared" si="60"/>
        <v>0</v>
      </c>
      <c r="BY78">
        <f t="shared" si="60"/>
        <v>0</v>
      </c>
      <c r="BZ78">
        <f t="shared" si="60"/>
        <v>0</v>
      </c>
      <c r="CA78">
        <f t="shared" si="60"/>
        <v>0</v>
      </c>
      <c r="CB78">
        <f t="shared" si="60"/>
        <v>0</v>
      </c>
      <c r="CC78">
        <f t="shared" si="60"/>
        <v>0</v>
      </c>
      <c r="CD78">
        <f t="shared" si="60"/>
        <v>0</v>
      </c>
      <c r="CE78">
        <f t="shared" si="60"/>
        <v>0</v>
      </c>
      <c r="CF78">
        <f t="shared" si="60"/>
        <v>0</v>
      </c>
      <c r="CG78">
        <f t="shared" si="60"/>
        <v>0</v>
      </c>
      <c r="CH78">
        <f t="shared" si="60"/>
        <v>0</v>
      </c>
      <c r="CI78">
        <f t="shared" si="60"/>
        <v>0</v>
      </c>
      <c r="CJ78">
        <f t="shared" si="60"/>
        <v>0</v>
      </c>
      <c r="CK78">
        <f t="shared" si="60"/>
        <v>0</v>
      </c>
      <c r="CL78">
        <f t="shared" si="60"/>
        <v>0</v>
      </c>
      <c r="CM78">
        <f t="shared" si="60"/>
        <v>0</v>
      </c>
      <c r="CN78">
        <f t="shared" si="60"/>
        <v>0</v>
      </c>
      <c r="CO78">
        <f t="shared" si="60"/>
        <v>0</v>
      </c>
      <c r="CP78">
        <f t="shared" si="60"/>
        <v>0</v>
      </c>
      <c r="CQ78">
        <f t="shared" si="60"/>
        <v>0</v>
      </c>
      <c r="CR78">
        <f t="shared" si="60"/>
        <v>0</v>
      </c>
      <c r="CS78">
        <f t="shared" si="60"/>
        <v>0</v>
      </c>
      <c r="CT78">
        <f t="shared" si="60"/>
        <v>0</v>
      </c>
      <c r="CU78">
        <f t="shared" si="60"/>
        <v>0</v>
      </c>
      <c r="CV78">
        <f t="shared" si="60"/>
        <v>0</v>
      </c>
      <c r="CW78">
        <f t="shared" si="60"/>
        <v>0</v>
      </c>
      <c r="CX78">
        <f t="shared" si="60"/>
        <v>0</v>
      </c>
      <c r="CY78">
        <f t="shared" si="60"/>
        <v>0</v>
      </c>
      <c r="CZ78">
        <f t="shared" si="60"/>
        <v>0</v>
      </c>
      <c r="DA78">
        <f t="shared" si="60"/>
        <v>0</v>
      </c>
      <c r="DB78">
        <f t="shared" si="60"/>
        <v>0</v>
      </c>
      <c r="DC78">
        <f t="shared" si="60"/>
        <v>0</v>
      </c>
      <c r="DD78">
        <f t="shared" si="60"/>
        <v>0</v>
      </c>
      <c r="DE78">
        <f t="shared" si="60"/>
        <v>0</v>
      </c>
    </row>
    <row r="79" spans="2:109" x14ac:dyDescent="0.3">
      <c r="B79" t="b">
        <v>0</v>
      </c>
      <c r="C79" t="s">
        <v>7</v>
      </c>
      <c r="D79" t="b">
        <v>1</v>
      </c>
      <c r="E79">
        <v>132</v>
      </c>
      <c r="F79">
        <v>275</v>
      </c>
      <c r="G79" t="str">
        <f t="shared" si="14"/>
        <v>Zone B; &gt; 132kV &lt;= 275kV; Multi Cct: TRUE</v>
      </c>
      <c r="I79" s="3">
        <f t="shared" si="15"/>
        <v>446</v>
      </c>
      <c r="J79" s="12">
        <f t="shared" ref="J79:AO79" si="61">J51+J23</f>
        <v>2</v>
      </c>
      <c r="K79">
        <f t="shared" si="61"/>
        <v>0</v>
      </c>
      <c r="L79">
        <f t="shared" si="61"/>
        <v>0</v>
      </c>
      <c r="M79">
        <f t="shared" si="61"/>
        <v>0</v>
      </c>
      <c r="N79">
        <f t="shared" si="61"/>
        <v>0</v>
      </c>
      <c r="O79">
        <f t="shared" si="61"/>
        <v>0</v>
      </c>
      <c r="P79">
        <f t="shared" si="61"/>
        <v>316</v>
      </c>
      <c r="Q79">
        <f t="shared" si="61"/>
        <v>21</v>
      </c>
      <c r="R79">
        <f t="shared" si="61"/>
        <v>0</v>
      </c>
      <c r="S79">
        <f t="shared" si="61"/>
        <v>0</v>
      </c>
      <c r="T79">
        <f t="shared" si="61"/>
        <v>2</v>
      </c>
      <c r="U79">
        <f t="shared" si="61"/>
        <v>26</v>
      </c>
      <c r="V79">
        <f t="shared" si="61"/>
        <v>0</v>
      </c>
      <c r="W79">
        <f t="shared" si="61"/>
        <v>0</v>
      </c>
      <c r="X79">
        <f t="shared" si="61"/>
        <v>0</v>
      </c>
      <c r="Y79">
        <f t="shared" si="61"/>
        <v>0</v>
      </c>
      <c r="Z79">
        <f t="shared" si="61"/>
        <v>0</v>
      </c>
      <c r="AA79">
        <f t="shared" si="61"/>
        <v>0</v>
      </c>
      <c r="AB79">
        <f t="shared" si="61"/>
        <v>0</v>
      </c>
      <c r="AC79">
        <f t="shared" si="61"/>
        <v>0</v>
      </c>
      <c r="AD79">
        <f t="shared" si="61"/>
        <v>0</v>
      </c>
      <c r="AE79">
        <f t="shared" si="61"/>
        <v>0</v>
      </c>
      <c r="AF79">
        <f t="shared" si="61"/>
        <v>0</v>
      </c>
      <c r="AG79">
        <f t="shared" si="61"/>
        <v>0</v>
      </c>
      <c r="AH79">
        <f t="shared" si="61"/>
        <v>0</v>
      </c>
      <c r="AI79">
        <f t="shared" si="61"/>
        <v>0</v>
      </c>
      <c r="AJ79">
        <f t="shared" si="61"/>
        <v>0</v>
      </c>
      <c r="AK79">
        <f t="shared" si="61"/>
        <v>0</v>
      </c>
      <c r="AL79">
        <f t="shared" si="61"/>
        <v>0</v>
      </c>
      <c r="AM79">
        <f t="shared" si="61"/>
        <v>0</v>
      </c>
      <c r="AN79">
        <f t="shared" si="61"/>
        <v>0</v>
      </c>
      <c r="AO79">
        <f t="shared" si="61"/>
        <v>0</v>
      </c>
      <c r="AP79">
        <f t="shared" ref="AP79:BU79" si="62">AP51+AP23</f>
        <v>0</v>
      </c>
      <c r="AQ79">
        <f t="shared" si="62"/>
        <v>0</v>
      </c>
      <c r="AR79">
        <f t="shared" si="62"/>
        <v>0</v>
      </c>
      <c r="AS79">
        <f t="shared" si="62"/>
        <v>0</v>
      </c>
      <c r="AT79">
        <f t="shared" si="62"/>
        <v>0</v>
      </c>
      <c r="AU79">
        <f t="shared" si="62"/>
        <v>1</v>
      </c>
      <c r="AV79">
        <f t="shared" si="62"/>
        <v>0</v>
      </c>
      <c r="AW79">
        <f t="shared" si="62"/>
        <v>0</v>
      </c>
      <c r="AX79">
        <f t="shared" si="62"/>
        <v>0</v>
      </c>
      <c r="AY79">
        <f t="shared" si="62"/>
        <v>0</v>
      </c>
      <c r="AZ79">
        <f t="shared" si="62"/>
        <v>0</v>
      </c>
      <c r="BA79">
        <f t="shared" si="62"/>
        <v>75</v>
      </c>
      <c r="BB79">
        <f t="shared" si="62"/>
        <v>0</v>
      </c>
      <c r="BC79">
        <f t="shared" si="62"/>
        <v>3</v>
      </c>
      <c r="BD79">
        <f t="shared" si="62"/>
        <v>0</v>
      </c>
      <c r="BE79">
        <f t="shared" si="62"/>
        <v>0</v>
      </c>
      <c r="BF79">
        <f t="shared" si="62"/>
        <v>0</v>
      </c>
      <c r="BG79">
        <f t="shared" si="62"/>
        <v>0</v>
      </c>
      <c r="BH79">
        <f t="shared" si="62"/>
        <v>0</v>
      </c>
      <c r="BI79">
        <f t="shared" si="62"/>
        <v>0</v>
      </c>
      <c r="BJ79">
        <f t="shared" si="62"/>
        <v>0</v>
      </c>
      <c r="BK79">
        <f t="shared" si="62"/>
        <v>0</v>
      </c>
      <c r="BL79">
        <f t="shared" si="62"/>
        <v>0</v>
      </c>
      <c r="BM79">
        <f t="shared" si="62"/>
        <v>0</v>
      </c>
      <c r="BN79">
        <f t="shared" si="62"/>
        <v>0</v>
      </c>
      <c r="BO79">
        <f t="shared" si="62"/>
        <v>0</v>
      </c>
      <c r="BP79">
        <f t="shared" si="62"/>
        <v>0</v>
      </c>
      <c r="BQ79">
        <f t="shared" si="62"/>
        <v>0</v>
      </c>
      <c r="BR79">
        <f t="shared" si="62"/>
        <v>0</v>
      </c>
      <c r="BS79">
        <f t="shared" si="62"/>
        <v>0</v>
      </c>
      <c r="BT79">
        <f t="shared" si="62"/>
        <v>0</v>
      </c>
      <c r="BU79">
        <f t="shared" si="62"/>
        <v>0</v>
      </c>
      <c r="BV79">
        <f t="shared" ref="BV79:DE79" si="63">BV51+BV23</f>
        <v>0</v>
      </c>
      <c r="BW79">
        <f t="shared" si="63"/>
        <v>0</v>
      </c>
      <c r="BX79">
        <f t="shared" si="63"/>
        <v>0</v>
      </c>
      <c r="BY79">
        <f t="shared" si="63"/>
        <v>0</v>
      </c>
      <c r="BZ79">
        <f t="shared" si="63"/>
        <v>0</v>
      </c>
      <c r="CA79">
        <f t="shared" si="63"/>
        <v>0</v>
      </c>
      <c r="CB79">
        <f t="shared" si="63"/>
        <v>0</v>
      </c>
      <c r="CC79">
        <f t="shared" si="63"/>
        <v>0</v>
      </c>
      <c r="CD79">
        <f t="shared" si="63"/>
        <v>0</v>
      </c>
      <c r="CE79">
        <f t="shared" si="63"/>
        <v>0</v>
      </c>
      <c r="CF79">
        <f t="shared" si="63"/>
        <v>0</v>
      </c>
      <c r="CG79">
        <f t="shared" si="63"/>
        <v>0</v>
      </c>
      <c r="CH79">
        <f t="shared" si="63"/>
        <v>0</v>
      </c>
      <c r="CI79">
        <f t="shared" si="63"/>
        <v>0</v>
      </c>
      <c r="CJ79">
        <f t="shared" si="63"/>
        <v>0</v>
      </c>
      <c r="CK79">
        <f t="shared" si="63"/>
        <v>0</v>
      </c>
      <c r="CL79">
        <f t="shared" si="63"/>
        <v>0</v>
      </c>
      <c r="CM79">
        <f t="shared" si="63"/>
        <v>0</v>
      </c>
      <c r="CN79">
        <f t="shared" si="63"/>
        <v>0</v>
      </c>
      <c r="CO79">
        <f t="shared" si="63"/>
        <v>0</v>
      </c>
      <c r="CP79">
        <f t="shared" si="63"/>
        <v>0</v>
      </c>
      <c r="CQ79">
        <f t="shared" si="63"/>
        <v>0</v>
      </c>
      <c r="CR79">
        <f t="shared" si="63"/>
        <v>0</v>
      </c>
      <c r="CS79">
        <f t="shared" si="63"/>
        <v>0</v>
      </c>
      <c r="CT79">
        <f t="shared" si="63"/>
        <v>0</v>
      </c>
      <c r="CU79">
        <f t="shared" si="63"/>
        <v>0</v>
      </c>
      <c r="CV79">
        <f t="shared" si="63"/>
        <v>0</v>
      </c>
      <c r="CW79">
        <f t="shared" si="63"/>
        <v>0</v>
      </c>
      <c r="CX79">
        <f t="shared" si="63"/>
        <v>0</v>
      </c>
      <c r="CY79">
        <f t="shared" si="63"/>
        <v>0</v>
      </c>
      <c r="CZ79">
        <f t="shared" si="63"/>
        <v>0</v>
      </c>
      <c r="DA79">
        <f t="shared" si="63"/>
        <v>0</v>
      </c>
      <c r="DB79">
        <f t="shared" si="63"/>
        <v>0</v>
      </c>
      <c r="DC79">
        <f t="shared" si="63"/>
        <v>0</v>
      </c>
      <c r="DD79">
        <f t="shared" si="63"/>
        <v>0</v>
      </c>
      <c r="DE79">
        <f t="shared" si="63"/>
        <v>0</v>
      </c>
    </row>
    <row r="80" spans="2:109" x14ac:dyDescent="0.3">
      <c r="B80" t="b">
        <v>0</v>
      </c>
      <c r="C80" t="s">
        <v>8</v>
      </c>
      <c r="D80" t="b">
        <v>1</v>
      </c>
      <c r="E80">
        <v>132</v>
      </c>
      <c r="F80">
        <v>275</v>
      </c>
      <c r="G80" t="str">
        <f t="shared" si="14"/>
        <v>Zone C; &gt; 132kV &lt;= 275kV; Multi Cct: TRUE</v>
      </c>
      <c r="I80" s="3">
        <f t="shared" si="15"/>
        <v>4182</v>
      </c>
      <c r="J80" s="12">
        <f t="shared" ref="J80:AO80" si="64">J52+J24</f>
        <v>6</v>
      </c>
      <c r="K80">
        <f t="shared" si="64"/>
        <v>371</v>
      </c>
      <c r="L80">
        <f t="shared" si="64"/>
        <v>431</v>
      </c>
      <c r="M80">
        <f t="shared" si="64"/>
        <v>3</v>
      </c>
      <c r="N80">
        <f t="shared" si="64"/>
        <v>356</v>
      </c>
      <c r="O80">
        <f t="shared" si="64"/>
        <v>433</v>
      </c>
      <c r="P80">
        <f t="shared" si="64"/>
        <v>27</v>
      </c>
      <c r="Q80">
        <f t="shared" si="64"/>
        <v>76</v>
      </c>
      <c r="R80">
        <f t="shared" si="64"/>
        <v>147</v>
      </c>
      <c r="S80">
        <f t="shared" si="64"/>
        <v>71</v>
      </c>
      <c r="T80">
        <f t="shared" si="64"/>
        <v>6</v>
      </c>
      <c r="U80">
        <f t="shared" si="64"/>
        <v>185</v>
      </c>
      <c r="V80">
        <f t="shared" si="64"/>
        <v>0</v>
      </c>
      <c r="W80">
        <f t="shared" si="64"/>
        <v>34</v>
      </c>
      <c r="X80">
        <f t="shared" si="64"/>
        <v>340</v>
      </c>
      <c r="Y80">
        <f t="shared" si="64"/>
        <v>316</v>
      </c>
      <c r="Z80">
        <f t="shared" si="64"/>
        <v>728</v>
      </c>
      <c r="AA80">
        <f t="shared" si="64"/>
        <v>5</v>
      </c>
      <c r="AB80">
        <f t="shared" si="64"/>
        <v>0</v>
      </c>
      <c r="AC80">
        <f t="shared" si="64"/>
        <v>0</v>
      </c>
      <c r="AD80">
        <f t="shared" si="64"/>
        <v>1</v>
      </c>
      <c r="AE80">
        <f t="shared" si="64"/>
        <v>12</v>
      </c>
      <c r="AF80">
        <f t="shared" si="64"/>
        <v>77</v>
      </c>
      <c r="AG80">
        <f t="shared" si="64"/>
        <v>0</v>
      </c>
      <c r="AH80">
        <f t="shared" si="64"/>
        <v>19</v>
      </c>
      <c r="AI80">
        <f t="shared" si="64"/>
        <v>6</v>
      </c>
      <c r="AJ80">
        <f t="shared" si="64"/>
        <v>0</v>
      </c>
      <c r="AK80">
        <f t="shared" si="64"/>
        <v>4</v>
      </c>
      <c r="AL80">
        <f t="shared" si="64"/>
        <v>65</v>
      </c>
      <c r="AM80">
        <f t="shared" si="64"/>
        <v>29</v>
      </c>
      <c r="AN80">
        <f t="shared" si="64"/>
        <v>214</v>
      </c>
      <c r="AO80">
        <f t="shared" si="64"/>
        <v>9</v>
      </c>
      <c r="AP80">
        <f t="shared" ref="AP80:BU80" si="65">AP52+AP24</f>
        <v>3</v>
      </c>
      <c r="AQ80">
        <f t="shared" si="65"/>
        <v>0</v>
      </c>
      <c r="AR80">
        <f t="shared" si="65"/>
        <v>96</v>
      </c>
      <c r="AS80">
        <f t="shared" si="65"/>
        <v>0</v>
      </c>
      <c r="AT80">
        <f t="shared" si="65"/>
        <v>1</v>
      </c>
      <c r="AU80">
        <f t="shared" si="65"/>
        <v>3</v>
      </c>
      <c r="AV80">
        <f t="shared" si="65"/>
        <v>0</v>
      </c>
      <c r="AW80">
        <f t="shared" si="65"/>
        <v>0</v>
      </c>
      <c r="AX80">
        <f t="shared" si="65"/>
        <v>0</v>
      </c>
      <c r="AY80">
        <f t="shared" si="65"/>
        <v>0</v>
      </c>
      <c r="AZ80">
        <f t="shared" si="65"/>
        <v>4</v>
      </c>
      <c r="BA80">
        <f t="shared" si="65"/>
        <v>27</v>
      </c>
      <c r="BB80">
        <f t="shared" si="65"/>
        <v>0</v>
      </c>
      <c r="BC80">
        <f t="shared" si="65"/>
        <v>77</v>
      </c>
      <c r="BD80">
        <f t="shared" si="65"/>
        <v>0</v>
      </c>
      <c r="BE80">
        <f t="shared" si="65"/>
        <v>0</v>
      </c>
      <c r="BF80">
        <f t="shared" si="65"/>
        <v>0</v>
      </c>
      <c r="BG80">
        <f t="shared" si="65"/>
        <v>0</v>
      </c>
      <c r="BH80">
        <f t="shared" si="65"/>
        <v>0</v>
      </c>
      <c r="BI80">
        <f t="shared" si="65"/>
        <v>0</v>
      </c>
      <c r="BJ80">
        <f t="shared" si="65"/>
        <v>0</v>
      </c>
      <c r="BK80">
        <f t="shared" si="65"/>
        <v>0</v>
      </c>
      <c r="BL80">
        <f t="shared" si="65"/>
        <v>0</v>
      </c>
      <c r="BM80">
        <f t="shared" si="65"/>
        <v>0</v>
      </c>
      <c r="BN80">
        <f t="shared" si="65"/>
        <v>0</v>
      </c>
      <c r="BO80">
        <f t="shared" si="65"/>
        <v>0</v>
      </c>
      <c r="BP80">
        <f t="shared" si="65"/>
        <v>0</v>
      </c>
      <c r="BQ80">
        <f t="shared" si="65"/>
        <v>0</v>
      </c>
      <c r="BR80">
        <f t="shared" si="65"/>
        <v>0</v>
      </c>
      <c r="BS80">
        <f t="shared" si="65"/>
        <v>0</v>
      </c>
      <c r="BT80">
        <f t="shared" si="65"/>
        <v>0</v>
      </c>
      <c r="BU80">
        <f t="shared" si="65"/>
        <v>0</v>
      </c>
      <c r="BV80">
        <f t="shared" ref="BV80:DE80" si="66">BV52+BV24</f>
        <v>0</v>
      </c>
      <c r="BW80">
        <f t="shared" si="66"/>
        <v>0</v>
      </c>
      <c r="BX80">
        <f t="shared" si="66"/>
        <v>0</v>
      </c>
      <c r="BY80">
        <f t="shared" si="66"/>
        <v>0</v>
      </c>
      <c r="BZ80">
        <f t="shared" si="66"/>
        <v>0</v>
      </c>
      <c r="CA80">
        <f t="shared" si="66"/>
        <v>0</v>
      </c>
      <c r="CB80">
        <f t="shared" si="66"/>
        <v>0</v>
      </c>
      <c r="CC80">
        <f t="shared" si="66"/>
        <v>0</v>
      </c>
      <c r="CD80">
        <f t="shared" si="66"/>
        <v>0</v>
      </c>
      <c r="CE80">
        <f t="shared" si="66"/>
        <v>0</v>
      </c>
      <c r="CF80">
        <f t="shared" si="66"/>
        <v>0</v>
      </c>
      <c r="CG80">
        <f t="shared" si="66"/>
        <v>0</v>
      </c>
      <c r="CH80">
        <f t="shared" si="66"/>
        <v>0</v>
      </c>
      <c r="CI80">
        <f t="shared" si="66"/>
        <v>0</v>
      </c>
      <c r="CJ80">
        <f t="shared" si="66"/>
        <v>0</v>
      </c>
      <c r="CK80">
        <f t="shared" si="66"/>
        <v>0</v>
      </c>
      <c r="CL80">
        <f t="shared" si="66"/>
        <v>0</v>
      </c>
      <c r="CM80">
        <f t="shared" si="66"/>
        <v>0</v>
      </c>
      <c r="CN80">
        <f t="shared" si="66"/>
        <v>0</v>
      </c>
      <c r="CO80">
        <f t="shared" si="66"/>
        <v>0</v>
      </c>
      <c r="CP80">
        <f t="shared" si="66"/>
        <v>0</v>
      </c>
      <c r="CQ80">
        <f t="shared" si="66"/>
        <v>0</v>
      </c>
      <c r="CR80">
        <f t="shared" si="66"/>
        <v>0</v>
      </c>
      <c r="CS80">
        <f t="shared" si="66"/>
        <v>0</v>
      </c>
      <c r="CT80">
        <f t="shared" si="66"/>
        <v>0</v>
      </c>
      <c r="CU80">
        <f t="shared" si="66"/>
        <v>0</v>
      </c>
      <c r="CV80">
        <f t="shared" si="66"/>
        <v>0</v>
      </c>
      <c r="CW80">
        <f t="shared" si="66"/>
        <v>0</v>
      </c>
      <c r="CX80">
        <f t="shared" si="66"/>
        <v>0</v>
      </c>
      <c r="CY80">
        <f t="shared" si="66"/>
        <v>0</v>
      </c>
      <c r="CZ80">
        <f t="shared" si="66"/>
        <v>0</v>
      </c>
      <c r="DA80">
        <f t="shared" si="66"/>
        <v>0</v>
      </c>
      <c r="DB80">
        <f t="shared" si="66"/>
        <v>0</v>
      </c>
      <c r="DC80">
        <f t="shared" si="66"/>
        <v>0</v>
      </c>
      <c r="DD80">
        <f t="shared" si="66"/>
        <v>0</v>
      </c>
      <c r="DE80">
        <f t="shared" si="66"/>
        <v>0</v>
      </c>
    </row>
    <row r="81" spans="1:116" x14ac:dyDescent="0.3">
      <c r="B81" t="b">
        <v>0</v>
      </c>
      <c r="C81" t="s">
        <v>9</v>
      </c>
      <c r="D81" t="b">
        <v>1</v>
      </c>
      <c r="E81">
        <v>132</v>
      </c>
      <c r="F81">
        <v>275</v>
      </c>
      <c r="G81" t="str">
        <f t="shared" si="14"/>
        <v>Zone D; &gt; 132kV &lt;= 275kV; Multi Cct: TRUE</v>
      </c>
      <c r="I81" s="3">
        <f t="shared" si="15"/>
        <v>1414</v>
      </c>
      <c r="J81" s="12">
        <f t="shared" ref="J81:AO81" si="67">J53+J25</f>
        <v>0</v>
      </c>
      <c r="K81">
        <f t="shared" si="67"/>
        <v>110</v>
      </c>
      <c r="L81">
        <f t="shared" si="67"/>
        <v>111</v>
      </c>
      <c r="M81">
        <f t="shared" si="67"/>
        <v>206</v>
      </c>
      <c r="N81">
        <f t="shared" si="67"/>
        <v>0</v>
      </c>
      <c r="O81">
        <f t="shared" si="67"/>
        <v>170</v>
      </c>
      <c r="P81">
        <f t="shared" si="67"/>
        <v>1</v>
      </c>
      <c r="Q81">
        <f t="shared" si="67"/>
        <v>0</v>
      </c>
      <c r="R81">
        <f t="shared" si="67"/>
        <v>0</v>
      </c>
      <c r="S81">
        <f t="shared" si="67"/>
        <v>0</v>
      </c>
      <c r="T81">
        <f t="shared" si="67"/>
        <v>0</v>
      </c>
      <c r="U81">
        <f t="shared" si="67"/>
        <v>0</v>
      </c>
      <c r="V81">
        <f t="shared" si="67"/>
        <v>0</v>
      </c>
      <c r="W81">
        <f t="shared" si="67"/>
        <v>166</v>
      </c>
      <c r="X81">
        <f t="shared" si="67"/>
        <v>0</v>
      </c>
      <c r="Y81">
        <f t="shared" si="67"/>
        <v>0</v>
      </c>
      <c r="Z81">
        <f t="shared" si="67"/>
        <v>0</v>
      </c>
      <c r="AA81">
        <f t="shared" si="67"/>
        <v>132</v>
      </c>
      <c r="AB81">
        <f t="shared" si="67"/>
        <v>0</v>
      </c>
      <c r="AC81">
        <f t="shared" si="67"/>
        <v>0</v>
      </c>
      <c r="AD81">
        <f t="shared" si="67"/>
        <v>0</v>
      </c>
      <c r="AE81">
        <f t="shared" si="67"/>
        <v>0</v>
      </c>
      <c r="AF81">
        <f t="shared" si="67"/>
        <v>0</v>
      </c>
      <c r="AG81">
        <f t="shared" si="67"/>
        <v>0</v>
      </c>
      <c r="AH81">
        <f t="shared" si="67"/>
        <v>0</v>
      </c>
      <c r="AI81">
        <f t="shared" si="67"/>
        <v>0</v>
      </c>
      <c r="AJ81">
        <f t="shared" si="67"/>
        <v>518</v>
      </c>
      <c r="AK81">
        <f t="shared" si="67"/>
        <v>0</v>
      </c>
      <c r="AL81">
        <f t="shared" si="67"/>
        <v>0</v>
      </c>
      <c r="AM81">
        <f t="shared" si="67"/>
        <v>0</v>
      </c>
      <c r="AN81">
        <f t="shared" si="67"/>
        <v>0</v>
      </c>
      <c r="AO81">
        <f t="shared" si="67"/>
        <v>0</v>
      </c>
      <c r="AP81">
        <f t="shared" ref="AP81:BU81" si="68">AP53+AP25</f>
        <v>0</v>
      </c>
      <c r="AQ81">
        <f t="shared" si="68"/>
        <v>0</v>
      </c>
      <c r="AR81">
        <f t="shared" si="68"/>
        <v>0</v>
      </c>
      <c r="AS81">
        <f t="shared" si="68"/>
        <v>0</v>
      </c>
      <c r="AT81">
        <f t="shared" si="68"/>
        <v>0</v>
      </c>
      <c r="AU81">
        <f t="shared" si="68"/>
        <v>0</v>
      </c>
      <c r="AV81">
        <f t="shared" si="68"/>
        <v>0</v>
      </c>
      <c r="AW81">
        <f t="shared" si="68"/>
        <v>0</v>
      </c>
      <c r="AX81">
        <f t="shared" si="68"/>
        <v>0</v>
      </c>
      <c r="AY81">
        <f t="shared" si="68"/>
        <v>0</v>
      </c>
      <c r="AZ81">
        <f t="shared" si="68"/>
        <v>0</v>
      </c>
      <c r="BA81">
        <f t="shared" si="68"/>
        <v>0</v>
      </c>
      <c r="BB81">
        <f t="shared" si="68"/>
        <v>0</v>
      </c>
      <c r="BC81">
        <f t="shared" si="68"/>
        <v>0</v>
      </c>
      <c r="BD81">
        <f t="shared" si="68"/>
        <v>0</v>
      </c>
      <c r="BE81">
        <f t="shared" si="68"/>
        <v>0</v>
      </c>
      <c r="BF81">
        <f t="shared" si="68"/>
        <v>0</v>
      </c>
      <c r="BG81">
        <f t="shared" si="68"/>
        <v>0</v>
      </c>
      <c r="BH81">
        <f t="shared" si="68"/>
        <v>0</v>
      </c>
      <c r="BI81">
        <f t="shared" si="68"/>
        <v>0</v>
      </c>
      <c r="BJ81">
        <f t="shared" si="68"/>
        <v>0</v>
      </c>
      <c r="BK81">
        <f t="shared" si="68"/>
        <v>0</v>
      </c>
      <c r="BL81">
        <f t="shared" si="68"/>
        <v>0</v>
      </c>
      <c r="BM81">
        <f t="shared" si="68"/>
        <v>0</v>
      </c>
      <c r="BN81">
        <f t="shared" si="68"/>
        <v>0</v>
      </c>
      <c r="BO81">
        <f t="shared" si="68"/>
        <v>0</v>
      </c>
      <c r="BP81">
        <f t="shared" si="68"/>
        <v>0</v>
      </c>
      <c r="BQ81">
        <f t="shared" si="68"/>
        <v>0</v>
      </c>
      <c r="BR81">
        <f t="shared" si="68"/>
        <v>0</v>
      </c>
      <c r="BS81">
        <f t="shared" si="68"/>
        <v>0</v>
      </c>
      <c r="BT81">
        <f t="shared" si="68"/>
        <v>0</v>
      </c>
      <c r="BU81">
        <f t="shared" si="68"/>
        <v>0</v>
      </c>
      <c r="BV81">
        <f t="shared" ref="BV81:DE81" si="69">BV53+BV25</f>
        <v>0</v>
      </c>
      <c r="BW81">
        <f t="shared" si="69"/>
        <v>0</v>
      </c>
      <c r="BX81">
        <f t="shared" si="69"/>
        <v>0</v>
      </c>
      <c r="BY81">
        <f t="shared" si="69"/>
        <v>0</v>
      </c>
      <c r="BZ81">
        <f t="shared" si="69"/>
        <v>0</v>
      </c>
      <c r="CA81">
        <f t="shared" si="69"/>
        <v>0</v>
      </c>
      <c r="CB81">
        <f t="shared" si="69"/>
        <v>0</v>
      </c>
      <c r="CC81">
        <f t="shared" si="69"/>
        <v>0</v>
      </c>
      <c r="CD81">
        <f t="shared" si="69"/>
        <v>0</v>
      </c>
      <c r="CE81">
        <f t="shared" si="69"/>
        <v>0</v>
      </c>
      <c r="CF81">
        <f t="shared" si="69"/>
        <v>0</v>
      </c>
      <c r="CG81">
        <f t="shared" si="69"/>
        <v>0</v>
      </c>
      <c r="CH81">
        <f t="shared" si="69"/>
        <v>0</v>
      </c>
      <c r="CI81">
        <f t="shared" si="69"/>
        <v>0</v>
      </c>
      <c r="CJ81">
        <f t="shared" si="69"/>
        <v>0</v>
      </c>
      <c r="CK81">
        <f t="shared" si="69"/>
        <v>0</v>
      </c>
      <c r="CL81">
        <f t="shared" si="69"/>
        <v>0</v>
      </c>
      <c r="CM81">
        <f t="shared" si="69"/>
        <v>0</v>
      </c>
      <c r="CN81">
        <f t="shared" si="69"/>
        <v>0</v>
      </c>
      <c r="CO81">
        <f t="shared" si="69"/>
        <v>0</v>
      </c>
      <c r="CP81">
        <f t="shared" si="69"/>
        <v>0</v>
      </c>
      <c r="CQ81">
        <f t="shared" si="69"/>
        <v>0</v>
      </c>
      <c r="CR81">
        <f t="shared" si="69"/>
        <v>0</v>
      </c>
      <c r="CS81">
        <f t="shared" si="69"/>
        <v>0</v>
      </c>
      <c r="CT81">
        <f t="shared" si="69"/>
        <v>0</v>
      </c>
      <c r="CU81">
        <f t="shared" si="69"/>
        <v>0</v>
      </c>
      <c r="CV81">
        <f t="shared" si="69"/>
        <v>0</v>
      </c>
      <c r="CW81">
        <f t="shared" si="69"/>
        <v>0</v>
      </c>
      <c r="CX81">
        <f t="shared" si="69"/>
        <v>0</v>
      </c>
      <c r="CY81">
        <f t="shared" si="69"/>
        <v>0</v>
      </c>
      <c r="CZ81">
        <f t="shared" si="69"/>
        <v>0</v>
      </c>
      <c r="DA81">
        <f t="shared" si="69"/>
        <v>0</v>
      </c>
      <c r="DB81">
        <f t="shared" si="69"/>
        <v>0</v>
      </c>
      <c r="DC81">
        <f t="shared" si="69"/>
        <v>0</v>
      </c>
      <c r="DD81">
        <f t="shared" si="69"/>
        <v>0</v>
      </c>
      <c r="DE81">
        <f t="shared" si="69"/>
        <v>0</v>
      </c>
    </row>
    <row r="82" spans="1:116" x14ac:dyDescent="0.3">
      <c r="B82" t="b">
        <v>0</v>
      </c>
      <c r="C82" t="s">
        <v>7</v>
      </c>
      <c r="D82" t="b">
        <v>1</v>
      </c>
      <c r="E82">
        <v>275</v>
      </c>
      <c r="F82">
        <v>330</v>
      </c>
      <c r="G82" t="str">
        <f t="shared" si="14"/>
        <v>Zone B; &gt; 275kV &lt;= 330kV; Multi Cct: TRUE</v>
      </c>
      <c r="I82" s="3">
        <f t="shared" si="15"/>
        <v>233</v>
      </c>
      <c r="J82" s="12">
        <f t="shared" ref="J82:AO82" si="70">J54+J26</f>
        <v>0</v>
      </c>
      <c r="K82">
        <f t="shared" si="70"/>
        <v>0</v>
      </c>
      <c r="L82">
        <f t="shared" si="70"/>
        <v>0</v>
      </c>
      <c r="M82">
        <f t="shared" si="70"/>
        <v>0</v>
      </c>
      <c r="N82">
        <f t="shared" si="70"/>
        <v>0</v>
      </c>
      <c r="O82">
        <f t="shared" si="70"/>
        <v>0</v>
      </c>
      <c r="P82">
        <f t="shared" si="70"/>
        <v>0</v>
      </c>
      <c r="Q82">
        <f t="shared" si="70"/>
        <v>0</v>
      </c>
      <c r="R82">
        <f t="shared" si="70"/>
        <v>0</v>
      </c>
      <c r="S82">
        <f t="shared" si="70"/>
        <v>0</v>
      </c>
      <c r="T82">
        <f t="shared" si="70"/>
        <v>233</v>
      </c>
      <c r="U82">
        <f t="shared" si="70"/>
        <v>0</v>
      </c>
      <c r="V82">
        <f t="shared" si="70"/>
        <v>0</v>
      </c>
      <c r="W82">
        <f t="shared" si="70"/>
        <v>0</v>
      </c>
      <c r="X82">
        <f t="shared" si="70"/>
        <v>0</v>
      </c>
      <c r="Y82">
        <f t="shared" si="70"/>
        <v>0</v>
      </c>
      <c r="Z82">
        <f t="shared" si="70"/>
        <v>0</v>
      </c>
      <c r="AA82">
        <f t="shared" si="70"/>
        <v>0</v>
      </c>
      <c r="AB82">
        <f t="shared" si="70"/>
        <v>0</v>
      </c>
      <c r="AC82">
        <f t="shared" si="70"/>
        <v>0</v>
      </c>
      <c r="AD82">
        <f t="shared" si="70"/>
        <v>0</v>
      </c>
      <c r="AE82">
        <f t="shared" si="70"/>
        <v>0</v>
      </c>
      <c r="AF82">
        <f t="shared" si="70"/>
        <v>0</v>
      </c>
      <c r="AG82">
        <f t="shared" si="70"/>
        <v>0</v>
      </c>
      <c r="AH82">
        <f t="shared" si="70"/>
        <v>0</v>
      </c>
      <c r="AI82">
        <f t="shared" si="70"/>
        <v>0</v>
      </c>
      <c r="AJ82">
        <f t="shared" si="70"/>
        <v>0</v>
      </c>
      <c r="AK82">
        <f t="shared" si="70"/>
        <v>0</v>
      </c>
      <c r="AL82">
        <f t="shared" si="70"/>
        <v>0</v>
      </c>
      <c r="AM82">
        <f t="shared" si="70"/>
        <v>0</v>
      </c>
      <c r="AN82">
        <f t="shared" si="70"/>
        <v>0</v>
      </c>
      <c r="AO82">
        <f t="shared" si="70"/>
        <v>0</v>
      </c>
      <c r="AP82">
        <f t="shared" ref="AP82:BU82" si="71">AP54+AP26</f>
        <v>0</v>
      </c>
      <c r="AQ82">
        <f t="shared" si="71"/>
        <v>0</v>
      </c>
      <c r="AR82">
        <f t="shared" si="71"/>
        <v>0</v>
      </c>
      <c r="AS82">
        <f t="shared" si="71"/>
        <v>0</v>
      </c>
      <c r="AT82">
        <f t="shared" si="71"/>
        <v>0</v>
      </c>
      <c r="AU82">
        <f t="shared" si="71"/>
        <v>0</v>
      </c>
      <c r="AV82">
        <f t="shared" si="71"/>
        <v>0</v>
      </c>
      <c r="AW82">
        <f t="shared" si="71"/>
        <v>0</v>
      </c>
      <c r="AX82">
        <f t="shared" si="71"/>
        <v>0</v>
      </c>
      <c r="AY82">
        <f t="shared" si="71"/>
        <v>0</v>
      </c>
      <c r="AZ82">
        <f t="shared" si="71"/>
        <v>0</v>
      </c>
      <c r="BA82">
        <f t="shared" si="71"/>
        <v>0</v>
      </c>
      <c r="BB82">
        <f t="shared" si="71"/>
        <v>0</v>
      </c>
      <c r="BC82">
        <f t="shared" si="71"/>
        <v>0</v>
      </c>
      <c r="BD82">
        <f t="shared" si="71"/>
        <v>0</v>
      </c>
      <c r="BE82">
        <f t="shared" si="71"/>
        <v>0</v>
      </c>
      <c r="BF82">
        <f t="shared" si="71"/>
        <v>0</v>
      </c>
      <c r="BG82">
        <f t="shared" si="71"/>
        <v>0</v>
      </c>
      <c r="BH82">
        <f t="shared" si="71"/>
        <v>0</v>
      </c>
      <c r="BI82">
        <f t="shared" si="71"/>
        <v>0</v>
      </c>
      <c r="BJ82">
        <f t="shared" si="71"/>
        <v>0</v>
      </c>
      <c r="BK82">
        <f t="shared" si="71"/>
        <v>0</v>
      </c>
      <c r="BL82">
        <f t="shared" si="71"/>
        <v>0</v>
      </c>
      <c r="BM82">
        <f t="shared" si="71"/>
        <v>0</v>
      </c>
      <c r="BN82">
        <f t="shared" si="71"/>
        <v>0</v>
      </c>
      <c r="BO82">
        <f t="shared" si="71"/>
        <v>0</v>
      </c>
      <c r="BP82">
        <f t="shared" si="71"/>
        <v>0</v>
      </c>
      <c r="BQ82">
        <f t="shared" si="71"/>
        <v>0</v>
      </c>
      <c r="BR82">
        <f t="shared" si="71"/>
        <v>0</v>
      </c>
      <c r="BS82">
        <f t="shared" si="71"/>
        <v>0</v>
      </c>
      <c r="BT82">
        <f t="shared" si="71"/>
        <v>0</v>
      </c>
      <c r="BU82">
        <f t="shared" si="71"/>
        <v>0</v>
      </c>
      <c r="BV82">
        <f t="shared" ref="BV82:DE82" si="72">BV54+BV26</f>
        <v>0</v>
      </c>
      <c r="BW82">
        <f t="shared" si="72"/>
        <v>0</v>
      </c>
      <c r="BX82">
        <f t="shared" si="72"/>
        <v>0</v>
      </c>
      <c r="BY82">
        <f t="shared" si="72"/>
        <v>0</v>
      </c>
      <c r="BZ82">
        <f t="shared" si="72"/>
        <v>0</v>
      </c>
      <c r="CA82">
        <f t="shared" si="72"/>
        <v>0</v>
      </c>
      <c r="CB82">
        <f t="shared" si="72"/>
        <v>0</v>
      </c>
      <c r="CC82">
        <f t="shared" si="72"/>
        <v>0</v>
      </c>
      <c r="CD82">
        <f t="shared" si="72"/>
        <v>0</v>
      </c>
      <c r="CE82">
        <f t="shared" si="72"/>
        <v>0</v>
      </c>
      <c r="CF82">
        <f t="shared" si="72"/>
        <v>0</v>
      </c>
      <c r="CG82">
        <f t="shared" si="72"/>
        <v>0</v>
      </c>
      <c r="CH82">
        <f t="shared" si="72"/>
        <v>0</v>
      </c>
      <c r="CI82">
        <f t="shared" si="72"/>
        <v>0</v>
      </c>
      <c r="CJ82">
        <f t="shared" si="72"/>
        <v>0</v>
      </c>
      <c r="CK82">
        <f t="shared" si="72"/>
        <v>0</v>
      </c>
      <c r="CL82">
        <f t="shared" si="72"/>
        <v>0</v>
      </c>
      <c r="CM82">
        <f t="shared" si="72"/>
        <v>0</v>
      </c>
      <c r="CN82">
        <f t="shared" si="72"/>
        <v>0</v>
      </c>
      <c r="CO82">
        <f t="shared" si="72"/>
        <v>0</v>
      </c>
      <c r="CP82">
        <f t="shared" si="72"/>
        <v>0</v>
      </c>
      <c r="CQ82">
        <f t="shared" si="72"/>
        <v>0</v>
      </c>
      <c r="CR82">
        <f t="shared" si="72"/>
        <v>0</v>
      </c>
      <c r="CS82">
        <f t="shared" si="72"/>
        <v>0</v>
      </c>
      <c r="CT82">
        <f t="shared" si="72"/>
        <v>0</v>
      </c>
      <c r="CU82">
        <f t="shared" si="72"/>
        <v>0</v>
      </c>
      <c r="CV82">
        <f t="shared" si="72"/>
        <v>0</v>
      </c>
      <c r="CW82">
        <f t="shared" si="72"/>
        <v>0</v>
      </c>
      <c r="CX82">
        <f t="shared" si="72"/>
        <v>0</v>
      </c>
      <c r="CY82">
        <f t="shared" si="72"/>
        <v>0</v>
      </c>
      <c r="CZ82">
        <f t="shared" si="72"/>
        <v>0</v>
      </c>
      <c r="DA82">
        <f t="shared" si="72"/>
        <v>0</v>
      </c>
      <c r="DB82">
        <f t="shared" si="72"/>
        <v>0</v>
      </c>
      <c r="DC82">
        <f t="shared" si="72"/>
        <v>0</v>
      </c>
      <c r="DD82">
        <f t="shared" si="72"/>
        <v>0</v>
      </c>
      <c r="DE82">
        <f t="shared" si="72"/>
        <v>0</v>
      </c>
    </row>
    <row r="83" spans="1:116" x14ac:dyDescent="0.3">
      <c r="B83" t="b">
        <v>0</v>
      </c>
      <c r="C83" t="s">
        <v>8</v>
      </c>
      <c r="D83" t="b">
        <v>1</v>
      </c>
      <c r="E83">
        <v>275</v>
      </c>
      <c r="F83">
        <v>330</v>
      </c>
      <c r="G83" t="str">
        <f t="shared" si="14"/>
        <v>Zone C; &gt; 275kV &lt;= 330kV; Multi Cct: TRUE</v>
      </c>
      <c r="I83" s="3">
        <f t="shared" si="15"/>
        <v>655</v>
      </c>
      <c r="J83" s="12">
        <f t="shared" ref="J83:AO83" si="73">J55+J27</f>
        <v>0</v>
      </c>
      <c r="K83">
        <f t="shared" si="73"/>
        <v>0</v>
      </c>
      <c r="L83">
        <f t="shared" si="73"/>
        <v>0</v>
      </c>
      <c r="M83">
        <f t="shared" si="73"/>
        <v>0</v>
      </c>
      <c r="N83">
        <f t="shared" si="73"/>
        <v>0</v>
      </c>
      <c r="O83">
        <f t="shared" si="73"/>
        <v>0</v>
      </c>
      <c r="P83">
        <f t="shared" si="73"/>
        <v>0</v>
      </c>
      <c r="Q83">
        <f t="shared" si="73"/>
        <v>170</v>
      </c>
      <c r="R83">
        <f t="shared" si="73"/>
        <v>0</v>
      </c>
      <c r="S83">
        <f t="shared" si="73"/>
        <v>0</v>
      </c>
      <c r="T83">
        <f t="shared" si="73"/>
        <v>2</v>
      </c>
      <c r="U83">
        <f t="shared" si="73"/>
        <v>0</v>
      </c>
      <c r="V83">
        <f t="shared" si="73"/>
        <v>0</v>
      </c>
      <c r="W83">
        <f t="shared" si="73"/>
        <v>0</v>
      </c>
      <c r="X83">
        <f t="shared" si="73"/>
        <v>483</v>
      </c>
      <c r="Y83">
        <f t="shared" si="73"/>
        <v>0</v>
      </c>
      <c r="Z83">
        <f t="shared" si="73"/>
        <v>0</v>
      </c>
      <c r="AA83">
        <f t="shared" si="73"/>
        <v>0</v>
      </c>
      <c r="AB83">
        <f t="shared" si="73"/>
        <v>0</v>
      </c>
      <c r="AC83">
        <f t="shared" si="73"/>
        <v>0</v>
      </c>
      <c r="AD83">
        <f t="shared" si="73"/>
        <v>0</v>
      </c>
      <c r="AE83">
        <f t="shared" si="73"/>
        <v>0</v>
      </c>
      <c r="AF83">
        <f t="shared" si="73"/>
        <v>0</v>
      </c>
      <c r="AG83">
        <f t="shared" si="73"/>
        <v>0</v>
      </c>
      <c r="AH83">
        <f t="shared" si="73"/>
        <v>0</v>
      </c>
      <c r="AI83">
        <f t="shared" si="73"/>
        <v>0</v>
      </c>
      <c r="AJ83">
        <f t="shared" si="73"/>
        <v>0</v>
      </c>
      <c r="AK83">
        <f t="shared" si="73"/>
        <v>0</v>
      </c>
      <c r="AL83">
        <f t="shared" si="73"/>
        <v>0</v>
      </c>
      <c r="AM83">
        <f t="shared" si="73"/>
        <v>0</v>
      </c>
      <c r="AN83">
        <f t="shared" si="73"/>
        <v>0</v>
      </c>
      <c r="AO83">
        <f t="shared" si="73"/>
        <v>0</v>
      </c>
      <c r="AP83">
        <f t="shared" ref="AP83:BU83" si="74">AP55+AP27</f>
        <v>0</v>
      </c>
      <c r="AQ83">
        <f t="shared" si="74"/>
        <v>0</v>
      </c>
      <c r="AR83">
        <f t="shared" si="74"/>
        <v>0</v>
      </c>
      <c r="AS83">
        <f t="shared" si="74"/>
        <v>0</v>
      </c>
      <c r="AT83">
        <f t="shared" si="74"/>
        <v>0</v>
      </c>
      <c r="AU83">
        <f t="shared" si="74"/>
        <v>0</v>
      </c>
      <c r="AV83">
        <f t="shared" si="74"/>
        <v>0</v>
      </c>
      <c r="AW83">
        <f t="shared" si="74"/>
        <v>0</v>
      </c>
      <c r="AX83">
        <f t="shared" si="74"/>
        <v>0</v>
      </c>
      <c r="AY83">
        <f t="shared" si="74"/>
        <v>0</v>
      </c>
      <c r="AZ83">
        <f t="shared" si="74"/>
        <v>0</v>
      </c>
      <c r="BA83">
        <f t="shared" si="74"/>
        <v>0</v>
      </c>
      <c r="BB83">
        <f t="shared" si="74"/>
        <v>0</v>
      </c>
      <c r="BC83">
        <f t="shared" si="74"/>
        <v>0</v>
      </c>
      <c r="BD83">
        <f t="shared" si="74"/>
        <v>0</v>
      </c>
      <c r="BE83">
        <f t="shared" si="74"/>
        <v>0</v>
      </c>
      <c r="BF83">
        <f t="shared" si="74"/>
        <v>0</v>
      </c>
      <c r="BG83">
        <f t="shared" si="74"/>
        <v>0</v>
      </c>
      <c r="BH83">
        <f t="shared" si="74"/>
        <v>0</v>
      </c>
      <c r="BI83">
        <f t="shared" si="74"/>
        <v>0</v>
      </c>
      <c r="BJ83">
        <f t="shared" si="74"/>
        <v>0</v>
      </c>
      <c r="BK83">
        <f t="shared" si="74"/>
        <v>0</v>
      </c>
      <c r="BL83">
        <f t="shared" si="74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ref="BV83:DE83" si="75">BV55+BV27</f>
        <v>0</v>
      </c>
      <c r="BW83">
        <f t="shared" si="75"/>
        <v>0</v>
      </c>
      <c r="BX83">
        <f t="shared" si="75"/>
        <v>0</v>
      </c>
      <c r="BY83">
        <f t="shared" si="75"/>
        <v>0</v>
      </c>
      <c r="BZ83">
        <f t="shared" si="75"/>
        <v>0</v>
      </c>
      <c r="CA83">
        <f t="shared" si="75"/>
        <v>0</v>
      </c>
      <c r="CB83">
        <f t="shared" si="75"/>
        <v>0</v>
      </c>
      <c r="CC83">
        <f t="shared" si="75"/>
        <v>0</v>
      </c>
      <c r="CD83">
        <f t="shared" si="75"/>
        <v>0</v>
      </c>
      <c r="CE83">
        <f t="shared" si="75"/>
        <v>0</v>
      </c>
      <c r="CF83">
        <f t="shared" si="75"/>
        <v>0</v>
      </c>
      <c r="CG83">
        <f t="shared" si="75"/>
        <v>0</v>
      </c>
      <c r="CH83">
        <f t="shared" si="75"/>
        <v>0</v>
      </c>
      <c r="CI83">
        <f t="shared" si="75"/>
        <v>0</v>
      </c>
      <c r="CJ83">
        <f t="shared" si="75"/>
        <v>0</v>
      </c>
      <c r="CK83">
        <f t="shared" si="75"/>
        <v>0</v>
      </c>
      <c r="CL83">
        <f t="shared" si="75"/>
        <v>0</v>
      </c>
      <c r="CM83">
        <f t="shared" si="75"/>
        <v>0</v>
      </c>
      <c r="CN83">
        <f t="shared" si="75"/>
        <v>0</v>
      </c>
      <c r="CO83">
        <f t="shared" si="75"/>
        <v>0</v>
      </c>
      <c r="CP83">
        <f t="shared" si="75"/>
        <v>0</v>
      </c>
      <c r="CQ83">
        <f t="shared" si="75"/>
        <v>0</v>
      </c>
      <c r="CR83">
        <f t="shared" si="75"/>
        <v>0</v>
      </c>
      <c r="CS83">
        <f t="shared" si="75"/>
        <v>0</v>
      </c>
      <c r="CT83">
        <f t="shared" si="75"/>
        <v>0</v>
      </c>
      <c r="CU83">
        <f t="shared" si="75"/>
        <v>0</v>
      </c>
      <c r="CV83">
        <f t="shared" si="75"/>
        <v>0</v>
      </c>
      <c r="CW83">
        <f t="shared" si="75"/>
        <v>0</v>
      </c>
      <c r="CX83">
        <f t="shared" si="75"/>
        <v>0</v>
      </c>
      <c r="CY83">
        <f t="shared" si="75"/>
        <v>0</v>
      </c>
      <c r="CZ83">
        <f t="shared" si="75"/>
        <v>0</v>
      </c>
      <c r="DA83">
        <f t="shared" si="75"/>
        <v>0</v>
      </c>
      <c r="DB83">
        <f t="shared" si="75"/>
        <v>0</v>
      </c>
      <c r="DC83">
        <f t="shared" si="75"/>
        <v>0</v>
      </c>
      <c r="DD83">
        <f t="shared" si="75"/>
        <v>0</v>
      </c>
      <c r="DE83">
        <f t="shared" si="75"/>
        <v>0</v>
      </c>
    </row>
    <row r="84" spans="1:116" s="12" customFormat="1" x14ac:dyDescent="0.3">
      <c r="B84" s="12" t="b">
        <v>0</v>
      </c>
      <c r="C84" s="12" t="s">
        <v>8</v>
      </c>
      <c r="D84" s="12" t="b">
        <v>1</v>
      </c>
      <c r="E84" s="12">
        <v>330</v>
      </c>
      <c r="F84" s="12">
        <v>500</v>
      </c>
      <c r="G84" s="12" t="str">
        <f t="shared" si="14"/>
        <v>Zone C; &gt; 330kV &lt;= 500kV; Multi Cct: TRUE</v>
      </c>
      <c r="I84" s="11">
        <f t="shared" ref="I84" si="76">SUM(J84:DL84)</f>
        <v>0</v>
      </c>
      <c r="J84" s="12">
        <f t="shared" ref="J84:AO84" si="77">J56+J28</f>
        <v>0</v>
      </c>
      <c r="K84" s="12">
        <f t="shared" si="77"/>
        <v>0</v>
      </c>
      <c r="L84" s="12">
        <f t="shared" si="77"/>
        <v>0</v>
      </c>
      <c r="M84" s="12">
        <f t="shared" si="77"/>
        <v>0</v>
      </c>
      <c r="N84" s="12">
        <f t="shared" si="77"/>
        <v>0</v>
      </c>
      <c r="O84" s="12">
        <f t="shared" si="77"/>
        <v>0</v>
      </c>
      <c r="P84" s="12">
        <f t="shared" si="77"/>
        <v>0</v>
      </c>
      <c r="Q84" s="12">
        <f t="shared" si="77"/>
        <v>0</v>
      </c>
      <c r="R84" s="12">
        <f t="shared" si="77"/>
        <v>0</v>
      </c>
      <c r="S84" s="12">
        <f t="shared" si="77"/>
        <v>0</v>
      </c>
      <c r="T84" s="12">
        <f t="shared" si="77"/>
        <v>0</v>
      </c>
      <c r="U84" s="12">
        <f t="shared" si="77"/>
        <v>0</v>
      </c>
      <c r="V84" s="12">
        <f t="shared" si="77"/>
        <v>0</v>
      </c>
      <c r="W84" s="12">
        <f t="shared" si="77"/>
        <v>0</v>
      </c>
      <c r="X84" s="12">
        <f t="shared" si="77"/>
        <v>0</v>
      </c>
      <c r="Y84" s="12">
        <f t="shared" si="77"/>
        <v>0</v>
      </c>
      <c r="Z84" s="12">
        <f t="shared" si="77"/>
        <v>0</v>
      </c>
      <c r="AA84" s="12">
        <f t="shared" si="77"/>
        <v>0</v>
      </c>
      <c r="AB84" s="12">
        <f t="shared" si="77"/>
        <v>0</v>
      </c>
      <c r="AC84" s="12">
        <f t="shared" si="77"/>
        <v>0</v>
      </c>
      <c r="AD84" s="12">
        <f t="shared" si="77"/>
        <v>0</v>
      </c>
      <c r="AE84" s="12">
        <f t="shared" si="77"/>
        <v>0</v>
      </c>
      <c r="AF84" s="12">
        <f t="shared" si="77"/>
        <v>0</v>
      </c>
      <c r="AG84" s="12">
        <f t="shared" si="77"/>
        <v>0</v>
      </c>
      <c r="AH84" s="12">
        <f t="shared" si="77"/>
        <v>0</v>
      </c>
      <c r="AI84" s="12">
        <f t="shared" si="77"/>
        <v>0</v>
      </c>
      <c r="AJ84" s="12">
        <f t="shared" si="77"/>
        <v>0</v>
      </c>
      <c r="AK84" s="12">
        <f t="shared" si="77"/>
        <v>0</v>
      </c>
      <c r="AL84" s="12">
        <f t="shared" si="77"/>
        <v>0</v>
      </c>
      <c r="AM84" s="12">
        <f t="shared" si="77"/>
        <v>0</v>
      </c>
      <c r="AN84" s="12">
        <f t="shared" si="77"/>
        <v>0</v>
      </c>
      <c r="AO84" s="12">
        <f t="shared" si="77"/>
        <v>0</v>
      </c>
      <c r="AP84" s="12">
        <f t="shared" ref="AP84:BU84" si="78">AP56+AP28</f>
        <v>0</v>
      </c>
      <c r="AQ84" s="12">
        <f t="shared" si="78"/>
        <v>0</v>
      </c>
      <c r="AR84" s="12">
        <f t="shared" si="78"/>
        <v>0</v>
      </c>
      <c r="AS84" s="12">
        <f t="shared" si="78"/>
        <v>0</v>
      </c>
      <c r="AT84" s="12">
        <f t="shared" si="78"/>
        <v>0</v>
      </c>
      <c r="AU84" s="12">
        <f t="shared" si="78"/>
        <v>0</v>
      </c>
      <c r="AV84" s="12">
        <f t="shared" si="78"/>
        <v>0</v>
      </c>
      <c r="AW84" s="12">
        <f t="shared" si="78"/>
        <v>0</v>
      </c>
      <c r="AX84" s="12">
        <f t="shared" si="78"/>
        <v>0</v>
      </c>
      <c r="AY84" s="12">
        <f t="shared" si="78"/>
        <v>0</v>
      </c>
      <c r="AZ84" s="12">
        <f t="shared" si="78"/>
        <v>0</v>
      </c>
      <c r="BA84" s="12">
        <f t="shared" si="78"/>
        <v>0</v>
      </c>
      <c r="BB84" s="12">
        <f t="shared" si="78"/>
        <v>0</v>
      </c>
      <c r="BC84" s="12">
        <f t="shared" si="78"/>
        <v>0</v>
      </c>
      <c r="BD84" s="12">
        <f t="shared" si="78"/>
        <v>0</v>
      </c>
      <c r="BE84" s="12">
        <f t="shared" si="78"/>
        <v>0</v>
      </c>
      <c r="BF84" s="12">
        <f t="shared" si="78"/>
        <v>0</v>
      </c>
      <c r="BG84" s="12">
        <f t="shared" si="78"/>
        <v>0</v>
      </c>
      <c r="BH84" s="12">
        <f t="shared" si="78"/>
        <v>0</v>
      </c>
      <c r="BI84" s="12">
        <f t="shared" si="78"/>
        <v>0</v>
      </c>
      <c r="BJ84" s="12">
        <f t="shared" si="78"/>
        <v>0</v>
      </c>
      <c r="BK84" s="12">
        <f t="shared" si="78"/>
        <v>0</v>
      </c>
      <c r="BL84" s="12">
        <f t="shared" si="78"/>
        <v>0</v>
      </c>
      <c r="BM84" s="12">
        <f t="shared" si="78"/>
        <v>0</v>
      </c>
      <c r="BN84" s="12">
        <f t="shared" si="78"/>
        <v>0</v>
      </c>
      <c r="BO84" s="12">
        <f t="shared" si="78"/>
        <v>0</v>
      </c>
      <c r="BP84" s="12">
        <f t="shared" si="78"/>
        <v>0</v>
      </c>
      <c r="BQ84" s="12">
        <f t="shared" si="78"/>
        <v>0</v>
      </c>
      <c r="BR84" s="12">
        <f t="shared" si="78"/>
        <v>0</v>
      </c>
      <c r="BS84" s="12">
        <f t="shared" si="78"/>
        <v>0</v>
      </c>
      <c r="BT84" s="12">
        <f t="shared" si="78"/>
        <v>0</v>
      </c>
      <c r="BU84" s="12">
        <f t="shared" si="78"/>
        <v>0</v>
      </c>
      <c r="BV84" s="12">
        <f t="shared" ref="BV84:DE84" si="79">BV56+BV28</f>
        <v>0</v>
      </c>
      <c r="BW84" s="12">
        <f t="shared" si="79"/>
        <v>0</v>
      </c>
      <c r="BX84" s="12">
        <f t="shared" si="79"/>
        <v>0</v>
      </c>
      <c r="BY84" s="12">
        <f t="shared" si="79"/>
        <v>0</v>
      </c>
      <c r="BZ84" s="12">
        <f t="shared" si="79"/>
        <v>0</v>
      </c>
      <c r="CA84" s="12">
        <f t="shared" si="79"/>
        <v>0</v>
      </c>
      <c r="CB84" s="12">
        <f t="shared" si="79"/>
        <v>0</v>
      </c>
      <c r="CC84" s="12">
        <f t="shared" si="79"/>
        <v>0</v>
      </c>
      <c r="CD84" s="12">
        <f t="shared" si="79"/>
        <v>0</v>
      </c>
      <c r="CE84" s="12">
        <f t="shared" si="79"/>
        <v>0</v>
      </c>
      <c r="CF84" s="12">
        <f t="shared" si="79"/>
        <v>0</v>
      </c>
      <c r="CG84" s="12">
        <f t="shared" si="79"/>
        <v>0</v>
      </c>
      <c r="CH84" s="12">
        <f t="shared" si="79"/>
        <v>0</v>
      </c>
      <c r="CI84" s="12">
        <f t="shared" si="79"/>
        <v>0</v>
      </c>
      <c r="CJ84" s="12">
        <f t="shared" si="79"/>
        <v>0</v>
      </c>
      <c r="CK84" s="12">
        <f t="shared" si="79"/>
        <v>0</v>
      </c>
      <c r="CL84" s="12">
        <f t="shared" si="79"/>
        <v>0</v>
      </c>
      <c r="CM84" s="12">
        <f t="shared" si="79"/>
        <v>0</v>
      </c>
      <c r="CN84" s="12">
        <f t="shared" si="79"/>
        <v>0</v>
      </c>
      <c r="CO84" s="12">
        <f t="shared" si="79"/>
        <v>0</v>
      </c>
      <c r="CP84" s="12">
        <f t="shared" si="79"/>
        <v>0</v>
      </c>
      <c r="CQ84" s="12">
        <f t="shared" si="79"/>
        <v>0</v>
      </c>
      <c r="CR84" s="12">
        <f t="shared" si="79"/>
        <v>0</v>
      </c>
      <c r="CS84" s="12">
        <f t="shared" si="79"/>
        <v>0</v>
      </c>
      <c r="CT84" s="12">
        <f t="shared" si="79"/>
        <v>0</v>
      </c>
      <c r="CU84" s="12">
        <f t="shared" si="79"/>
        <v>0</v>
      </c>
      <c r="CV84" s="12">
        <f t="shared" si="79"/>
        <v>0</v>
      </c>
      <c r="CW84" s="12">
        <f t="shared" si="79"/>
        <v>0</v>
      </c>
      <c r="CX84" s="12">
        <f t="shared" si="79"/>
        <v>0</v>
      </c>
      <c r="CY84" s="12">
        <f t="shared" si="79"/>
        <v>0</v>
      </c>
      <c r="CZ84" s="12">
        <f t="shared" si="79"/>
        <v>0</v>
      </c>
      <c r="DA84" s="12">
        <f t="shared" si="79"/>
        <v>0</v>
      </c>
      <c r="DB84" s="12">
        <f t="shared" si="79"/>
        <v>0</v>
      </c>
      <c r="DC84" s="12">
        <f t="shared" si="79"/>
        <v>0</v>
      </c>
      <c r="DD84" s="12">
        <f t="shared" si="79"/>
        <v>0</v>
      </c>
      <c r="DE84" s="12">
        <f t="shared" si="79"/>
        <v>0</v>
      </c>
    </row>
    <row r="85" spans="1:116" x14ac:dyDescent="0.3">
      <c r="G85" s="12" t="s">
        <v>142</v>
      </c>
      <c r="I85" s="3">
        <f t="shared" ref="I85" si="80">SUM(J85:DL85)</f>
        <v>0</v>
      </c>
      <c r="J85" s="12">
        <f t="shared" ref="J85:AO85" si="81">J57+J29</f>
        <v>0</v>
      </c>
      <c r="K85">
        <f t="shared" si="81"/>
        <v>0</v>
      </c>
      <c r="L85">
        <f t="shared" si="81"/>
        <v>0</v>
      </c>
      <c r="M85">
        <f t="shared" si="81"/>
        <v>0</v>
      </c>
      <c r="N85">
        <f t="shared" si="81"/>
        <v>0</v>
      </c>
      <c r="O85">
        <f t="shared" si="81"/>
        <v>0</v>
      </c>
      <c r="P85">
        <f t="shared" si="81"/>
        <v>0</v>
      </c>
      <c r="Q85">
        <f t="shared" si="81"/>
        <v>0</v>
      </c>
      <c r="R85">
        <f t="shared" si="81"/>
        <v>0</v>
      </c>
      <c r="S85">
        <f t="shared" si="81"/>
        <v>0</v>
      </c>
      <c r="T85">
        <f t="shared" si="81"/>
        <v>0</v>
      </c>
      <c r="U85">
        <f t="shared" si="81"/>
        <v>0</v>
      </c>
      <c r="V85">
        <f t="shared" si="81"/>
        <v>0</v>
      </c>
      <c r="W85">
        <f t="shared" si="81"/>
        <v>0</v>
      </c>
      <c r="X85">
        <f t="shared" si="81"/>
        <v>0</v>
      </c>
      <c r="Y85">
        <f t="shared" si="81"/>
        <v>0</v>
      </c>
      <c r="Z85">
        <f t="shared" si="81"/>
        <v>0</v>
      </c>
      <c r="AA85">
        <f t="shared" si="81"/>
        <v>0</v>
      </c>
      <c r="AB85">
        <f t="shared" si="81"/>
        <v>0</v>
      </c>
      <c r="AC85">
        <f t="shared" si="81"/>
        <v>0</v>
      </c>
      <c r="AD85">
        <f t="shared" si="81"/>
        <v>0</v>
      </c>
      <c r="AE85">
        <f t="shared" si="81"/>
        <v>0</v>
      </c>
      <c r="AF85">
        <f t="shared" si="81"/>
        <v>0</v>
      </c>
      <c r="AG85">
        <f t="shared" si="81"/>
        <v>0</v>
      </c>
      <c r="AH85">
        <f t="shared" si="81"/>
        <v>0</v>
      </c>
      <c r="AI85">
        <f t="shared" si="81"/>
        <v>0</v>
      </c>
      <c r="AJ85">
        <f t="shared" si="81"/>
        <v>0</v>
      </c>
      <c r="AK85">
        <f t="shared" si="81"/>
        <v>0</v>
      </c>
      <c r="AL85">
        <f t="shared" si="81"/>
        <v>0</v>
      </c>
      <c r="AM85">
        <f t="shared" si="81"/>
        <v>0</v>
      </c>
      <c r="AN85">
        <f t="shared" si="81"/>
        <v>0</v>
      </c>
      <c r="AO85">
        <f t="shared" si="81"/>
        <v>0</v>
      </c>
      <c r="AP85">
        <f t="shared" ref="AP85:BU85" si="82">AP57+AP29</f>
        <v>0</v>
      </c>
      <c r="AQ85">
        <f t="shared" si="82"/>
        <v>0</v>
      </c>
      <c r="AR85">
        <f t="shared" si="82"/>
        <v>0</v>
      </c>
      <c r="AS85">
        <f t="shared" si="82"/>
        <v>0</v>
      </c>
      <c r="AT85">
        <f t="shared" si="82"/>
        <v>0</v>
      </c>
      <c r="AU85">
        <f t="shared" si="82"/>
        <v>0</v>
      </c>
      <c r="AV85">
        <f t="shared" si="82"/>
        <v>0</v>
      </c>
      <c r="AW85">
        <f t="shared" si="82"/>
        <v>0</v>
      </c>
      <c r="AX85">
        <f t="shared" si="82"/>
        <v>0</v>
      </c>
      <c r="AY85">
        <f t="shared" si="82"/>
        <v>0</v>
      </c>
      <c r="AZ85">
        <f t="shared" si="82"/>
        <v>0</v>
      </c>
      <c r="BA85">
        <f t="shared" si="82"/>
        <v>0</v>
      </c>
      <c r="BB85">
        <f t="shared" si="82"/>
        <v>0</v>
      </c>
      <c r="BC85">
        <f t="shared" si="82"/>
        <v>0</v>
      </c>
      <c r="BD85">
        <f t="shared" si="82"/>
        <v>0</v>
      </c>
      <c r="BE85">
        <f t="shared" si="82"/>
        <v>0</v>
      </c>
      <c r="BF85">
        <f t="shared" si="82"/>
        <v>0</v>
      </c>
      <c r="BG85">
        <f t="shared" si="82"/>
        <v>0</v>
      </c>
      <c r="BH85">
        <f t="shared" si="82"/>
        <v>0</v>
      </c>
      <c r="BI85">
        <f t="shared" si="82"/>
        <v>0</v>
      </c>
      <c r="BJ85">
        <f t="shared" si="82"/>
        <v>0</v>
      </c>
      <c r="BK85">
        <f t="shared" si="82"/>
        <v>0</v>
      </c>
      <c r="BL85">
        <f t="shared" si="82"/>
        <v>0</v>
      </c>
      <c r="BM85">
        <f t="shared" si="82"/>
        <v>0</v>
      </c>
      <c r="BN85">
        <f t="shared" si="82"/>
        <v>0</v>
      </c>
      <c r="BO85">
        <f t="shared" si="82"/>
        <v>0</v>
      </c>
      <c r="BP85">
        <f t="shared" si="82"/>
        <v>0</v>
      </c>
      <c r="BQ85">
        <f t="shared" si="82"/>
        <v>0</v>
      </c>
      <c r="BR85">
        <f t="shared" si="82"/>
        <v>0</v>
      </c>
      <c r="BS85">
        <f t="shared" si="82"/>
        <v>0</v>
      </c>
      <c r="BT85">
        <f t="shared" si="82"/>
        <v>0</v>
      </c>
      <c r="BU85">
        <f t="shared" si="82"/>
        <v>0</v>
      </c>
      <c r="BV85">
        <f t="shared" ref="BV85:DE85" si="83">BV57+BV29</f>
        <v>0</v>
      </c>
      <c r="BW85">
        <f t="shared" si="83"/>
        <v>0</v>
      </c>
      <c r="BX85">
        <f t="shared" si="83"/>
        <v>0</v>
      </c>
      <c r="BY85">
        <f t="shared" si="83"/>
        <v>0</v>
      </c>
      <c r="BZ85">
        <f t="shared" si="83"/>
        <v>0</v>
      </c>
      <c r="CA85">
        <f t="shared" si="83"/>
        <v>0</v>
      </c>
      <c r="CB85">
        <f t="shared" si="83"/>
        <v>0</v>
      </c>
      <c r="CC85">
        <f t="shared" si="83"/>
        <v>0</v>
      </c>
      <c r="CD85">
        <f t="shared" si="83"/>
        <v>0</v>
      </c>
      <c r="CE85">
        <f t="shared" si="83"/>
        <v>0</v>
      </c>
      <c r="CF85">
        <f t="shared" si="83"/>
        <v>0</v>
      </c>
      <c r="CG85">
        <f t="shared" si="83"/>
        <v>0</v>
      </c>
      <c r="CH85">
        <f t="shared" si="83"/>
        <v>0</v>
      </c>
      <c r="CI85">
        <f t="shared" si="83"/>
        <v>0</v>
      </c>
      <c r="CJ85">
        <f t="shared" si="83"/>
        <v>0</v>
      </c>
      <c r="CK85">
        <f t="shared" si="83"/>
        <v>0</v>
      </c>
      <c r="CL85">
        <f t="shared" si="83"/>
        <v>0</v>
      </c>
      <c r="CM85">
        <f t="shared" si="83"/>
        <v>0</v>
      </c>
      <c r="CN85">
        <f t="shared" si="83"/>
        <v>0</v>
      </c>
      <c r="CO85">
        <f t="shared" si="83"/>
        <v>0</v>
      </c>
      <c r="CP85">
        <f t="shared" si="83"/>
        <v>0</v>
      </c>
      <c r="CQ85">
        <f t="shared" si="83"/>
        <v>0</v>
      </c>
      <c r="CR85">
        <f t="shared" si="83"/>
        <v>0</v>
      </c>
      <c r="CS85">
        <f t="shared" si="83"/>
        <v>0</v>
      </c>
      <c r="CT85">
        <f t="shared" si="83"/>
        <v>0</v>
      </c>
      <c r="CU85">
        <f t="shared" si="83"/>
        <v>0</v>
      </c>
      <c r="CV85">
        <f t="shared" si="83"/>
        <v>0</v>
      </c>
      <c r="CW85">
        <f t="shared" si="83"/>
        <v>0</v>
      </c>
      <c r="CX85">
        <f t="shared" si="83"/>
        <v>0</v>
      </c>
      <c r="CY85">
        <f t="shared" si="83"/>
        <v>0</v>
      </c>
      <c r="CZ85">
        <f t="shared" si="83"/>
        <v>0</v>
      </c>
      <c r="DA85">
        <f t="shared" si="83"/>
        <v>0</v>
      </c>
      <c r="DB85">
        <f t="shared" si="83"/>
        <v>0</v>
      </c>
      <c r="DC85">
        <f t="shared" si="83"/>
        <v>0</v>
      </c>
      <c r="DD85">
        <f t="shared" si="83"/>
        <v>0</v>
      </c>
      <c r="DE85">
        <f t="shared" si="83"/>
        <v>0</v>
      </c>
    </row>
    <row r="86" spans="1:116" x14ac:dyDescent="0.3">
      <c r="I86" s="3">
        <f t="shared" ref="I86:AN86" si="84">SUM(I64:I85)</f>
        <v>21100</v>
      </c>
      <c r="J86" s="11">
        <f t="shared" si="84"/>
        <v>57</v>
      </c>
      <c r="K86" s="3">
        <f t="shared" si="84"/>
        <v>509</v>
      </c>
      <c r="L86" s="3">
        <f t="shared" si="84"/>
        <v>583</v>
      </c>
      <c r="M86" s="3">
        <f t="shared" si="84"/>
        <v>236</v>
      </c>
      <c r="N86" s="3">
        <f t="shared" si="84"/>
        <v>593</v>
      </c>
      <c r="O86" s="3">
        <f t="shared" si="84"/>
        <v>784</v>
      </c>
      <c r="P86" s="3">
        <f t="shared" si="84"/>
        <v>768</v>
      </c>
      <c r="Q86" s="3">
        <f t="shared" si="84"/>
        <v>739</v>
      </c>
      <c r="R86" s="3">
        <f t="shared" si="84"/>
        <v>261</v>
      </c>
      <c r="S86" s="3">
        <f t="shared" si="84"/>
        <v>99</v>
      </c>
      <c r="T86" s="3">
        <f t="shared" si="84"/>
        <v>517</v>
      </c>
      <c r="U86" s="3">
        <f t="shared" si="84"/>
        <v>279</v>
      </c>
      <c r="V86" s="3">
        <f t="shared" si="84"/>
        <v>281</v>
      </c>
      <c r="W86" s="3">
        <f t="shared" si="84"/>
        <v>204</v>
      </c>
      <c r="X86" s="3">
        <f t="shared" si="84"/>
        <v>831</v>
      </c>
      <c r="Y86" s="3">
        <f t="shared" si="84"/>
        <v>532</v>
      </c>
      <c r="Z86" s="3">
        <f t="shared" si="84"/>
        <v>800</v>
      </c>
      <c r="AA86" s="3">
        <f t="shared" si="84"/>
        <v>162</v>
      </c>
      <c r="AB86" s="3">
        <f t="shared" si="84"/>
        <v>31</v>
      </c>
      <c r="AC86" s="3">
        <f t="shared" si="84"/>
        <v>161</v>
      </c>
      <c r="AD86" s="3">
        <f t="shared" si="84"/>
        <v>151</v>
      </c>
      <c r="AE86" s="3">
        <f t="shared" si="84"/>
        <v>52</v>
      </c>
      <c r="AF86" s="3">
        <f t="shared" si="84"/>
        <v>724</v>
      </c>
      <c r="AG86" s="3">
        <f t="shared" si="84"/>
        <v>7</v>
      </c>
      <c r="AH86" s="3">
        <f t="shared" si="84"/>
        <v>36</v>
      </c>
      <c r="AI86" s="3">
        <f t="shared" si="84"/>
        <v>10</v>
      </c>
      <c r="AJ86" s="3">
        <f t="shared" si="84"/>
        <v>528</v>
      </c>
      <c r="AK86" s="3">
        <f t="shared" si="84"/>
        <v>354</v>
      </c>
      <c r="AL86" s="3">
        <f t="shared" si="84"/>
        <v>852</v>
      </c>
      <c r="AM86" s="3">
        <f t="shared" si="84"/>
        <v>805</v>
      </c>
      <c r="AN86" s="3">
        <f t="shared" si="84"/>
        <v>837</v>
      </c>
      <c r="AO86" s="3">
        <f t="shared" ref="AO86:BT86" si="85">SUM(AO64:AO85)</f>
        <v>9</v>
      </c>
      <c r="AP86" s="3">
        <f t="shared" si="85"/>
        <v>382</v>
      </c>
      <c r="AQ86" s="3">
        <f t="shared" si="85"/>
        <v>630</v>
      </c>
      <c r="AR86" s="3">
        <f t="shared" si="85"/>
        <v>1402</v>
      </c>
      <c r="AS86" s="3">
        <f t="shared" si="85"/>
        <v>217</v>
      </c>
      <c r="AT86" s="3">
        <f t="shared" si="85"/>
        <v>477</v>
      </c>
      <c r="AU86" s="3">
        <f t="shared" si="85"/>
        <v>883</v>
      </c>
      <c r="AV86" s="3">
        <f t="shared" si="85"/>
        <v>1125</v>
      </c>
      <c r="AW86" s="3">
        <f t="shared" si="85"/>
        <v>32</v>
      </c>
      <c r="AX86" s="3">
        <f t="shared" si="85"/>
        <v>362</v>
      </c>
      <c r="AY86" s="3">
        <f t="shared" si="85"/>
        <v>209</v>
      </c>
      <c r="AZ86" s="3">
        <f t="shared" si="85"/>
        <v>663</v>
      </c>
      <c r="BA86" s="3">
        <f t="shared" si="85"/>
        <v>114</v>
      </c>
      <c r="BB86" s="3">
        <f t="shared" si="85"/>
        <v>443</v>
      </c>
      <c r="BC86" s="3">
        <f t="shared" si="85"/>
        <v>91</v>
      </c>
      <c r="BD86" s="3">
        <f t="shared" si="85"/>
        <v>196</v>
      </c>
      <c r="BE86" s="3">
        <f t="shared" si="85"/>
        <v>500</v>
      </c>
      <c r="BF86" s="3">
        <f t="shared" si="85"/>
        <v>200</v>
      </c>
      <c r="BG86" s="3">
        <f t="shared" si="85"/>
        <v>63</v>
      </c>
      <c r="BH86" s="3">
        <f t="shared" si="85"/>
        <v>128</v>
      </c>
      <c r="BI86" s="3">
        <f t="shared" si="85"/>
        <v>10</v>
      </c>
      <c r="BJ86" s="3">
        <f t="shared" si="85"/>
        <v>168</v>
      </c>
      <c r="BK86" s="3">
        <f t="shared" si="85"/>
        <v>0</v>
      </c>
      <c r="BL86" s="3">
        <f t="shared" si="85"/>
        <v>0</v>
      </c>
      <c r="BM86" s="3">
        <f t="shared" si="85"/>
        <v>0</v>
      </c>
      <c r="BN86" s="3">
        <f t="shared" si="85"/>
        <v>10</v>
      </c>
      <c r="BO86" s="3">
        <f t="shared" si="85"/>
        <v>3</v>
      </c>
      <c r="BP86" s="3">
        <f t="shared" si="85"/>
        <v>0</v>
      </c>
      <c r="BQ86" s="3">
        <f t="shared" si="85"/>
        <v>0</v>
      </c>
      <c r="BR86" s="3">
        <f t="shared" si="85"/>
        <v>0</v>
      </c>
      <c r="BS86" s="3">
        <f t="shared" si="85"/>
        <v>0</v>
      </c>
      <c r="BT86" s="3">
        <f t="shared" si="85"/>
        <v>0</v>
      </c>
      <c r="BU86" s="3">
        <f t="shared" ref="BU86:CZ86" si="86">SUM(BU64:BU85)</f>
        <v>0</v>
      </c>
      <c r="BV86" s="3">
        <f t="shared" si="86"/>
        <v>0</v>
      </c>
      <c r="BW86" s="3">
        <f t="shared" si="86"/>
        <v>0</v>
      </c>
      <c r="BX86" s="3">
        <f t="shared" si="86"/>
        <v>0</v>
      </c>
      <c r="BY86" s="3">
        <f t="shared" si="86"/>
        <v>0</v>
      </c>
      <c r="BZ86" s="3">
        <f t="shared" si="86"/>
        <v>0</v>
      </c>
      <c r="CA86" s="3">
        <f t="shared" si="86"/>
        <v>0</v>
      </c>
      <c r="CB86" s="3">
        <f t="shared" si="86"/>
        <v>0</v>
      </c>
      <c r="CC86" s="3">
        <f t="shared" si="86"/>
        <v>0</v>
      </c>
      <c r="CD86" s="3">
        <f t="shared" si="86"/>
        <v>0</v>
      </c>
      <c r="CE86" s="3">
        <f t="shared" si="86"/>
        <v>0</v>
      </c>
      <c r="CF86" s="3">
        <f t="shared" si="86"/>
        <v>0</v>
      </c>
      <c r="CG86" s="3">
        <f t="shared" si="86"/>
        <v>0</v>
      </c>
      <c r="CH86" s="3">
        <f t="shared" si="86"/>
        <v>0</v>
      </c>
      <c r="CI86" s="3">
        <f t="shared" si="86"/>
        <v>0</v>
      </c>
      <c r="CJ86" s="3">
        <f t="shared" si="86"/>
        <v>0</v>
      </c>
      <c r="CK86" s="3">
        <f t="shared" si="86"/>
        <v>0</v>
      </c>
      <c r="CL86" s="3">
        <f t="shared" si="86"/>
        <v>0</v>
      </c>
      <c r="CM86" s="3">
        <f t="shared" si="86"/>
        <v>0</v>
      </c>
      <c r="CN86" s="3">
        <f t="shared" si="86"/>
        <v>0</v>
      </c>
      <c r="CO86" s="3">
        <f t="shared" si="86"/>
        <v>0</v>
      </c>
      <c r="CP86" s="3">
        <f t="shared" si="86"/>
        <v>0</v>
      </c>
      <c r="CQ86" s="3">
        <f t="shared" si="86"/>
        <v>0</v>
      </c>
      <c r="CR86" s="3">
        <f t="shared" si="86"/>
        <v>0</v>
      </c>
      <c r="CS86" s="3">
        <f t="shared" si="86"/>
        <v>0</v>
      </c>
      <c r="CT86" s="3">
        <f t="shared" si="86"/>
        <v>0</v>
      </c>
      <c r="CU86" s="3">
        <f t="shared" si="86"/>
        <v>0</v>
      </c>
      <c r="CV86" s="3">
        <f t="shared" si="86"/>
        <v>0</v>
      </c>
      <c r="CW86" s="3">
        <f t="shared" si="86"/>
        <v>0</v>
      </c>
      <c r="CX86" s="3">
        <f t="shared" si="86"/>
        <v>0</v>
      </c>
      <c r="CY86" s="3">
        <f t="shared" si="86"/>
        <v>0</v>
      </c>
      <c r="CZ86" s="3">
        <f t="shared" si="86"/>
        <v>0</v>
      </c>
      <c r="DA86" s="3">
        <f t="shared" ref="DA86:DE86" si="87">SUM(DA64:DA85)</f>
        <v>0</v>
      </c>
      <c r="DB86" s="3">
        <f t="shared" si="87"/>
        <v>0</v>
      </c>
      <c r="DC86" s="3">
        <f t="shared" si="87"/>
        <v>0</v>
      </c>
      <c r="DD86" s="3">
        <f t="shared" si="87"/>
        <v>0</v>
      </c>
      <c r="DE86" s="3">
        <f t="shared" si="87"/>
        <v>0</v>
      </c>
    </row>
    <row r="91" spans="1:116" s="15" customFormat="1" ht="18" thickBot="1" x14ac:dyDescent="0.4">
      <c r="A91" s="15" t="s">
        <v>234</v>
      </c>
    </row>
    <row r="92" spans="1:116" s="19" customFormat="1" ht="15" thickTop="1" x14ac:dyDescent="0.3">
      <c r="B92" s="19" t="s">
        <v>4</v>
      </c>
      <c r="C92" s="19" t="s">
        <v>10</v>
      </c>
      <c r="D92" s="19" t="s">
        <v>149</v>
      </c>
      <c r="E92" s="19" t="s">
        <v>150</v>
      </c>
      <c r="F92" s="19" t="s">
        <v>151</v>
      </c>
      <c r="G92" s="19" t="s">
        <v>0</v>
      </c>
      <c r="J92" s="19">
        <v>2015</v>
      </c>
      <c r="K92" s="19">
        <v>2014</v>
      </c>
      <c r="L92" s="19">
        <v>2013</v>
      </c>
      <c r="M92" s="19">
        <v>2012</v>
      </c>
      <c r="N92" s="19">
        <v>2011</v>
      </c>
      <c r="O92" s="19">
        <v>2010</v>
      </c>
      <c r="P92" s="19">
        <v>2009</v>
      </c>
      <c r="Q92" s="19">
        <v>2008</v>
      </c>
      <c r="R92" s="19">
        <v>2007</v>
      </c>
      <c r="S92" s="19">
        <v>2006</v>
      </c>
      <c r="T92" s="19">
        <v>2005</v>
      </c>
      <c r="U92" s="19">
        <v>2004</v>
      </c>
      <c r="V92" s="19">
        <v>2003</v>
      </c>
      <c r="W92" s="19">
        <v>2002</v>
      </c>
      <c r="X92" s="19">
        <v>2001</v>
      </c>
      <c r="Y92" s="19">
        <v>2000</v>
      </c>
      <c r="Z92" s="19">
        <v>1999</v>
      </c>
      <c r="AA92" s="19">
        <v>1998</v>
      </c>
      <c r="AB92" s="19">
        <v>1997</v>
      </c>
      <c r="AC92" s="19">
        <v>1996</v>
      </c>
      <c r="AD92" s="19">
        <v>1995</v>
      </c>
      <c r="AE92" s="19">
        <v>1994</v>
      </c>
      <c r="AF92" s="19">
        <v>1993</v>
      </c>
      <c r="AG92" s="19">
        <v>1992</v>
      </c>
      <c r="AH92" s="19">
        <v>1991</v>
      </c>
      <c r="AI92" s="19">
        <v>1990</v>
      </c>
      <c r="AJ92" s="19">
        <v>1989</v>
      </c>
      <c r="AK92" s="19">
        <v>1988</v>
      </c>
      <c r="AL92" s="19">
        <v>1987</v>
      </c>
      <c r="AM92" s="19">
        <v>1986</v>
      </c>
      <c r="AN92" s="19">
        <v>1985</v>
      </c>
      <c r="AO92" s="19">
        <v>1984</v>
      </c>
      <c r="AP92" s="19">
        <v>1983</v>
      </c>
      <c r="AQ92" s="19">
        <v>1982</v>
      </c>
      <c r="AR92" s="19">
        <v>1981</v>
      </c>
      <c r="AS92" s="19">
        <v>1980</v>
      </c>
      <c r="AT92" s="19">
        <v>1979</v>
      </c>
      <c r="AU92" s="19">
        <v>1978</v>
      </c>
      <c r="AV92" s="19">
        <v>1977</v>
      </c>
      <c r="AW92" s="19">
        <v>1976</v>
      </c>
      <c r="AX92" s="19">
        <v>1975</v>
      </c>
      <c r="AY92" s="19">
        <v>1974</v>
      </c>
      <c r="AZ92" s="19">
        <v>1973</v>
      </c>
      <c r="BA92" s="19">
        <v>1972</v>
      </c>
      <c r="BB92" s="19">
        <v>1971</v>
      </c>
      <c r="BC92" s="19">
        <v>1970</v>
      </c>
      <c r="BD92" s="19">
        <v>1969</v>
      </c>
      <c r="BE92" s="19">
        <v>1968</v>
      </c>
      <c r="BF92" s="19">
        <v>1967</v>
      </c>
      <c r="BG92" s="19">
        <v>1966</v>
      </c>
      <c r="BH92" s="19">
        <v>1965</v>
      </c>
      <c r="BI92" s="19">
        <v>1964</v>
      </c>
      <c r="BJ92" s="19">
        <v>1963</v>
      </c>
      <c r="BK92" s="19">
        <v>1962</v>
      </c>
      <c r="BL92" s="19">
        <v>1961</v>
      </c>
      <c r="BM92" s="19">
        <v>1960</v>
      </c>
      <c r="BN92" s="19">
        <v>1959</v>
      </c>
      <c r="BO92" s="19">
        <v>1958</v>
      </c>
      <c r="BP92" s="19">
        <v>1957</v>
      </c>
      <c r="BQ92" s="19">
        <v>1956</v>
      </c>
      <c r="BR92" s="19">
        <v>1955</v>
      </c>
      <c r="BS92" s="19">
        <v>1954</v>
      </c>
      <c r="BT92" s="19">
        <v>1953</v>
      </c>
      <c r="BU92" s="19">
        <v>1952</v>
      </c>
      <c r="BV92" s="19">
        <v>1951</v>
      </c>
      <c r="BW92" s="19">
        <v>1950</v>
      </c>
      <c r="BX92" s="19">
        <v>1949</v>
      </c>
      <c r="BY92" s="19">
        <v>1948</v>
      </c>
      <c r="BZ92" s="19">
        <v>1947</v>
      </c>
      <c r="CA92" s="19">
        <v>1946</v>
      </c>
      <c r="CB92" s="19">
        <v>1945</v>
      </c>
      <c r="CC92" s="19">
        <v>1944</v>
      </c>
      <c r="CD92" s="19">
        <v>1943</v>
      </c>
      <c r="CE92" s="19">
        <v>1942</v>
      </c>
      <c r="CF92" s="19">
        <v>1941</v>
      </c>
      <c r="CG92" s="19">
        <v>1940</v>
      </c>
      <c r="CH92" s="19">
        <v>1939</v>
      </c>
      <c r="CI92" s="19">
        <v>1938</v>
      </c>
      <c r="CJ92" s="19">
        <v>1937</v>
      </c>
      <c r="CK92" s="19">
        <v>1936</v>
      </c>
      <c r="CL92" s="19">
        <v>1935</v>
      </c>
      <c r="CM92" s="19">
        <v>1934</v>
      </c>
      <c r="CN92" s="19">
        <v>1933</v>
      </c>
      <c r="CO92" s="19">
        <v>1932</v>
      </c>
      <c r="CP92" s="19">
        <v>1931</v>
      </c>
      <c r="CQ92" s="19">
        <v>1930</v>
      </c>
      <c r="CR92" s="19">
        <v>1929</v>
      </c>
      <c r="CS92" s="19">
        <v>1928</v>
      </c>
      <c r="CT92" s="19">
        <v>1927</v>
      </c>
      <c r="CU92" s="19">
        <v>1926</v>
      </c>
      <c r="CV92" s="19">
        <v>1925</v>
      </c>
      <c r="CW92" s="19">
        <v>1924</v>
      </c>
      <c r="CX92" s="19">
        <v>1923</v>
      </c>
      <c r="CY92" s="19">
        <v>1922</v>
      </c>
      <c r="CZ92" s="19">
        <v>1921</v>
      </c>
      <c r="DA92" s="19">
        <v>1920</v>
      </c>
      <c r="DB92" s="19">
        <v>1919</v>
      </c>
      <c r="DC92" s="19">
        <v>1918</v>
      </c>
      <c r="DD92" s="19">
        <v>1917</v>
      </c>
      <c r="DE92" s="19">
        <v>1916</v>
      </c>
      <c r="DF92" s="19">
        <v>1915</v>
      </c>
      <c r="DG92" s="19">
        <v>1914</v>
      </c>
      <c r="DH92" s="19">
        <v>1913</v>
      </c>
      <c r="DI92" s="19">
        <v>1912</v>
      </c>
      <c r="DJ92" s="19">
        <v>1911</v>
      </c>
      <c r="DK92" s="19">
        <v>1910</v>
      </c>
      <c r="DL92" s="19">
        <v>1909</v>
      </c>
    </row>
    <row r="93" spans="1:116" s="12" customFormat="1" x14ac:dyDescent="0.3">
      <c r="B93" s="12" t="b">
        <v>1</v>
      </c>
      <c r="C93" s="12" t="s">
        <v>8</v>
      </c>
      <c r="D93" s="12" t="b">
        <v>0</v>
      </c>
      <c r="E93" s="12">
        <v>66</v>
      </c>
      <c r="F93" s="12">
        <v>132</v>
      </c>
      <c r="G93" s="12" t="str">
        <f t="shared" ref="G93:G110" si="88">"Zone " &amp; C93 &amp; "; &gt; " &amp;E93 &amp; "kV &lt;= " &amp; F93 &amp; "kV; Multi Cct: " &amp; D93</f>
        <v>Zone C; &gt; 66kV &lt;= 132kV; Multi Cct: FALSE</v>
      </c>
      <c r="I93" s="11">
        <f t="shared" ref="I93:I110" si="89">SUM(J93:DL93)</f>
        <v>3</v>
      </c>
      <c r="J93" s="12">
        <f t="shared" ref="J93:AO93" si="90">J64</f>
        <v>0</v>
      </c>
      <c r="K93" s="12">
        <f t="shared" si="90"/>
        <v>0</v>
      </c>
      <c r="L93" s="12">
        <f t="shared" si="90"/>
        <v>0</v>
      </c>
      <c r="M93" s="12">
        <f t="shared" si="90"/>
        <v>0</v>
      </c>
      <c r="N93" s="12">
        <f t="shared" si="90"/>
        <v>0</v>
      </c>
      <c r="O93" s="12">
        <f t="shared" si="90"/>
        <v>0</v>
      </c>
      <c r="P93" s="12">
        <f t="shared" si="90"/>
        <v>0</v>
      </c>
      <c r="Q93" s="12">
        <f t="shared" si="90"/>
        <v>0</v>
      </c>
      <c r="R93" s="12">
        <f t="shared" si="90"/>
        <v>0</v>
      </c>
      <c r="S93" s="12">
        <f t="shared" si="90"/>
        <v>0</v>
      </c>
      <c r="T93" s="12">
        <f t="shared" si="90"/>
        <v>0</v>
      </c>
      <c r="U93" s="12">
        <f t="shared" si="90"/>
        <v>0</v>
      </c>
      <c r="V93" s="12">
        <f t="shared" si="90"/>
        <v>0</v>
      </c>
      <c r="W93" s="12">
        <f t="shared" si="90"/>
        <v>0</v>
      </c>
      <c r="X93" s="12">
        <f t="shared" si="90"/>
        <v>0</v>
      </c>
      <c r="Y93" s="12">
        <f t="shared" si="90"/>
        <v>0</v>
      </c>
      <c r="Z93" s="12">
        <f t="shared" si="90"/>
        <v>0</v>
      </c>
      <c r="AA93" s="12">
        <f t="shared" si="90"/>
        <v>0</v>
      </c>
      <c r="AB93" s="12">
        <f t="shared" si="90"/>
        <v>0</v>
      </c>
      <c r="AC93" s="12">
        <f t="shared" si="90"/>
        <v>0</v>
      </c>
      <c r="AD93" s="12">
        <f t="shared" si="90"/>
        <v>0</v>
      </c>
      <c r="AE93" s="12">
        <f t="shared" si="90"/>
        <v>0</v>
      </c>
      <c r="AF93" s="12">
        <f t="shared" si="90"/>
        <v>0</v>
      </c>
      <c r="AG93" s="12">
        <f t="shared" si="90"/>
        <v>0</v>
      </c>
      <c r="AH93" s="12">
        <f t="shared" si="90"/>
        <v>0</v>
      </c>
      <c r="AI93" s="12">
        <f t="shared" si="90"/>
        <v>0</v>
      </c>
      <c r="AJ93" s="12">
        <f t="shared" si="90"/>
        <v>0</v>
      </c>
      <c r="AK93" s="12">
        <f t="shared" si="90"/>
        <v>0</v>
      </c>
      <c r="AL93" s="12">
        <f t="shared" si="90"/>
        <v>0</v>
      </c>
      <c r="AM93" s="12">
        <f t="shared" si="90"/>
        <v>0</v>
      </c>
      <c r="AN93" s="12">
        <f t="shared" si="90"/>
        <v>0</v>
      </c>
      <c r="AO93" s="12">
        <f t="shared" si="90"/>
        <v>0</v>
      </c>
      <c r="AP93" s="12">
        <f t="shared" ref="AP93:BU93" si="91">AP64</f>
        <v>0</v>
      </c>
      <c r="AQ93" s="12">
        <f t="shared" si="91"/>
        <v>0</v>
      </c>
      <c r="AR93" s="12">
        <f t="shared" si="91"/>
        <v>0</v>
      </c>
      <c r="AS93" s="12">
        <f t="shared" si="91"/>
        <v>0</v>
      </c>
      <c r="AT93" s="12">
        <f t="shared" si="91"/>
        <v>0</v>
      </c>
      <c r="AU93" s="12">
        <f t="shared" si="91"/>
        <v>1</v>
      </c>
      <c r="AV93" s="12">
        <f t="shared" si="91"/>
        <v>0</v>
      </c>
      <c r="AW93" s="12">
        <f t="shared" si="91"/>
        <v>0</v>
      </c>
      <c r="AX93" s="12">
        <f t="shared" si="91"/>
        <v>0</v>
      </c>
      <c r="AY93" s="12">
        <f t="shared" si="91"/>
        <v>0</v>
      </c>
      <c r="AZ93" s="12">
        <f t="shared" si="91"/>
        <v>0</v>
      </c>
      <c r="BA93" s="12">
        <f t="shared" si="91"/>
        <v>0</v>
      </c>
      <c r="BB93" s="12">
        <f t="shared" si="91"/>
        <v>0</v>
      </c>
      <c r="BC93" s="12">
        <f t="shared" si="91"/>
        <v>0</v>
      </c>
      <c r="BD93" s="12">
        <f t="shared" si="91"/>
        <v>0</v>
      </c>
      <c r="BE93" s="12">
        <f t="shared" si="91"/>
        <v>0</v>
      </c>
      <c r="BF93" s="12">
        <f t="shared" si="91"/>
        <v>0</v>
      </c>
      <c r="BG93" s="12">
        <f t="shared" si="91"/>
        <v>0</v>
      </c>
      <c r="BH93" s="12">
        <f t="shared" si="91"/>
        <v>0</v>
      </c>
      <c r="BI93" s="12">
        <f t="shared" si="91"/>
        <v>0</v>
      </c>
      <c r="BJ93" s="12">
        <f t="shared" si="91"/>
        <v>2</v>
      </c>
      <c r="BK93" s="12">
        <f t="shared" si="91"/>
        <v>0</v>
      </c>
      <c r="BL93" s="12">
        <f t="shared" si="91"/>
        <v>0</v>
      </c>
      <c r="BM93" s="12">
        <f t="shared" si="91"/>
        <v>0</v>
      </c>
      <c r="BN93" s="12">
        <f t="shared" si="91"/>
        <v>0</v>
      </c>
      <c r="BO93" s="12">
        <f t="shared" si="91"/>
        <v>0</v>
      </c>
      <c r="BP93" s="12">
        <f t="shared" si="91"/>
        <v>0</v>
      </c>
      <c r="BQ93" s="12">
        <f t="shared" si="91"/>
        <v>0</v>
      </c>
      <c r="BR93" s="12">
        <f t="shared" si="91"/>
        <v>0</v>
      </c>
      <c r="BS93" s="12">
        <f t="shared" si="91"/>
        <v>0</v>
      </c>
      <c r="BT93" s="12">
        <f t="shared" si="91"/>
        <v>0</v>
      </c>
      <c r="BU93" s="12">
        <f t="shared" si="91"/>
        <v>0</v>
      </c>
      <c r="BV93" s="12">
        <f t="shared" ref="BV93:DE93" si="92">BV64</f>
        <v>0</v>
      </c>
      <c r="BW93" s="12">
        <f t="shared" si="92"/>
        <v>0</v>
      </c>
      <c r="BX93" s="12">
        <f t="shared" si="92"/>
        <v>0</v>
      </c>
      <c r="BY93" s="12">
        <f t="shared" si="92"/>
        <v>0</v>
      </c>
      <c r="BZ93" s="12">
        <f t="shared" si="92"/>
        <v>0</v>
      </c>
      <c r="CA93" s="12">
        <f t="shared" si="92"/>
        <v>0</v>
      </c>
      <c r="CB93" s="12">
        <f t="shared" si="92"/>
        <v>0</v>
      </c>
      <c r="CC93" s="12">
        <f t="shared" si="92"/>
        <v>0</v>
      </c>
      <c r="CD93" s="12">
        <f t="shared" si="92"/>
        <v>0</v>
      </c>
      <c r="CE93" s="12">
        <f t="shared" si="92"/>
        <v>0</v>
      </c>
      <c r="CF93" s="12">
        <f t="shared" si="92"/>
        <v>0</v>
      </c>
      <c r="CG93" s="12">
        <f t="shared" si="92"/>
        <v>0</v>
      </c>
      <c r="CH93" s="12">
        <f t="shared" si="92"/>
        <v>0</v>
      </c>
      <c r="CI93" s="12">
        <f t="shared" si="92"/>
        <v>0</v>
      </c>
      <c r="CJ93" s="12">
        <f t="shared" si="92"/>
        <v>0</v>
      </c>
      <c r="CK93" s="12">
        <f t="shared" si="92"/>
        <v>0</v>
      </c>
      <c r="CL93" s="12">
        <f t="shared" si="92"/>
        <v>0</v>
      </c>
      <c r="CM93" s="12">
        <f t="shared" si="92"/>
        <v>0</v>
      </c>
      <c r="CN93" s="12">
        <f t="shared" si="92"/>
        <v>0</v>
      </c>
      <c r="CO93" s="12">
        <f t="shared" si="92"/>
        <v>0</v>
      </c>
      <c r="CP93" s="12">
        <f t="shared" si="92"/>
        <v>0</v>
      </c>
      <c r="CQ93" s="12">
        <f t="shared" si="92"/>
        <v>0</v>
      </c>
      <c r="CR93" s="12">
        <f t="shared" si="92"/>
        <v>0</v>
      </c>
      <c r="CS93" s="12">
        <f t="shared" si="92"/>
        <v>0</v>
      </c>
      <c r="CT93" s="12">
        <f t="shared" si="92"/>
        <v>0</v>
      </c>
      <c r="CU93" s="12">
        <f t="shared" si="92"/>
        <v>0</v>
      </c>
      <c r="CV93" s="12">
        <f t="shared" si="92"/>
        <v>0</v>
      </c>
      <c r="CW93" s="12">
        <f t="shared" si="92"/>
        <v>0</v>
      </c>
      <c r="CX93" s="12">
        <f t="shared" si="92"/>
        <v>0</v>
      </c>
      <c r="CY93" s="12">
        <f t="shared" si="92"/>
        <v>0</v>
      </c>
      <c r="CZ93" s="12">
        <f t="shared" si="92"/>
        <v>0</v>
      </c>
      <c r="DA93" s="12">
        <f t="shared" si="92"/>
        <v>0</v>
      </c>
      <c r="DB93" s="12">
        <f t="shared" si="92"/>
        <v>0</v>
      </c>
      <c r="DC93" s="12">
        <f t="shared" si="92"/>
        <v>0</v>
      </c>
      <c r="DD93" s="12">
        <f t="shared" si="92"/>
        <v>0</v>
      </c>
      <c r="DE93" s="12">
        <f t="shared" si="92"/>
        <v>0</v>
      </c>
    </row>
    <row r="94" spans="1:116" s="12" customFormat="1" x14ac:dyDescent="0.3">
      <c r="B94" s="12" t="b">
        <v>1</v>
      </c>
      <c r="C94" s="12" t="s">
        <v>7</v>
      </c>
      <c r="D94" s="12" t="b">
        <v>1</v>
      </c>
      <c r="E94" s="12">
        <v>66</v>
      </c>
      <c r="F94" s="12">
        <v>132</v>
      </c>
      <c r="G94" s="12" t="str">
        <f t="shared" si="88"/>
        <v>Zone B; &gt; 66kV &lt;= 132kV; Multi Cct: TRUE</v>
      </c>
      <c r="I94" s="11">
        <f t="shared" si="89"/>
        <v>44</v>
      </c>
      <c r="J94" s="12">
        <f t="shared" ref="J94:AO94" si="93">J65</f>
        <v>0</v>
      </c>
      <c r="K94" s="12">
        <f t="shared" si="93"/>
        <v>0</v>
      </c>
      <c r="L94" s="12">
        <f t="shared" si="93"/>
        <v>0</v>
      </c>
      <c r="M94" s="12">
        <f t="shared" si="93"/>
        <v>0</v>
      </c>
      <c r="N94" s="12">
        <f t="shared" si="93"/>
        <v>0</v>
      </c>
      <c r="O94" s="12">
        <f t="shared" si="93"/>
        <v>0</v>
      </c>
      <c r="P94" s="12">
        <f t="shared" si="93"/>
        <v>0</v>
      </c>
      <c r="Q94" s="12">
        <f t="shared" si="93"/>
        <v>0</v>
      </c>
      <c r="R94" s="12">
        <f t="shared" si="93"/>
        <v>0</v>
      </c>
      <c r="S94" s="12">
        <f t="shared" si="93"/>
        <v>0</v>
      </c>
      <c r="T94" s="12">
        <f t="shared" si="93"/>
        <v>0</v>
      </c>
      <c r="U94" s="12">
        <f t="shared" si="93"/>
        <v>0</v>
      </c>
      <c r="V94" s="12">
        <f t="shared" si="93"/>
        <v>0</v>
      </c>
      <c r="W94" s="12">
        <f t="shared" si="93"/>
        <v>0</v>
      </c>
      <c r="X94" s="12">
        <f t="shared" si="93"/>
        <v>0</v>
      </c>
      <c r="Y94" s="12">
        <f t="shared" si="93"/>
        <v>0</v>
      </c>
      <c r="Z94" s="12">
        <f t="shared" si="93"/>
        <v>0</v>
      </c>
      <c r="AA94" s="12">
        <f t="shared" si="93"/>
        <v>0</v>
      </c>
      <c r="AB94" s="12">
        <f t="shared" si="93"/>
        <v>0</v>
      </c>
      <c r="AC94" s="12">
        <f t="shared" si="93"/>
        <v>0</v>
      </c>
      <c r="AD94" s="12">
        <f t="shared" si="93"/>
        <v>0</v>
      </c>
      <c r="AE94" s="12">
        <f t="shared" si="93"/>
        <v>0</v>
      </c>
      <c r="AF94" s="12">
        <f t="shared" si="93"/>
        <v>0</v>
      </c>
      <c r="AG94" s="12">
        <f t="shared" si="93"/>
        <v>0</v>
      </c>
      <c r="AH94" s="12">
        <f t="shared" si="93"/>
        <v>0</v>
      </c>
      <c r="AI94" s="12">
        <f t="shared" si="93"/>
        <v>0</v>
      </c>
      <c r="AJ94" s="12">
        <f t="shared" si="93"/>
        <v>0</v>
      </c>
      <c r="AK94" s="12">
        <f t="shared" si="93"/>
        <v>0</v>
      </c>
      <c r="AL94" s="12">
        <f t="shared" si="93"/>
        <v>0</v>
      </c>
      <c r="AM94" s="12">
        <f t="shared" si="93"/>
        <v>0</v>
      </c>
      <c r="AN94" s="12">
        <f t="shared" si="93"/>
        <v>0</v>
      </c>
      <c r="AO94" s="12">
        <f t="shared" si="93"/>
        <v>0</v>
      </c>
      <c r="AP94" s="12">
        <f t="shared" ref="AP94:BU94" si="94">AP65</f>
        <v>0</v>
      </c>
      <c r="AQ94" s="12">
        <f t="shared" si="94"/>
        <v>0</v>
      </c>
      <c r="AR94" s="12">
        <f t="shared" si="94"/>
        <v>0</v>
      </c>
      <c r="AS94" s="12">
        <f t="shared" si="94"/>
        <v>0</v>
      </c>
      <c r="AT94" s="12">
        <f t="shared" si="94"/>
        <v>0</v>
      </c>
      <c r="AU94" s="12">
        <f t="shared" si="94"/>
        <v>0</v>
      </c>
      <c r="AV94" s="12">
        <f t="shared" si="94"/>
        <v>0</v>
      </c>
      <c r="AW94" s="12">
        <f t="shared" si="94"/>
        <v>0</v>
      </c>
      <c r="AX94" s="12">
        <f t="shared" si="94"/>
        <v>0</v>
      </c>
      <c r="AY94" s="12">
        <f t="shared" si="94"/>
        <v>0</v>
      </c>
      <c r="AZ94" s="12">
        <f t="shared" si="94"/>
        <v>0</v>
      </c>
      <c r="BA94" s="12">
        <f t="shared" si="94"/>
        <v>0</v>
      </c>
      <c r="BB94" s="12">
        <f t="shared" si="94"/>
        <v>0</v>
      </c>
      <c r="BC94" s="12">
        <f t="shared" si="94"/>
        <v>0</v>
      </c>
      <c r="BD94" s="12">
        <f t="shared" si="94"/>
        <v>0</v>
      </c>
      <c r="BE94" s="12">
        <f t="shared" si="94"/>
        <v>0</v>
      </c>
      <c r="BF94" s="12">
        <f t="shared" si="94"/>
        <v>0</v>
      </c>
      <c r="BG94" s="12">
        <f t="shared" si="94"/>
        <v>0</v>
      </c>
      <c r="BH94" s="12">
        <f t="shared" si="94"/>
        <v>0</v>
      </c>
      <c r="BI94" s="12">
        <f t="shared" si="94"/>
        <v>0</v>
      </c>
      <c r="BJ94" s="12">
        <f t="shared" si="94"/>
        <v>44</v>
      </c>
      <c r="BK94" s="12">
        <f t="shared" si="94"/>
        <v>0</v>
      </c>
      <c r="BL94" s="12">
        <f t="shared" si="94"/>
        <v>0</v>
      </c>
      <c r="BM94" s="12">
        <f t="shared" si="94"/>
        <v>0</v>
      </c>
      <c r="BN94" s="12">
        <f t="shared" si="94"/>
        <v>0</v>
      </c>
      <c r="BO94" s="12">
        <f t="shared" si="94"/>
        <v>0</v>
      </c>
      <c r="BP94" s="12">
        <f t="shared" si="94"/>
        <v>0</v>
      </c>
      <c r="BQ94" s="12">
        <f t="shared" si="94"/>
        <v>0</v>
      </c>
      <c r="BR94" s="12">
        <f t="shared" si="94"/>
        <v>0</v>
      </c>
      <c r="BS94" s="12">
        <f t="shared" si="94"/>
        <v>0</v>
      </c>
      <c r="BT94" s="12">
        <f t="shared" si="94"/>
        <v>0</v>
      </c>
      <c r="BU94" s="12">
        <f t="shared" si="94"/>
        <v>0</v>
      </c>
      <c r="BV94" s="12">
        <f t="shared" ref="BV94:DE94" si="95">BV65</f>
        <v>0</v>
      </c>
      <c r="BW94" s="12">
        <f t="shared" si="95"/>
        <v>0</v>
      </c>
      <c r="BX94" s="12">
        <f t="shared" si="95"/>
        <v>0</v>
      </c>
      <c r="BY94" s="12">
        <f t="shared" si="95"/>
        <v>0</v>
      </c>
      <c r="BZ94" s="12">
        <f t="shared" si="95"/>
        <v>0</v>
      </c>
      <c r="CA94" s="12">
        <f t="shared" si="95"/>
        <v>0</v>
      </c>
      <c r="CB94" s="12">
        <f t="shared" si="95"/>
        <v>0</v>
      </c>
      <c r="CC94" s="12">
        <f t="shared" si="95"/>
        <v>0</v>
      </c>
      <c r="CD94" s="12">
        <f t="shared" si="95"/>
        <v>0</v>
      </c>
      <c r="CE94" s="12">
        <f t="shared" si="95"/>
        <v>0</v>
      </c>
      <c r="CF94" s="12">
        <f t="shared" si="95"/>
        <v>0</v>
      </c>
      <c r="CG94" s="12">
        <f t="shared" si="95"/>
        <v>0</v>
      </c>
      <c r="CH94" s="12">
        <f t="shared" si="95"/>
        <v>0</v>
      </c>
      <c r="CI94" s="12">
        <f t="shared" si="95"/>
        <v>0</v>
      </c>
      <c r="CJ94" s="12">
        <f t="shared" si="95"/>
        <v>0</v>
      </c>
      <c r="CK94" s="12">
        <f t="shared" si="95"/>
        <v>0</v>
      </c>
      <c r="CL94" s="12">
        <f t="shared" si="95"/>
        <v>0</v>
      </c>
      <c r="CM94" s="12">
        <f t="shared" si="95"/>
        <v>0</v>
      </c>
      <c r="CN94" s="12">
        <f t="shared" si="95"/>
        <v>0</v>
      </c>
      <c r="CO94" s="12">
        <f t="shared" si="95"/>
        <v>0</v>
      </c>
      <c r="CP94" s="12">
        <f t="shared" si="95"/>
        <v>0</v>
      </c>
      <c r="CQ94" s="12">
        <f t="shared" si="95"/>
        <v>0</v>
      </c>
      <c r="CR94" s="12">
        <f t="shared" si="95"/>
        <v>0</v>
      </c>
      <c r="CS94" s="12">
        <f t="shared" si="95"/>
        <v>0</v>
      </c>
      <c r="CT94" s="12">
        <f t="shared" si="95"/>
        <v>0</v>
      </c>
      <c r="CU94" s="12">
        <f t="shared" si="95"/>
        <v>0</v>
      </c>
      <c r="CV94" s="12">
        <f t="shared" si="95"/>
        <v>0</v>
      </c>
      <c r="CW94" s="12">
        <f t="shared" si="95"/>
        <v>0</v>
      </c>
      <c r="CX94" s="12">
        <f t="shared" si="95"/>
        <v>0</v>
      </c>
      <c r="CY94" s="12">
        <f t="shared" si="95"/>
        <v>0</v>
      </c>
      <c r="CZ94" s="12">
        <f t="shared" si="95"/>
        <v>0</v>
      </c>
      <c r="DA94" s="12">
        <f t="shared" si="95"/>
        <v>0</v>
      </c>
      <c r="DB94" s="12">
        <f t="shared" si="95"/>
        <v>0</v>
      </c>
      <c r="DC94" s="12">
        <f t="shared" si="95"/>
        <v>0</v>
      </c>
      <c r="DD94" s="12">
        <f t="shared" si="95"/>
        <v>0</v>
      </c>
      <c r="DE94" s="12">
        <f t="shared" si="95"/>
        <v>0</v>
      </c>
    </row>
    <row r="95" spans="1:116" s="12" customFormat="1" x14ac:dyDescent="0.3">
      <c r="B95" s="12" t="b">
        <v>1</v>
      </c>
      <c r="C95" s="12" t="s">
        <v>8</v>
      </c>
      <c r="D95" s="12" t="b">
        <v>1</v>
      </c>
      <c r="E95" s="12">
        <v>66</v>
      </c>
      <c r="F95" s="12">
        <v>132</v>
      </c>
      <c r="G95" s="12" t="str">
        <f t="shared" si="88"/>
        <v>Zone C; &gt; 66kV &lt;= 132kV; Multi Cct: TRUE</v>
      </c>
      <c r="I95" s="11">
        <f t="shared" si="89"/>
        <v>151</v>
      </c>
      <c r="J95" s="12">
        <f t="shared" ref="J95:AO95" si="96">J66</f>
        <v>0</v>
      </c>
      <c r="K95" s="12">
        <f t="shared" si="96"/>
        <v>0</v>
      </c>
      <c r="L95" s="12">
        <f t="shared" si="96"/>
        <v>0</v>
      </c>
      <c r="M95" s="12">
        <f t="shared" si="96"/>
        <v>0</v>
      </c>
      <c r="N95" s="12">
        <f t="shared" si="96"/>
        <v>0</v>
      </c>
      <c r="O95" s="12">
        <f t="shared" si="96"/>
        <v>0</v>
      </c>
      <c r="P95" s="12">
        <f t="shared" si="96"/>
        <v>0</v>
      </c>
      <c r="Q95" s="12">
        <f t="shared" si="96"/>
        <v>0</v>
      </c>
      <c r="R95" s="12">
        <f t="shared" si="96"/>
        <v>0</v>
      </c>
      <c r="S95" s="12">
        <f t="shared" si="96"/>
        <v>0</v>
      </c>
      <c r="T95" s="12">
        <f t="shared" si="96"/>
        <v>0</v>
      </c>
      <c r="U95" s="12">
        <f t="shared" si="96"/>
        <v>0</v>
      </c>
      <c r="V95" s="12">
        <f t="shared" si="96"/>
        <v>0</v>
      </c>
      <c r="W95" s="12">
        <f t="shared" si="96"/>
        <v>0</v>
      </c>
      <c r="X95" s="12">
        <f t="shared" si="96"/>
        <v>0</v>
      </c>
      <c r="Y95" s="12">
        <f t="shared" si="96"/>
        <v>0</v>
      </c>
      <c r="Z95" s="12">
        <f t="shared" si="96"/>
        <v>0</v>
      </c>
      <c r="AA95" s="12">
        <f t="shared" si="96"/>
        <v>0</v>
      </c>
      <c r="AB95" s="12">
        <f t="shared" si="96"/>
        <v>0</v>
      </c>
      <c r="AC95" s="12">
        <f t="shared" si="96"/>
        <v>0</v>
      </c>
      <c r="AD95" s="12">
        <f t="shared" si="96"/>
        <v>0</v>
      </c>
      <c r="AE95" s="12">
        <f t="shared" si="96"/>
        <v>0</v>
      </c>
      <c r="AF95" s="12">
        <f t="shared" si="96"/>
        <v>0</v>
      </c>
      <c r="AG95" s="12">
        <f t="shared" si="96"/>
        <v>0</v>
      </c>
      <c r="AH95" s="12">
        <f t="shared" si="96"/>
        <v>0</v>
      </c>
      <c r="AI95" s="12">
        <f t="shared" si="96"/>
        <v>0</v>
      </c>
      <c r="AJ95" s="12">
        <f t="shared" si="96"/>
        <v>0</v>
      </c>
      <c r="AK95" s="12">
        <f t="shared" si="96"/>
        <v>0</v>
      </c>
      <c r="AL95" s="12">
        <f t="shared" si="96"/>
        <v>0</v>
      </c>
      <c r="AM95" s="12">
        <f t="shared" si="96"/>
        <v>0</v>
      </c>
      <c r="AN95" s="12">
        <f t="shared" si="96"/>
        <v>0</v>
      </c>
      <c r="AO95" s="12">
        <f t="shared" si="96"/>
        <v>0</v>
      </c>
      <c r="AP95" s="12">
        <f t="shared" ref="AP95:BU95" si="97">AP66</f>
        <v>0</v>
      </c>
      <c r="AQ95" s="12">
        <f t="shared" si="97"/>
        <v>0</v>
      </c>
      <c r="AR95" s="12">
        <f t="shared" si="97"/>
        <v>0</v>
      </c>
      <c r="AS95" s="12">
        <f t="shared" si="97"/>
        <v>0</v>
      </c>
      <c r="AT95" s="12">
        <f t="shared" si="97"/>
        <v>0</v>
      </c>
      <c r="AU95" s="12">
        <f t="shared" si="97"/>
        <v>0</v>
      </c>
      <c r="AV95" s="12">
        <f t="shared" si="97"/>
        <v>0</v>
      </c>
      <c r="AW95" s="12">
        <f t="shared" si="97"/>
        <v>0</v>
      </c>
      <c r="AX95" s="12">
        <f t="shared" si="97"/>
        <v>0</v>
      </c>
      <c r="AY95" s="12">
        <f t="shared" si="97"/>
        <v>0</v>
      </c>
      <c r="AZ95" s="12">
        <f t="shared" si="97"/>
        <v>0</v>
      </c>
      <c r="BA95" s="12">
        <f t="shared" si="97"/>
        <v>0</v>
      </c>
      <c r="BB95" s="12">
        <f t="shared" si="97"/>
        <v>0</v>
      </c>
      <c r="BC95" s="12">
        <f t="shared" si="97"/>
        <v>0</v>
      </c>
      <c r="BD95" s="12">
        <f t="shared" si="97"/>
        <v>0</v>
      </c>
      <c r="BE95" s="12">
        <f t="shared" si="97"/>
        <v>0</v>
      </c>
      <c r="BF95" s="12">
        <f t="shared" si="97"/>
        <v>0</v>
      </c>
      <c r="BG95" s="12">
        <f t="shared" si="97"/>
        <v>0</v>
      </c>
      <c r="BH95" s="12">
        <f t="shared" si="97"/>
        <v>127</v>
      </c>
      <c r="BI95" s="12">
        <f t="shared" si="97"/>
        <v>0</v>
      </c>
      <c r="BJ95" s="12">
        <f t="shared" si="97"/>
        <v>14</v>
      </c>
      <c r="BK95" s="12">
        <f t="shared" si="97"/>
        <v>0</v>
      </c>
      <c r="BL95" s="12">
        <f t="shared" si="97"/>
        <v>0</v>
      </c>
      <c r="BM95" s="12">
        <f t="shared" si="97"/>
        <v>0</v>
      </c>
      <c r="BN95" s="12">
        <f t="shared" si="97"/>
        <v>10</v>
      </c>
      <c r="BO95" s="12">
        <f t="shared" si="97"/>
        <v>0</v>
      </c>
      <c r="BP95" s="12">
        <f t="shared" si="97"/>
        <v>0</v>
      </c>
      <c r="BQ95" s="12">
        <f t="shared" si="97"/>
        <v>0</v>
      </c>
      <c r="BR95" s="12">
        <f t="shared" si="97"/>
        <v>0</v>
      </c>
      <c r="BS95" s="12">
        <f t="shared" si="97"/>
        <v>0</v>
      </c>
      <c r="BT95" s="12">
        <f t="shared" si="97"/>
        <v>0</v>
      </c>
      <c r="BU95" s="12">
        <f t="shared" si="97"/>
        <v>0</v>
      </c>
      <c r="BV95" s="12">
        <f t="shared" ref="BV95:DE95" si="98">BV66</f>
        <v>0</v>
      </c>
      <c r="BW95" s="12">
        <f t="shared" si="98"/>
        <v>0</v>
      </c>
      <c r="BX95" s="12">
        <f t="shared" si="98"/>
        <v>0</v>
      </c>
      <c r="BY95" s="12">
        <f t="shared" si="98"/>
        <v>0</v>
      </c>
      <c r="BZ95" s="12">
        <f t="shared" si="98"/>
        <v>0</v>
      </c>
      <c r="CA95" s="12">
        <f t="shared" si="98"/>
        <v>0</v>
      </c>
      <c r="CB95" s="12">
        <f t="shared" si="98"/>
        <v>0</v>
      </c>
      <c r="CC95" s="12">
        <f t="shared" si="98"/>
        <v>0</v>
      </c>
      <c r="CD95" s="12">
        <f t="shared" si="98"/>
        <v>0</v>
      </c>
      <c r="CE95" s="12">
        <f t="shared" si="98"/>
        <v>0</v>
      </c>
      <c r="CF95" s="12">
        <f t="shared" si="98"/>
        <v>0</v>
      </c>
      <c r="CG95" s="12">
        <f t="shared" si="98"/>
        <v>0</v>
      </c>
      <c r="CH95" s="12">
        <f t="shared" si="98"/>
        <v>0</v>
      </c>
      <c r="CI95" s="12">
        <f t="shared" si="98"/>
        <v>0</v>
      </c>
      <c r="CJ95" s="12">
        <f t="shared" si="98"/>
        <v>0</v>
      </c>
      <c r="CK95" s="12">
        <f t="shared" si="98"/>
        <v>0</v>
      </c>
      <c r="CL95" s="12">
        <f t="shared" si="98"/>
        <v>0</v>
      </c>
      <c r="CM95" s="12">
        <f t="shared" si="98"/>
        <v>0</v>
      </c>
      <c r="CN95" s="12">
        <f t="shared" si="98"/>
        <v>0</v>
      </c>
      <c r="CO95" s="12">
        <f t="shared" si="98"/>
        <v>0</v>
      </c>
      <c r="CP95" s="12">
        <f t="shared" si="98"/>
        <v>0</v>
      </c>
      <c r="CQ95" s="12">
        <f t="shared" si="98"/>
        <v>0</v>
      </c>
      <c r="CR95" s="12">
        <f t="shared" si="98"/>
        <v>0</v>
      </c>
      <c r="CS95" s="12">
        <f t="shared" si="98"/>
        <v>0</v>
      </c>
      <c r="CT95" s="12">
        <f t="shared" si="98"/>
        <v>0</v>
      </c>
      <c r="CU95" s="12">
        <f t="shared" si="98"/>
        <v>0</v>
      </c>
      <c r="CV95" s="12">
        <f t="shared" si="98"/>
        <v>0</v>
      </c>
      <c r="CW95" s="12">
        <f t="shared" si="98"/>
        <v>0</v>
      </c>
      <c r="CX95" s="12">
        <f t="shared" si="98"/>
        <v>0</v>
      </c>
      <c r="CY95" s="12">
        <f t="shared" si="98"/>
        <v>0</v>
      </c>
      <c r="CZ95" s="12">
        <f t="shared" si="98"/>
        <v>0</v>
      </c>
      <c r="DA95" s="12">
        <f t="shared" si="98"/>
        <v>0</v>
      </c>
      <c r="DB95" s="12">
        <f t="shared" si="98"/>
        <v>0</v>
      </c>
      <c r="DC95" s="12">
        <f t="shared" si="98"/>
        <v>0</v>
      </c>
      <c r="DD95" s="12">
        <f t="shared" si="98"/>
        <v>0</v>
      </c>
      <c r="DE95" s="12">
        <f t="shared" si="98"/>
        <v>0</v>
      </c>
    </row>
    <row r="96" spans="1:116" s="12" customFormat="1" x14ac:dyDescent="0.3">
      <c r="B96" s="12" t="b">
        <v>0</v>
      </c>
      <c r="C96" s="12" t="s">
        <v>7</v>
      </c>
      <c r="D96" s="12" t="b">
        <v>0</v>
      </c>
      <c r="E96" s="12">
        <v>66</v>
      </c>
      <c r="F96" s="12">
        <v>132</v>
      </c>
      <c r="G96" s="12" t="str">
        <f t="shared" si="88"/>
        <v>Zone B; &gt; 66kV &lt;= 132kV; Multi Cct: FALSE</v>
      </c>
      <c r="I96" s="11">
        <f t="shared" si="89"/>
        <v>603</v>
      </c>
      <c r="J96" s="12">
        <f t="shared" ref="J96:J102" si="99">J68</f>
        <v>0</v>
      </c>
      <c r="K96" s="12">
        <f t="shared" ref="K96:BV99" si="100">K68</f>
        <v>11</v>
      </c>
      <c r="L96" s="12">
        <f t="shared" si="100"/>
        <v>2</v>
      </c>
      <c r="M96" s="12">
        <f t="shared" si="100"/>
        <v>9</v>
      </c>
      <c r="N96" s="12">
        <f t="shared" si="100"/>
        <v>16</v>
      </c>
      <c r="O96" s="12">
        <f t="shared" si="100"/>
        <v>0</v>
      </c>
      <c r="P96" s="12">
        <f t="shared" si="100"/>
        <v>8</v>
      </c>
      <c r="Q96" s="12">
        <f t="shared" si="100"/>
        <v>2</v>
      </c>
      <c r="R96" s="12">
        <f t="shared" si="100"/>
        <v>11</v>
      </c>
      <c r="S96" s="12">
        <f t="shared" si="100"/>
        <v>2</v>
      </c>
      <c r="T96" s="12">
        <f t="shared" si="100"/>
        <v>0</v>
      </c>
      <c r="U96" s="12">
        <f t="shared" si="100"/>
        <v>0</v>
      </c>
      <c r="V96" s="12">
        <f t="shared" si="100"/>
        <v>1</v>
      </c>
      <c r="W96" s="12">
        <f t="shared" si="100"/>
        <v>0</v>
      </c>
      <c r="X96" s="12">
        <f t="shared" si="100"/>
        <v>0</v>
      </c>
      <c r="Y96" s="12">
        <f t="shared" si="100"/>
        <v>0</v>
      </c>
      <c r="Z96" s="12">
        <f t="shared" si="100"/>
        <v>0</v>
      </c>
      <c r="AA96" s="12">
        <f t="shared" si="100"/>
        <v>0</v>
      </c>
      <c r="AB96" s="12">
        <f t="shared" si="100"/>
        <v>0</v>
      </c>
      <c r="AC96" s="12">
        <f t="shared" si="100"/>
        <v>0</v>
      </c>
      <c r="AD96" s="12">
        <f t="shared" si="100"/>
        <v>0</v>
      </c>
      <c r="AE96" s="12">
        <f t="shared" si="100"/>
        <v>0</v>
      </c>
      <c r="AF96" s="12">
        <f t="shared" si="100"/>
        <v>16</v>
      </c>
      <c r="AG96" s="12">
        <f t="shared" si="100"/>
        <v>0</v>
      </c>
      <c r="AH96" s="12">
        <f t="shared" si="100"/>
        <v>0</v>
      </c>
      <c r="AI96" s="12">
        <f t="shared" si="100"/>
        <v>0</v>
      </c>
      <c r="AJ96" s="12">
        <f t="shared" si="100"/>
        <v>0</v>
      </c>
      <c r="AK96" s="12">
        <f t="shared" si="100"/>
        <v>201</v>
      </c>
      <c r="AL96" s="12">
        <f t="shared" si="100"/>
        <v>0</v>
      </c>
      <c r="AM96" s="12">
        <f t="shared" si="100"/>
        <v>0</v>
      </c>
      <c r="AN96" s="12">
        <f t="shared" si="100"/>
        <v>0</v>
      </c>
      <c r="AO96" s="12">
        <f t="shared" si="100"/>
        <v>0</v>
      </c>
      <c r="AP96" s="12">
        <f t="shared" si="100"/>
        <v>0</v>
      </c>
      <c r="AQ96" s="12">
        <f t="shared" si="100"/>
        <v>0</v>
      </c>
      <c r="AR96" s="12">
        <f t="shared" si="100"/>
        <v>0</v>
      </c>
      <c r="AS96" s="12">
        <f t="shared" si="100"/>
        <v>0</v>
      </c>
      <c r="AT96" s="12">
        <f t="shared" si="100"/>
        <v>0</v>
      </c>
      <c r="AU96" s="12">
        <f t="shared" si="100"/>
        <v>0</v>
      </c>
      <c r="AV96" s="12">
        <f t="shared" si="100"/>
        <v>127</v>
      </c>
      <c r="AW96" s="12">
        <f t="shared" si="100"/>
        <v>0</v>
      </c>
      <c r="AX96" s="12">
        <f t="shared" si="100"/>
        <v>0</v>
      </c>
      <c r="AY96" s="12">
        <f t="shared" si="100"/>
        <v>4</v>
      </c>
      <c r="AZ96" s="12">
        <f t="shared" si="100"/>
        <v>0</v>
      </c>
      <c r="BA96" s="12">
        <f t="shared" si="100"/>
        <v>0</v>
      </c>
      <c r="BB96" s="12">
        <f t="shared" si="100"/>
        <v>0</v>
      </c>
      <c r="BC96" s="12">
        <f t="shared" si="100"/>
        <v>0</v>
      </c>
      <c r="BD96" s="12">
        <f t="shared" si="100"/>
        <v>193</v>
      </c>
      <c r="BE96" s="12">
        <f t="shared" si="100"/>
        <v>0</v>
      </c>
      <c r="BF96" s="12">
        <f t="shared" si="100"/>
        <v>0</v>
      </c>
      <c r="BG96" s="12">
        <f t="shared" si="100"/>
        <v>0</v>
      </c>
      <c r="BH96" s="12">
        <f t="shared" si="100"/>
        <v>0</v>
      </c>
      <c r="BI96" s="12">
        <f t="shared" si="100"/>
        <v>0</v>
      </c>
      <c r="BJ96" s="12">
        <f t="shared" si="100"/>
        <v>0</v>
      </c>
      <c r="BK96" s="12">
        <f t="shared" si="100"/>
        <v>0</v>
      </c>
      <c r="BL96" s="12">
        <f t="shared" si="100"/>
        <v>0</v>
      </c>
      <c r="BM96" s="12">
        <f t="shared" si="100"/>
        <v>0</v>
      </c>
      <c r="BN96" s="12">
        <f t="shared" si="100"/>
        <v>0</v>
      </c>
      <c r="BO96" s="12">
        <f t="shared" si="100"/>
        <v>0</v>
      </c>
      <c r="BP96" s="12">
        <f t="shared" si="100"/>
        <v>0</v>
      </c>
      <c r="BQ96" s="12">
        <f t="shared" si="100"/>
        <v>0</v>
      </c>
      <c r="BR96" s="12">
        <f t="shared" si="100"/>
        <v>0</v>
      </c>
      <c r="BS96" s="12">
        <f t="shared" si="100"/>
        <v>0</v>
      </c>
      <c r="BT96" s="12">
        <f t="shared" si="100"/>
        <v>0</v>
      </c>
      <c r="BU96" s="12">
        <f t="shared" si="100"/>
        <v>0</v>
      </c>
      <c r="BV96" s="12">
        <f t="shared" si="100"/>
        <v>0</v>
      </c>
      <c r="BW96" s="12">
        <f t="shared" ref="BW96:DE96" si="101">BW68</f>
        <v>0</v>
      </c>
      <c r="BX96" s="12">
        <f t="shared" si="101"/>
        <v>0</v>
      </c>
      <c r="BY96" s="12">
        <f t="shared" si="101"/>
        <v>0</v>
      </c>
      <c r="BZ96" s="12">
        <f t="shared" si="101"/>
        <v>0</v>
      </c>
      <c r="CA96" s="12">
        <f t="shared" si="101"/>
        <v>0</v>
      </c>
      <c r="CB96" s="12">
        <f t="shared" si="101"/>
        <v>0</v>
      </c>
      <c r="CC96" s="12">
        <f t="shared" si="101"/>
        <v>0</v>
      </c>
      <c r="CD96" s="12">
        <f t="shared" si="101"/>
        <v>0</v>
      </c>
      <c r="CE96" s="12">
        <f t="shared" si="101"/>
        <v>0</v>
      </c>
      <c r="CF96" s="12">
        <f t="shared" si="101"/>
        <v>0</v>
      </c>
      <c r="CG96" s="12">
        <f t="shared" si="101"/>
        <v>0</v>
      </c>
      <c r="CH96" s="12">
        <f t="shared" si="101"/>
        <v>0</v>
      </c>
      <c r="CI96" s="12">
        <f t="shared" si="101"/>
        <v>0</v>
      </c>
      <c r="CJ96" s="12">
        <f t="shared" si="101"/>
        <v>0</v>
      </c>
      <c r="CK96" s="12">
        <f t="shared" si="101"/>
        <v>0</v>
      </c>
      <c r="CL96" s="12">
        <f t="shared" si="101"/>
        <v>0</v>
      </c>
      <c r="CM96" s="12">
        <f t="shared" si="101"/>
        <v>0</v>
      </c>
      <c r="CN96" s="12">
        <f t="shared" si="101"/>
        <v>0</v>
      </c>
      <c r="CO96" s="12">
        <f t="shared" si="101"/>
        <v>0</v>
      </c>
      <c r="CP96" s="12">
        <f t="shared" si="101"/>
        <v>0</v>
      </c>
      <c r="CQ96" s="12">
        <f t="shared" si="101"/>
        <v>0</v>
      </c>
      <c r="CR96" s="12">
        <f t="shared" si="101"/>
        <v>0</v>
      </c>
      <c r="CS96" s="12">
        <f t="shared" si="101"/>
        <v>0</v>
      </c>
      <c r="CT96" s="12">
        <f t="shared" si="101"/>
        <v>0</v>
      </c>
      <c r="CU96" s="12">
        <f t="shared" si="101"/>
        <v>0</v>
      </c>
      <c r="CV96" s="12">
        <f t="shared" si="101"/>
        <v>0</v>
      </c>
      <c r="CW96" s="12">
        <f t="shared" si="101"/>
        <v>0</v>
      </c>
      <c r="CX96" s="12">
        <f t="shared" si="101"/>
        <v>0</v>
      </c>
      <c r="CY96" s="12">
        <f t="shared" si="101"/>
        <v>0</v>
      </c>
      <c r="CZ96" s="12">
        <f t="shared" si="101"/>
        <v>0</v>
      </c>
      <c r="DA96" s="12">
        <f t="shared" si="101"/>
        <v>0</v>
      </c>
      <c r="DB96" s="12">
        <f t="shared" si="101"/>
        <v>0</v>
      </c>
      <c r="DC96" s="12">
        <f t="shared" si="101"/>
        <v>0</v>
      </c>
      <c r="DD96" s="12">
        <f t="shared" si="101"/>
        <v>0</v>
      </c>
      <c r="DE96" s="12">
        <f t="shared" si="101"/>
        <v>0</v>
      </c>
    </row>
    <row r="97" spans="2:109" s="12" customFormat="1" x14ac:dyDescent="0.3">
      <c r="B97" s="12" t="b">
        <v>0</v>
      </c>
      <c r="C97" s="12" t="s">
        <v>8</v>
      </c>
      <c r="D97" s="12" t="b">
        <v>0</v>
      </c>
      <c r="E97" s="12">
        <v>66</v>
      </c>
      <c r="F97" s="12">
        <v>132</v>
      </c>
      <c r="G97" s="12" t="str">
        <f t="shared" si="88"/>
        <v>Zone C; &gt; 66kV &lt;= 132kV; Multi Cct: FALSE</v>
      </c>
      <c r="I97" s="11">
        <f t="shared" si="89"/>
        <v>1492</v>
      </c>
      <c r="J97" s="12">
        <f t="shared" si="99"/>
        <v>6</v>
      </c>
      <c r="K97" s="12">
        <f t="shared" si="100"/>
        <v>8</v>
      </c>
      <c r="L97" s="12">
        <f t="shared" si="100"/>
        <v>1</v>
      </c>
      <c r="M97" s="12">
        <f t="shared" si="100"/>
        <v>5</v>
      </c>
      <c r="N97" s="12">
        <f t="shared" si="100"/>
        <v>20</v>
      </c>
      <c r="O97" s="12">
        <f t="shared" si="100"/>
        <v>14</v>
      </c>
      <c r="P97" s="12">
        <f t="shared" si="100"/>
        <v>181</v>
      </c>
      <c r="Q97" s="12">
        <f t="shared" si="100"/>
        <v>18</v>
      </c>
      <c r="R97" s="12">
        <f t="shared" si="100"/>
        <v>89</v>
      </c>
      <c r="S97" s="12">
        <f t="shared" si="100"/>
        <v>14</v>
      </c>
      <c r="T97" s="12">
        <f t="shared" si="100"/>
        <v>8</v>
      </c>
      <c r="U97" s="12">
        <f t="shared" si="100"/>
        <v>0</v>
      </c>
      <c r="V97" s="12">
        <f t="shared" si="100"/>
        <v>7</v>
      </c>
      <c r="W97" s="12">
        <f t="shared" si="100"/>
        <v>1</v>
      </c>
      <c r="X97" s="12">
        <f t="shared" si="100"/>
        <v>1</v>
      </c>
      <c r="Y97" s="12">
        <f t="shared" si="100"/>
        <v>9</v>
      </c>
      <c r="Z97" s="12">
        <f t="shared" si="100"/>
        <v>0</v>
      </c>
      <c r="AA97" s="12">
        <f t="shared" si="100"/>
        <v>0</v>
      </c>
      <c r="AB97" s="12">
        <f t="shared" si="100"/>
        <v>0</v>
      </c>
      <c r="AC97" s="12">
        <f t="shared" si="100"/>
        <v>0</v>
      </c>
      <c r="AD97" s="12">
        <f t="shared" si="100"/>
        <v>0</v>
      </c>
      <c r="AE97" s="12">
        <f t="shared" si="100"/>
        <v>0</v>
      </c>
      <c r="AF97" s="12">
        <f t="shared" si="100"/>
        <v>106</v>
      </c>
      <c r="AG97" s="12">
        <f t="shared" si="100"/>
        <v>5</v>
      </c>
      <c r="AH97" s="12">
        <f t="shared" si="100"/>
        <v>0</v>
      </c>
      <c r="AI97" s="12">
        <f t="shared" si="100"/>
        <v>4</v>
      </c>
      <c r="AJ97" s="12">
        <f t="shared" si="100"/>
        <v>0</v>
      </c>
      <c r="AK97" s="12">
        <f t="shared" si="100"/>
        <v>32</v>
      </c>
      <c r="AL97" s="12">
        <f t="shared" si="100"/>
        <v>422</v>
      </c>
      <c r="AM97" s="12">
        <f t="shared" si="100"/>
        <v>12</v>
      </c>
      <c r="AN97" s="12">
        <f t="shared" si="100"/>
        <v>1</v>
      </c>
      <c r="AO97" s="12">
        <f t="shared" si="100"/>
        <v>0</v>
      </c>
      <c r="AP97" s="12">
        <f t="shared" si="100"/>
        <v>0</v>
      </c>
      <c r="AQ97" s="12">
        <f t="shared" si="100"/>
        <v>151</v>
      </c>
      <c r="AR97" s="12">
        <f t="shared" si="100"/>
        <v>144</v>
      </c>
      <c r="AS97" s="12">
        <f t="shared" si="100"/>
        <v>0</v>
      </c>
      <c r="AT97" s="12">
        <f t="shared" si="100"/>
        <v>34</v>
      </c>
      <c r="AU97" s="12">
        <f t="shared" si="100"/>
        <v>24</v>
      </c>
      <c r="AV97" s="12">
        <f t="shared" si="100"/>
        <v>0</v>
      </c>
      <c r="AW97" s="12">
        <f t="shared" si="100"/>
        <v>0</v>
      </c>
      <c r="AX97" s="12">
        <f t="shared" si="100"/>
        <v>0</v>
      </c>
      <c r="AY97" s="12">
        <f t="shared" si="100"/>
        <v>0</v>
      </c>
      <c r="AZ97" s="12">
        <f t="shared" si="100"/>
        <v>0</v>
      </c>
      <c r="BA97" s="12">
        <f t="shared" si="100"/>
        <v>0</v>
      </c>
      <c r="BB97" s="12">
        <f t="shared" si="100"/>
        <v>0</v>
      </c>
      <c r="BC97" s="12">
        <f t="shared" si="100"/>
        <v>0</v>
      </c>
      <c r="BD97" s="12">
        <f t="shared" si="100"/>
        <v>0</v>
      </c>
      <c r="BE97" s="12">
        <f t="shared" si="100"/>
        <v>0</v>
      </c>
      <c r="BF97" s="12">
        <f t="shared" si="100"/>
        <v>173</v>
      </c>
      <c r="BG97" s="12">
        <f t="shared" si="100"/>
        <v>0</v>
      </c>
      <c r="BH97" s="12">
        <f t="shared" si="100"/>
        <v>1</v>
      </c>
      <c r="BI97" s="12">
        <f t="shared" si="100"/>
        <v>0</v>
      </c>
      <c r="BJ97" s="12">
        <f t="shared" si="100"/>
        <v>1</v>
      </c>
      <c r="BK97" s="12">
        <f t="shared" si="100"/>
        <v>0</v>
      </c>
      <c r="BL97" s="12">
        <f t="shared" si="100"/>
        <v>0</v>
      </c>
      <c r="BM97" s="12">
        <f t="shared" si="100"/>
        <v>0</v>
      </c>
      <c r="BN97" s="12">
        <f t="shared" si="100"/>
        <v>0</v>
      </c>
      <c r="BO97" s="12">
        <f t="shared" si="100"/>
        <v>0</v>
      </c>
      <c r="BP97" s="12">
        <f t="shared" si="100"/>
        <v>0</v>
      </c>
      <c r="BQ97" s="12">
        <f t="shared" si="100"/>
        <v>0</v>
      </c>
      <c r="BR97" s="12">
        <f t="shared" si="100"/>
        <v>0</v>
      </c>
      <c r="BS97" s="12">
        <f t="shared" si="100"/>
        <v>0</v>
      </c>
      <c r="BT97" s="12">
        <f t="shared" si="100"/>
        <v>0</v>
      </c>
      <c r="BU97" s="12">
        <f t="shared" si="100"/>
        <v>0</v>
      </c>
      <c r="BV97" s="12">
        <f t="shared" si="100"/>
        <v>0</v>
      </c>
      <c r="BW97" s="12">
        <f t="shared" ref="BW97:DE97" si="102">BW69</f>
        <v>0</v>
      </c>
      <c r="BX97" s="12">
        <f t="shared" si="102"/>
        <v>0</v>
      </c>
      <c r="BY97" s="12">
        <f t="shared" si="102"/>
        <v>0</v>
      </c>
      <c r="BZ97" s="12">
        <f t="shared" si="102"/>
        <v>0</v>
      </c>
      <c r="CA97" s="12">
        <f t="shared" si="102"/>
        <v>0</v>
      </c>
      <c r="CB97" s="12">
        <f t="shared" si="102"/>
        <v>0</v>
      </c>
      <c r="CC97" s="12">
        <f t="shared" si="102"/>
        <v>0</v>
      </c>
      <c r="CD97" s="12">
        <f t="shared" si="102"/>
        <v>0</v>
      </c>
      <c r="CE97" s="12">
        <f t="shared" si="102"/>
        <v>0</v>
      </c>
      <c r="CF97" s="12">
        <f t="shared" si="102"/>
        <v>0</v>
      </c>
      <c r="CG97" s="12">
        <f t="shared" si="102"/>
        <v>0</v>
      </c>
      <c r="CH97" s="12">
        <f t="shared" si="102"/>
        <v>0</v>
      </c>
      <c r="CI97" s="12">
        <f t="shared" si="102"/>
        <v>0</v>
      </c>
      <c r="CJ97" s="12">
        <f t="shared" si="102"/>
        <v>0</v>
      </c>
      <c r="CK97" s="12">
        <f t="shared" si="102"/>
        <v>0</v>
      </c>
      <c r="CL97" s="12">
        <f t="shared" si="102"/>
        <v>0</v>
      </c>
      <c r="CM97" s="12">
        <f t="shared" si="102"/>
        <v>0</v>
      </c>
      <c r="CN97" s="12">
        <f t="shared" si="102"/>
        <v>0</v>
      </c>
      <c r="CO97" s="12">
        <f t="shared" si="102"/>
        <v>0</v>
      </c>
      <c r="CP97" s="12">
        <f t="shared" si="102"/>
        <v>0</v>
      </c>
      <c r="CQ97" s="12">
        <f t="shared" si="102"/>
        <v>0</v>
      </c>
      <c r="CR97" s="12">
        <f t="shared" si="102"/>
        <v>0</v>
      </c>
      <c r="CS97" s="12">
        <f t="shared" si="102"/>
        <v>0</v>
      </c>
      <c r="CT97" s="12">
        <f t="shared" si="102"/>
        <v>0</v>
      </c>
      <c r="CU97" s="12">
        <f t="shared" si="102"/>
        <v>0</v>
      </c>
      <c r="CV97" s="12">
        <f t="shared" si="102"/>
        <v>0</v>
      </c>
      <c r="CW97" s="12">
        <f t="shared" si="102"/>
        <v>0</v>
      </c>
      <c r="CX97" s="12">
        <f t="shared" si="102"/>
        <v>0</v>
      </c>
      <c r="CY97" s="12">
        <f t="shared" si="102"/>
        <v>0</v>
      </c>
      <c r="CZ97" s="12">
        <f t="shared" si="102"/>
        <v>0</v>
      </c>
      <c r="DA97" s="12">
        <f t="shared" si="102"/>
        <v>0</v>
      </c>
      <c r="DB97" s="12">
        <f t="shared" si="102"/>
        <v>0</v>
      </c>
      <c r="DC97" s="12">
        <f t="shared" si="102"/>
        <v>0</v>
      </c>
      <c r="DD97" s="12">
        <f t="shared" si="102"/>
        <v>0</v>
      </c>
      <c r="DE97" s="12">
        <f t="shared" si="102"/>
        <v>0</v>
      </c>
    </row>
    <row r="98" spans="2:109" s="12" customFormat="1" x14ac:dyDescent="0.3">
      <c r="B98" s="12" t="b">
        <v>0</v>
      </c>
      <c r="C98" s="12" t="s">
        <v>9</v>
      </c>
      <c r="D98" s="12" t="b">
        <v>0</v>
      </c>
      <c r="E98" s="12">
        <v>66</v>
      </c>
      <c r="F98" s="12">
        <v>132</v>
      </c>
      <c r="G98" s="12" t="str">
        <f t="shared" si="88"/>
        <v>Zone D; &gt; 66kV &lt;= 132kV; Multi Cct: FALSE</v>
      </c>
      <c r="I98" s="11">
        <f t="shared" si="89"/>
        <v>96</v>
      </c>
      <c r="J98" s="12">
        <f t="shared" si="99"/>
        <v>0</v>
      </c>
      <c r="K98" s="12">
        <f t="shared" si="100"/>
        <v>1</v>
      </c>
      <c r="L98" s="12">
        <f t="shared" si="100"/>
        <v>11</v>
      </c>
      <c r="M98" s="12">
        <f t="shared" si="100"/>
        <v>3</v>
      </c>
      <c r="N98" s="12">
        <f t="shared" si="100"/>
        <v>3</v>
      </c>
      <c r="O98" s="12">
        <f t="shared" si="100"/>
        <v>6</v>
      </c>
      <c r="P98" s="12">
        <f t="shared" si="100"/>
        <v>2</v>
      </c>
      <c r="Q98" s="12">
        <f t="shared" si="100"/>
        <v>0</v>
      </c>
      <c r="R98" s="12">
        <f t="shared" si="100"/>
        <v>0</v>
      </c>
      <c r="S98" s="12">
        <f t="shared" si="100"/>
        <v>0</v>
      </c>
      <c r="T98" s="12">
        <f t="shared" si="100"/>
        <v>7</v>
      </c>
      <c r="U98" s="12">
        <f t="shared" si="100"/>
        <v>4</v>
      </c>
      <c r="V98" s="12">
        <f t="shared" si="100"/>
        <v>0</v>
      </c>
      <c r="W98" s="12">
        <f t="shared" si="100"/>
        <v>1</v>
      </c>
      <c r="X98" s="12">
        <f t="shared" si="100"/>
        <v>0</v>
      </c>
      <c r="Y98" s="12">
        <f t="shared" si="100"/>
        <v>0</v>
      </c>
      <c r="Z98" s="12">
        <f t="shared" si="100"/>
        <v>0</v>
      </c>
      <c r="AA98" s="12">
        <f t="shared" si="100"/>
        <v>3</v>
      </c>
      <c r="AB98" s="12">
        <f t="shared" si="100"/>
        <v>0</v>
      </c>
      <c r="AC98" s="12">
        <f t="shared" si="100"/>
        <v>0</v>
      </c>
      <c r="AD98" s="12">
        <f t="shared" si="100"/>
        <v>0</v>
      </c>
      <c r="AE98" s="12">
        <f t="shared" si="100"/>
        <v>0</v>
      </c>
      <c r="AF98" s="12">
        <f t="shared" si="100"/>
        <v>0</v>
      </c>
      <c r="AG98" s="12">
        <f t="shared" si="100"/>
        <v>0</v>
      </c>
      <c r="AH98" s="12">
        <f t="shared" si="100"/>
        <v>0</v>
      </c>
      <c r="AI98" s="12">
        <f t="shared" si="100"/>
        <v>0</v>
      </c>
      <c r="AJ98" s="12">
        <f t="shared" si="100"/>
        <v>0</v>
      </c>
      <c r="AK98" s="12">
        <f t="shared" si="100"/>
        <v>0</v>
      </c>
      <c r="AL98" s="12">
        <f t="shared" si="100"/>
        <v>55</v>
      </c>
      <c r="AM98" s="12">
        <f t="shared" si="100"/>
        <v>0</v>
      </c>
      <c r="AN98" s="12">
        <f t="shared" si="100"/>
        <v>0</v>
      </c>
      <c r="AO98" s="12">
        <f t="shared" si="100"/>
        <v>0</v>
      </c>
      <c r="AP98" s="12">
        <f t="shared" si="100"/>
        <v>0</v>
      </c>
      <c r="AQ98" s="12">
        <f t="shared" si="100"/>
        <v>0</v>
      </c>
      <c r="AR98" s="12">
        <f t="shared" si="100"/>
        <v>0</v>
      </c>
      <c r="AS98" s="12">
        <f t="shared" si="100"/>
        <v>0</v>
      </c>
      <c r="AT98" s="12">
        <f t="shared" si="100"/>
        <v>0</v>
      </c>
      <c r="AU98" s="12">
        <f t="shared" si="100"/>
        <v>0</v>
      </c>
      <c r="AV98" s="12">
        <f t="shared" si="100"/>
        <v>0</v>
      </c>
      <c r="AW98" s="12">
        <f t="shared" si="100"/>
        <v>0</v>
      </c>
      <c r="AX98" s="12">
        <f t="shared" si="100"/>
        <v>0</v>
      </c>
      <c r="AY98" s="12">
        <f t="shared" si="100"/>
        <v>0</v>
      </c>
      <c r="AZ98" s="12">
        <f t="shared" si="100"/>
        <v>0</v>
      </c>
      <c r="BA98" s="12">
        <f t="shared" si="100"/>
        <v>0</v>
      </c>
      <c r="BB98" s="12">
        <f t="shared" si="100"/>
        <v>0</v>
      </c>
      <c r="BC98" s="12">
        <f t="shared" si="100"/>
        <v>0</v>
      </c>
      <c r="BD98" s="12">
        <f t="shared" si="100"/>
        <v>0</v>
      </c>
      <c r="BE98" s="12">
        <f t="shared" si="100"/>
        <v>0</v>
      </c>
      <c r="BF98" s="12">
        <f t="shared" si="100"/>
        <v>0</v>
      </c>
      <c r="BG98" s="12">
        <f t="shared" si="100"/>
        <v>0</v>
      </c>
      <c r="BH98" s="12">
        <f t="shared" si="100"/>
        <v>0</v>
      </c>
      <c r="BI98" s="12">
        <f t="shared" si="100"/>
        <v>0</v>
      </c>
      <c r="BJ98" s="12">
        <f t="shared" si="100"/>
        <v>0</v>
      </c>
      <c r="BK98" s="12">
        <f t="shared" si="100"/>
        <v>0</v>
      </c>
      <c r="BL98" s="12">
        <f t="shared" si="100"/>
        <v>0</v>
      </c>
      <c r="BM98" s="12">
        <f t="shared" si="100"/>
        <v>0</v>
      </c>
      <c r="BN98" s="12">
        <f t="shared" si="100"/>
        <v>0</v>
      </c>
      <c r="BO98" s="12">
        <f t="shared" si="100"/>
        <v>0</v>
      </c>
      <c r="BP98" s="12">
        <f t="shared" si="100"/>
        <v>0</v>
      </c>
      <c r="BQ98" s="12">
        <f t="shared" si="100"/>
        <v>0</v>
      </c>
      <c r="BR98" s="12">
        <f t="shared" si="100"/>
        <v>0</v>
      </c>
      <c r="BS98" s="12">
        <f t="shared" si="100"/>
        <v>0</v>
      </c>
      <c r="BT98" s="12">
        <f t="shared" si="100"/>
        <v>0</v>
      </c>
      <c r="BU98" s="12">
        <f t="shared" si="100"/>
        <v>0</v>
      </c>
      <c r="BV98" s="12">
        <f t="shared" si="100"/>
        <v>0</v>
      </c>
      <c r="BW98" s="12">
        <f t="shared" ref="BW98:DE98" si="103">BW70</f>
        <v>0</v>
      </c>
      <c r="BX98" s="12">
        <f t="shared" si="103"/>
        <v>0</v>
      </c>
      <c r="BY98" s="12">
        <f t="shared" si="103"/>
        <v>0</v>
      </c>
      <c r="BZ98" s="12">
        <f t="shared" si="103"/>
        <v>0</v>
      </c>
      <c r="CA98" s="12">
        <f t="shared" si="103"/>
        <v>0</v>
      </c>
      <c r="CB98" s="12">
        <f t="shared" si="103"/>
        <v>0</v>
      </c>
      <c r="CC98" s="12">
        <f t="shared" si="103"/>
        <v>0</v>
      </c>
      <c r="CD98" s="12">
        <f t="shared" si="103"/>
        <v>0</v>
      </c>
      <c r="CE98" s="12">
        <f t="shared" si="103"/>
        <v>0</v>
      </c>
      <c r="CF98" s="12">
        <f t="shared" si="103"/>
        <v>0</v>
      </c>
      <c r="CG98" s="12">
        <f t="shared" si="103"/>
        <v>0</v>
      </c>
      <c r="CH98" s="12">
        <f t="shared" si="103"/>
        <v>0</v>
      </c>
      <c r="CI98" s="12">
        <f t="shared" si="103"/>
        <v>0</v>
      </c>
      <c r="CJ98" s="12">
        <f t="shared" si="103"/>
        <v>0</v>
      </c>
      <c r="CK98" s="12">
        <f t="shared" si="103"/>
        <v>0</v>
      </c>
      <c r="CL98" s="12">
        <f t="shared" si="103"/>
        <v>0</v>
      </c>
      <c r="CM98" s="12">
        <f t="shared" si="103"/>
        <v>0</v>
      </c>
      <c r="CN98" s="12">
        <f t="shared" si="103"/>
        <v>0</v>
      </c>
      <c r="CO98" s="12">
        <f t="shared" si="103"/>
        <v>0</v>
      </c>
      <c r="CP98" s="12">
        <f t="shared" si="103"/>
        <v>0</v>
      </c>
      <c r="CQ98" s="12">
        <f t="shared" si="103"/>
        <v>0</v>
      </c>
      <c r="CR98" s="12">
        <f t="shared" si="103"/>
        <v>0</v>
      </c>
      <c r="CS98" s="12">
        <f t="shared" si="103"/>
        <v>0</v>
      </c>
      <c r="CT98" s="12">
        <f t="shared" si="103"/>
        <v>0</v>
      </c>
      <c r="CU98" s="12">
        <f t="shared" si="103"/>
        <v>0</v>
      </c>
      <c r="CV98" s="12">
        <f t="shared" si="103"/>
        <v>0</v>
      </c>
      <c r="CW98" s="12">
        <f t="shared" si="103"/>
        <v>0</v>
      </c>
      <c r="CX98" s="12">
        <f t="shared" si="103"/>
        <v>0</v>
      </c>
      <c r="CY98" s="12">
        <f t="shared" si="103"/>
        <v>0</v>
      </c>
      <c r="CZ98" s="12">
        <f t="shared" si="103"/>
        <v>0</v>
      </c>
      <c r="DA98" s="12">
        <f t="shared" si="103"/>
        <v>0</v>
      </c>
      <c r="DB98" s="12">
        <f t="shared" si="103"/>
        <v>0</v>
      </c>
      <c r="DC98" s="12">
        <f t="shared" si="103"/>
        <v>0</v>
      </c>
      <c r="DD98" s="12">
        <f t="shared" si="103"/>
        <v>0</v>
      </c>
      <c r="DE98" s="12">
        <f t="shared" si="103"/>
        <v>0</v>
      </c>
    </row>
    <row r="99" spans="2:109" s="12" customFormat="1" x14ac:dyDescent="0.3">
      <c r="B99" s="12" t="b">
        <v>0</v>
      </c>
      <c r="C99" s="12" t="s">
        <v>7</v>
      </c>
      <c r="D99" s="12" t="b">
        <v>0</v>
      </c>
      <c r="E99" s="12">
        <v>132</v>
      </c>
      <c r="F99" s="12">
        <v>275</v>
      </c>
      <c r="G99" s="12" t="str">
        <f t="shared" si="88"/>
        <v>Zone B; &gt; 132kV &lt;= 275kV; Multi Cct: FALSE</v>
      </c>
      <c r="I99" s="11">
        <f t="shared" si="89"/>
        <v>430</v>
      </c>
      <c r="J99" s="12">
        <f t="shared" si="99"/>
        <v>7</v>
      </c>
      <c r="K99" s="12">
        <f t="shared" si="100"/>
        <v>0</v>
      </c>
      <c r="L99" s="12">
        <f t="shared" si="100"/>
        <v>0</v>
      </c>
      <c r="M99" s="12">
        <f t="shared" si="100"/>
        <v>0</v>
      </c>
      <c r="N99" s="12">
        <f t="shared" si="100"/>
        <v>0</v>
      </c>
      <c r="O99" s="12">
        <f t="shared" si="100"/>
        <v>0</v>
      </c>
      <c r="P99" s="12">
        <f t="shared" si="100"/>
        <v>6</v>
      </c>
      <c r="Q99" s="12">
        <f t="shared" si="100"/>
        <v>6</v>
      </c>
      <c r="R99" s="12">
        <f t="shared" si="100"/>
        <v>2</v>
      </c>
      <c r="S99" s="12">
        <f t="shared" si="100"/>
        <v>0</v>
      </c>
      <c r="T99" s="12">
        <f t="shared" si="100"/>
        <v>0</v>
      </c>
      <c r="U99" s="12">
        <f t="shared" si="100"/>
        <v>0</v>
      </c>
      <c r="V99" s="12">
        <f t="shared" si="100"/>
        <v>0</v>
      </c>
      <c r="W99" s="12">
        <f t="shared" si="100"/>
        <v>0</v>
      </c>
      <c r="X99" s="12">
        <f t="shared" si="100"/>
        <v>0</v>
      </c>
      <c r="Y99" s="12">
        <f t="shared" si="100"/>
        <v>0</v>
      </c>
      <c r="Z99" s="12">
        <f t="shared" si="100"/>
        <v>0</v>
      </c>
      <c r="AA99" s="12">
        <f t="shared" si="100"/>
        <v>0</v>
      </c>
      <c r="AB99" s="12">
        <f t="shared" si="100"/>
        <v>0</v>
      </c>
      <c r="AC99" s="12">
        <f t="shared" si="100"/>
        <v>0</v>
      </c>
      <c r="AD99" s="12">
        <f t="shared" si="100"/>
        <v>0</v>
      </c>
      <c r="AE99" s="12">
        <f t="shared" si="100"/>
        <v>0</v>
      </c>
      <c r="AF99" s="12">
        <f t="shared" si="100"/>
        <v>0</v>
      </c>
      <c r="AG99" s="12">
        <f t="shared" si="100"/>
        <v>0</v>
      </c>
      <c r="AH99" s="12">
        <f t="shared" si="100"/>
        <v>0</v>
      </c>
      <c r="AI99" s="12">
        <f t="shared" si="100"/>
        <v>0</v>
      </c>
      <c r="AJ99" s="12">
        <f t="shared" si="100"/>
        <v>0</v>
      </c>
      <c r="AK99" s="12">
        <f t="shared" si="100"/>
        <v>0</v>
      </c>
      <c r="AL99" s="12">
        <f t="shared" si="100"/>
        <v>0</v>
      </c>
      <c r="AM99" s="12">
        <f t="shared" si="100"/>
        <v>0</v>
      </c>
      <c r="AN99" s="12">
        <f t="shared" si="100"/>
        <v>0</v>
      </c>
      <c r="AO99" s="12">
        <f t="shared" si="100"/>
        <v>0</v>
      </c>
      <c r="AP99" s="12">
        <f t="shared" si="100"/>
        <v>0</v>
      </c>
      <c r="AQ99" s="12">
        <f t="shared" si="100"/>
        <v>0</v>
      </c>
      <c r="AR99" s="12">
        <f t="shared" si="100"/>
        <v>0</v>
      </c>
      <c r="AS99" s="12">
        <f t="shared" si="100"/>
        <v>0</v>
      </c>
      <c r="AT99" s="12">
        <f t="shared" si="100"/>
        <v>0</v>
      </c>
      <c r="AU99" s="12">
        <f t="shared" si="100"/>
        <v>409</v>
      </c>
      <c r="AV99" s="12">
        <f t="shared" si="100"/>
        <v>0</v>
      </c>
      <c r="AW99" s="12">
        <f t="shared" si="100"/>
        <v>0</v>
      </c>
      <c r="AX99" s="12">
        <f t="shared" si="100"/>
        <v>0</v>
      </c>
      <c r="AY99" s="12">
        <f t="shared" si="100"/>
        <v>0</v>
      </c>
      <c r="AZ99" s="12">
        <f t="shared" si="100"/>
        <v>0</v>
      </c>
      <c r="BA99" s="12">
        <f t="shared" si="100"/>
        <v>0</v>
      </c>
      <c r="BB99" s="12">
        <f t="shared" si="100"/>
        <v>0</v>
      </c>
      <c r="BC99" s="12">
        <f t="shared" si="100"/>
        <v>0</v>
      </c>
      <c r="BD99" s="12">
        <f t="shared" si="100"/>
        <v>0</v>
      </c>
      <c r="BE99" s="12">
        <f t="shared" si="100"/>
        <v>0</v>
      </c>
      <c r="BF99" s="12">
        <f t="shared" si="100"/>
        <v>0</v>
      </c>
      <c r="BG99" s="12">
        <f t="shared" si="100"/>
        <v>0</v>
      </c>
      <c r="BH99" s="12">
        <f t="shared" si="100"/>
        <v>0</v>
      </c>
      <c r="BI99" s="12">
        <f t="shared" si="100"/>
        <v>0</v>
      </c>
      <c r="BJ99" s="12">
        <f t="shared" si="100"/>
        <v>0</v>
      </c>
      <c r="BK99" s="12">
        <f t="shared" si="100"/>
        <v>0</v>
      </c>
      <c r="BL99" s="12">
        <f t="shared" si="100"/>
        <v>0</v>
      </c>
      <c r="BM99" s="12">
        <f t="shared" si="100"/>
        <v>0</v>
      </c>
      <c r="BN99" s="12">
        <f t="shared" si="100"/>
        <v>0</v>
      </c>
      <c r="BO99" s="12">
        <f t="shared" si="100"/>
        <v>0</v>
      </c>
      <c r="BP99" s="12">
        <f t="shared" si="100"/>
        <v>0</v>
      </c>
      <c r="BQ99" s="12">
        <f t="shared" si="100"/>
        <v>0</v>
      </c>
      <c r="BR99" s="12">
        <f t="shared" si="100"/>
        <v>0</v>
      </c>
      <c r="BS99" s="12">
        <f t="shared" si="100"/>
        <v>0</v>
      </c>
      <c r="BT99" s="12">
        <f t="shared" si="100"/>
        <v>0</v>
      </c>
      <c r="BU99" s="12">
        <f t="shared" si="100"/>
        <v>0</v>
      </c>
      <c r="BV99" s="12">
        <f t="shared" ref="BV99:DE102" si="104">BV71</f>
        <v>0</v>
      </c>
      <c r="BW99" s="12">
        <f t="shared" si="104"/>
        <v>0</v>
      </c>
      <c r="BX99" s="12">
        <f t="shared" si="104"/>
        <v>0</v>
      </c>
      <c r="BY99" s="12">
        <f t="shared" si="104"/>
        <v>0</v>
      </c>
      <c r="BZ99" s="12">
        <f t="shared" si="104"/>
        <v>0</v>
      </c>
      <c r="CA99" s="12">
        <f t="shared" si="104"/>
        <v>0</v>
      </c>
      <c r="CB99" s="12">
        <f t="shared" si="104"/>
        <v>0</v>
      </c>
      <c r="CC99" s="12">
        <f t="shared" si="104"/>
        <v>0</v>
      </c>
      <c r="CD99" s="12">
        <f t="shared" si="104"/>
        <v>0</v>
      </c>
      <c r="CE99" s="12">
        <f t="shared" si="104"/>
        <v>0</v>
      </c>
      <c r="CF99" s="12">
        <f t="shared" si="104"/>
        <v>0</v>
      </c>
      <c r="CG99" s="12">
        <f t="shared" si="104"/>
        <v>0</v>
      </c>
      <c r="CH99" s="12">
        <f t="shared" si="104"/>
        <v>0</v>
      </c>
      <c r="CI99" s="12">
        <f t="shared" si="104"/>
        <v>0</v>
      </c>
      <c r="CJ99" s="12">
        <f t="shared" si="104"/>
        <v>0</v>
      </c>
      <c r="CK99" s="12">
        <f t="shared" si="104"/>
        <v>0</v>
      </c>
      <c r="CL99" s="12">
        <f t="shared" si="104"/>
        <v>0</v>
      </c>
      <c r="CM99" s="12">
        <f t="shared" si="104"/>
        <v>0</v>
      </c>
      <c r="CN99" s="12">
        <f t="shared" si="104"/>
        <v>0</v>
      </c>
      <c r="CO99" s="12">
        <f t="shared" si="104"/>
        <v>0</v>
      </c>
      <c r="CP99" s="12">
        <f t="shared" si="104"/>
        <v>0</v>
      </c>
      <c r="CQ99" s="12">
        <f t="shared" si="104"/>
        <v>0</v>
      </c>
      <c r="CR99" s="12">
        <f t="shared" si="104"/>
        <v>0</v>
      </c>
      <c r="CS99" s="12">
        <f t="shared" si="104"/>
        <v>0</v>
      </c>
      <c r="CT99" s="12">
        <f t="shared" si="104"/>
        <v>0</v>
      </c>
      <c r="CU99" s="12">
        <f t="shared" si="104"/>
        <v>0</v>
      </c>
      <c r="CV99" s="12">
        <f t="shared" si="104"/>
        <v>0</v>
      </c>
      <c r="CW99" s="12">
        <f t="shared" si="104"/>
        <v>0</v>
      </c>
      <c r="CX99" s="12">
        <f t="shared" si="104"/>
        <v>0</v>
      </c>
      <c r="CY99" s="12">
        <f t="shared" si="104"/>
        <v>0</v>
      </c>
      <c r="CZ99" s="12">
        <f t="shared" si="104"/>
        <v>0</v>
      </c>
      <c r="DA99" s="12">
        <f t="shared" si="104"/>
        <v>0</v>
      </c>
      <c r="DB99" s="12">
        <f t="shared" si="104"/>
        <v>0</v>
      </c>
      <c r="DC99" s="12">
        <f t="shared" si="104"/>
        <v>0</v>
      </c>
      <c r="DD99" s="12">
        <f t="shared" si="104"/>
        <v>0</v>
      </c>
      <c r="DE99" s="12">
        <f t="shared" si="104"/>
        <v>0</v>
      </c>
    </row>
    <row r="100" spans="2:109" s="12" customFormat="1" x14ac:dyDescent="0.3">
      <c r="B100" s="12" t="b">
        <v>0</v>
      </c>
      <c r="C100" s="12" t="s">
        <v>8</v>
      </c>
      <c r="D100" s="12" t="b">
        <v>0</v>
      </c>
      <c r="E100" s="12">
        <v>132</v>
      </c>
      <c r="F100" s="12">
        <v>275</v>
      </c>
      <c r="G100" s="12" t="str">
        <f t="shared" si="88"/>
        <v>Zone C; &gt; 132kV &lt;= 275kV; Multi Cct: FALSE</v>
      </c>
      <c r="I100" s="11">
        <f t="shared" si="89"/>
        <v>6164</v>
      </c>
      <c r="J100" s="12">
        <f t="shared" si="99"/>
        <v>0</v>
      </c>
      <c r="K100" s="12">
        <f t="shared" ref="K100:AP100" si="105">K72</f>
        <v>6</v>
      </c>
      <c r="L100" s="12">
        <f t="shared" si="105"/>
        <v>13</v>
      </c>
      <c r="M100" s="12">
        <f t="shared" si="105"/>
        <v>3</v>
      </c>
      <c r="N100" s="12">
        <f t="shared" si="105"/>
        <v>9</v>
      </c>
      <c r="O100" s="12">
        <f t="shared" si="105"/>
        <v>21</v>
      </c>
      <c r="P100" s="12">
        <f t="shared" si="105"/>
        <v>11</v>
      </c>
      <c r="Q100" s="12">
        <f t="shared" si="105"/>
        <v>6</v>
      </c>
      <c r="R100" s="12">
        <f t="shared" si="105"/>
        <v>10</v>
      </c>
      <c r="S100" s="12">
        <f t="shared" si="105"/>
        <v>0</v>
      </c>
      <c r="T100" s="12">
        <f t="shared" si="105"/>
        <v>221</v>
      </c>
      <c r="U100" s="12">
        <f t="shared" si="105"/>
        <v>42</v>
      </c>
      <c r="V100" s="12">
        <f t="shared" si="105"/>
        <v>272</v>
      </c>
      <c r="W100" s="12">
        <f t="shared" si="105"/>
        <v>1</v>
      </c>
      <c r="X100" s="12">
        <f t="shared" si="105"/>
        <v>2</v>
      </c>
      <c r="Y100" s="12">
        <f t="shared" si="105"/>
        <v>0</v>
      </c>
      <c r="Z100" s="12">
        <f t="shared" si="105"/>
        <v>72</v>
      </c>
      <c r="AA100" s="12">
        <f t="shared" si="105"/>
        <v>2</v>
      </c>
      <c r="AB100" s="12">
        <f t="shared" si="105"/>
        <v>0</v>
      </c>
      <c r="AC100" s="12">
        <f t="shared" si="105"/>
        <v>161</v>
      </c>
      <c r="AD100" s="12">
        <f t="shared" si="105"/>
        <v>150</v>
      </c>
      <c r="AE100" s="12">
        <f t="shared" si="105"/>
        <v>40</v>
      </c>
      <c r="AF100" s="12">
        <f t="shared" si="105"/>
        <v>462</v>
      </c>
      <c r="AG100" s="12">
        <f t="shared" si="105"/>
        <v>0</v>
      </c>
      <c r="AH100" s="12">
        <f t="shared" si="105"/>
        <v>0</v>
      </c>
      <c r="AI100" s="12">
        <f t="shared" si="105"/>
        <v>0</v>
      </c>
      <c r="AJ100" s="12">
        <f t="shared" si="105"/>
        <v>0</v>
      </c>
      <c r="AK100" s="12">
        <f t="shared" si="105"/>
        <v>114</v>
      </c>
      <c r="AL100" s="12">
        <f t="shared" si="105"/>
        <v>171</v>
      </c>
      <c r="AM100" s="12">
        <f t="shared" si="105"/>
        <v>363</v>
      </c>
      <c r="AN100" s="12">
        <f t="shared" si="105"/>
        <v>598</v>
      </c>
      <c r="AO100" s="12">
        <f t="shared" si="105"/>
        <v>0</v>
      </c>
      <c r="AP100" s="12">
        <f t="shared" si="105"/>
        <v>299</v>
      </c>
      <c r="AQ100" s="12">
        <f t="shared" ref="AQ100:BV100" si="106">AQ72</f>
        <v>357</v>
      </c>
      <c r="AR100" s="12">
        <f t="shared" si="106"/>
        <v>1123</v>
      </c>
      <c r="AS100" s="12">
        <f t="shared" si="106"/>
        <v>213</v>
      </c>
      <c r="AT100" s="12">
        <f t="shared" si="106"/>
        <v>0</v>
      </c>
      <c r="AU100" s="12">
        <f t="shared" si="106"/>
        <v>202</v>
      </c>
      <c r="AV100" s="12">
        <f t="shared" si="106"/>
        <v>560</v>
      </c>
      <c r="AW100" s="12">
        <f t="shared" si="106"/>
        <v>0</v>
      </c>
      <c r="AX100" s="12">
        <f t="shared" si="106"/>
        <v>362</v>
      </c>
      <c r="AY100" s="12">
        <f t="shared" si="106"/>
        <v>0</v>
      </c>
      <c r="AZ100" s="12">
        <f t="shared" si="106"/>
        <v>298</v>
      </c>
      <c r="BA100" s="12">
        <f t="shared" si="106"/>
        <v>0</v>
      </c>
      <c r="BB100" s="12">
        <f t="shared" si="106"/>
        <v>0</v>
      </c>
      <c r="BC100" s="12">
        <f t="shared" si="106"/>
        <v>0</v>
      </c>
      <c r="BD100" s="12">
        <f t="shared" si="106"/>
        <v>0</v>
      </c>
      <c r="BE100" s="12">
        <f t="shared" si="106"/>
        <v>0</v>
      </c>
      <c r="BF100" s="12">
        <f t="shared" si="106"/>
        <v>0</v>
      </c>
      <c r="BG100" s="12">
        <f t="shared" si="106"/>
        <v>0</v>
      </c>
      <c r="BH100" s="12">
        <f t="shared" si="106"/>
        <v>0</v>
      </c>
      <c r="BI100" s="12">
        <f t="shared" si="106"/>
        <v>0</v>
      </c>
      <c r="BJ100" s="12">
        <f t="shared" si="106"/>
        <v>0</v>
      </c>
      <c r="BK100" s="12">
        <f t="shared" si="106"/>
        <v>0</v>
      </c>
      <c r="BL100" s="12">
        <f t="shared" si="106"/>
        <v>0</v>
      </c>
      <c r="BM100" s="12">
        <f t="shared" si="106"/>
        <v>0</v>
      </c>
      <c r="BN100" s="12">
        <f t="shared" si="106"/>
        <v>0</v>
      </c>
      <c r="BO100" s="12">
        <f t="shared" si="106"/>
        <v>0</v>
      </c>
      <c r="BP100" s="12">
        <f t="shared" si="106"/>
        <v>0</v>
      </c>
      <c r="BQ100" s="12">
        <f t="shared" si="106"/>
        <v>0</v>
      </c>
      <c r="BR100" s="12">
        <f t="shared" si="106"/>
        <v>0</v>
      </c>
      <c r="BS100" s="12">
        <f t="shared" si="106"/>
        <v>0</v>
      </c>
      <c r="BT100" s="12">
        <f t="shared" si="106"/>
        <v>0</v>
      </c>
      <c r="BU100" s="12">
        <f t="shared" si="106"/>
        <v>0</v>
      </c>
      <c r="BV100" s="12">
        <f t="shared" si="106"/>
        <v>0</v>
      </c>
      <c r="BW100" s="12">
        <f t="shared" si="104"/>
        <v>0</v>
      </c>
      <c r="BX100" s="12">
        <f t="shared" si="104"/>
        <v>0</v>
      </c>
      <c r="BY100" s="12">
        <f t="shared" si="104"/>
        <v>0</v>
      </c>
      <c r="BZ100" s="12">
        <f t="shared" si="104"/>
        <v>0</v>
      </c>
      <c r="CA100" s="12">
        <f t="shared" si="104"/>
        <v>0</v>
      </c>
      <c r="CB100" s="12">
        <f t="shared" si="104"/>
        <v>0</v>
      </c>
      <c r="CC100" s="12">
        <f t="shared" si="104"/>
        <v>0</v>
      </c>
      <c r="CD100" s="12">
        <f t="shared" si="104"/>
        <v>0</v>
      </c>
      <c r="CE100" s="12">
        <f t="shared" si="104"/>
        <v>0</v>
      </c>
      <c r="CF100" s="12">
        <f t="shared" si="104"/>
        <v>0</v>
      </c>
      <c r="CG100" s="12">
        <f t="shared" si="104"/>
        <v>0</v>
      </c>
      <c r="CH100" s="12">
        <f t="shared" si="104"/>
        <v>0</v>
      </c>
      <c r="CI100" s="12">
        <f t="shared" si="104"/>
        <v>0</v>
      </c>
      <c r="CJ100" s="12">
        <f t="shared" si="104"/>
        <v>0</v>
      </c>
      <c r="CK100" s="12">
        <f t="shared" si="104"/>
        <v>0</v>
      </c>
      <c r="CL100" s="12">
        <f t="shared" si="104"/>
        <v>0</v>
      </c>
      <c r="CM100" s="12">
        <f t="shared" si="104"/>
        <v>0</v>
      </c>
      <c r="CN100" s="12">
        <f t="shared" si="104"/>
        <v>0</v>
      </c>
      <c r="CO100" s="12">
        <f t="shared" si="104"/>
        <v>0</v>
      </c>
      <c r="CP100" s="12">
        <f t="shared" si="104"/>
        <v>0</v>
      </c>
      <c r="CQ100" s="12">
        <f t="shared" si="104"/>
        <v>0</v>
      </c>
      <c r="CR100" s="12">
        <f t="shared" si="104"/>
        <v>0</v>
      </c>
      <c r="CS100" s="12">
        <f t="shared" si="104"/>
        <v>0</v>
      </c>
      <c r="CT100" s="12">
        <f t="shared" si="104"/>
        <v>0</v>
      </c>
      <c r="CU100" s="12">
        <f t="shared" si="104"/>
        <v>0</v>
      </c>
      <c r="CV100" s="12">
        <f t="shared" si="104"/>
        <v>0</v>
      </c>
      <c r="CW100" s="12">
        <f t="shared" si="104"/>
        <v>0</v>
      </c>
      <c r="CX100" s="12">
        <f t="shared" si="104"/>
        <v>0</v>
      </c>
      <c r="CY100" s="12">
        <f t="shared" si="104"/>
        <v>0</v>
      </c>
      <c r="CZ100" s="12">
        <f t="shared" si="104"/>
        <v>0</v>
      </c>
      <c r="DA100" s="12">
        <f t="shared" si="104"/>
        <v>0</v>
      </c>
      <c r="DB100" s="12">
        <f t="shared" si="104"/>
        <v>0</v>
      </c>
      <c r="DC100" s="12">
        <f t="shared" si="104"/>
        <v>0</v>
      </c>
      <c r="DD100" s="12">
        <f t="shared" si="104"/>
        <v>0</v>
      </c>
      <c r="DE100" s="12">
        <f t="shared" si="104"/>
        <v>0</v>
      </c>
    </row>
    <row r="101" spans="2:109" s="12" customFormat="1" x14ac:dyDescent="0.3">
      <c r="B101" s="12" t="b">
        <v>0</v>
      </c>
      <c r="C101" s="12" t="s">
        <v>9</v>
      </c>
      <c r="D101" s="12" t="b">
        <v>0</v>
      </c>
      <c r="E101" s="12">
        <v>132</v>
      </c>
      <c r="F101" s="12">
        <v>275</v>
      </c>
      <c r="G101" s="12" t="str">
        <f t="shared" si="88"/>
        <v>Zone D; &gt; 132kV &lt;= 275kV; Multi Cct: FALSE</v>
      </c>
      <c r="I101" s="11">
        <f t="shared" si="89"/>
        <v>659</v>
      </c>
      <c r="J101" s="12">
        <f t="shared" si="99"/>
        <v>0</v>
      </c>
      <c r="K101" s="12">
        <f t="shared" ref="K101:AP101" si="107">K73</f>
        <v>2</v>
      </c>
      <c r="L101" s="12">
        <f t="shared" si="107"/>
        <v>3</v>
      </c>
      <c r="M101" s="12">
        <f t="shared" si="107"/>
        <v>3</v>
      </c>
      <c r="N101" s="12">
        <f t="shared" si="107"/>
        <v>0</v>
      </c>
      <c r="O101" s="12">
        <f t="shared" si="107"/>
        <v>0</v>
      </c>
      <c r="P101" s="12">
        <f t="shared" si="107"/>
        <v>0</v>
      </c>
      <c r="Q101" s="12">
        <f t="shared" si="107"/>
        <v>0</v>
      </c>
      <c r="R101" s="12">
        <f t="shared" si="107"/>
        <v>0</v>
      </c>
      <c r="S101" s="12">
        <f t="shared" si="107"/>
        <v>0</v>
      </c>
      <c r="T101" s="12">
        <f t="shared" si="107"/>
        <v>0</v>
      </c>
      <c r="U101" s="12">
        <f t="shared" si="107"/>
        <v>0</v>
      </c>
      <c r="V101" s="12">
        <f t="shared" si="107"/>
        <v>0</v>
      </c>
      <c r="W101" s="12">
        <f t="shared" si="107"/>
        <v>0</v>
      </c>
      <c r="X101" s="12">
        <f t="shared" si="107"/>
        <v>0</v>
      </c>
      <c r="Y101" s="12">
        <f t="shared" si="107"/>
        <v>0</v>
      </c>
      <c r="Z101" s="12">
        <f t="shared" si="107"/>
        <v>0</v>
      </c>
      <c r="AA101" s="12">
        <f t="shared" si="107"/>
        <v>0</v>
      </c>
      <c r="AB101" s="12">
        <f t="shared" si="107"/>
        <v>0</v>
      </c>
      <c r="AC101" s="12">
        <f t="shared" si="107"/>
        <v>0</v>
      </c>
      <c r="AD101" s="12">
        <f t="shared" si="107"/>
        <v>0</v>
      </c>
      <c r="AE101" s="12">
        <f t="shared" si="107"/>
        <v>0</v>
      </c>
      <c r="AF101" s="12">
        <f t="shared" si="107"/>
        <v>0</v>
      </c>
      <c r="AG101" s="12">
        <f t="shared" si="107"/>
        <v>0</v>
      </c>
      <c r="AH101" s="12">
        <f t="shared" si="107"/>
        <v>17</v>
      </c>
      <c r="AI101" s="12">
        <f t="shared" si="107"/>
        <v>0</v>
      </c>
      <c r="AJ101" s="12">
        <f t="shared" si="107"/>
        <v>10</v>
      </c>
      <c r="AK101" s="12">
        <f t="shared" si="107"/>
        <v>0</v>
      </c>
      <c r="AL101" s="12">
        <f t="shared" si="107"/>
        <v>0</v>
      </c>
      <c r="AM101" s="12">
        <f t="shared" si="107"/>
        <v>0</v>
      </c>
      <c r="AN101" s="12">
        <f t="shared" si="107"/>
        <v>0</v>
      </c>
      <c r="AO101" s="12">
        <f t="shared" si="107"/>
        <v>0</v>
      </c>
      <c r="AP101" s="12">
        <f t="shared" si="107"/>
        <v>0</v>
      </c>
      <c r="AQ101" s="12">
        <f t="shared" ref="AQ101:BV101" si="108">AQ73</f>
        <v>0</v>
      </c>
      <c r="AR101" s="12">
        <f t="shared" si="108"/>
        <v>39</v>
      </c>
      <c r="AS101" s="12">
        <f t="shared" si="108"/>
        <v>4</v>
      </c>
      <c r="AT101" s="12">
        <f t="shared" si="108"/>
        <v>0</v>
      </c>
      <c r="AU101" s="12">
        <f t="shared" si="108"/>
        <v>0</v>
      </c>
      <c r="AV101" s="12">
        <f t="shared" si="108"/>
        <v>220</v>
      </c>
      <c r="AW101" s="12">
        <f t="shared" si="108"/>
        <v>0</v>
      </c>
      <c r="AX101" s="12">
        <f t="shared" si="108"/>
        <v>0</v>
      </c>
      <c r="AY101" s="12">
        <f t="shared" si="108"/>
        <v>0</v>
      </c>
      <c r="AZ101" s="12">
        <f t="shared" si="108"/>
        <v>361</v>
      </c>
      <c r="BA101" s="12">
        <f t="shared" si="108"/>
        <v>0</v>
      </c>
      <c r="BB101" s="12">
        <f t="shared" si="108"/>
        <v>0</v>
      </c>
      <c r="BC101" s="12">
        <f t="shared" si="108"/>
        <v>0</v>
      </c>
      <c r="BD101" s="12">
        <f t="shared" si="108"/>
        <v>0</v>
      </c>
      <c r="BE101" s="12">
        <f t="shared" si="108"/>
        <v>0</v>
      </c>
      <c r="BF101" s="12">
        <f t="shared" si="108"/>
        <v>0</v>
      </c>
      <c r="BG101" s="12">
        <f t="shared" si="108"/>
        <v>0</v>
      </c>
      <c r="BH101" s="12">
        <f t="shared" si="108"/>
        <v>0</v>
      </c>
      <c r="BI101" s="12">
        <f t="shared" si="108"/>
        <v>0</v>
      </c>
      <c r="BJ101" s="12">
        <f t="shared" si="108"/>
        <v>0</v>
      </c>
      <c r="BK101" s="12">
        <f t="shared" si="108"/>
        <v>0</v>
      </c>
      <c r="BL101" s="12">
        <f t="shared" si="108"/>
        <v>0</v>
      </c>
      <c r="BM101" s="12">
        <f t="shared" si="108"/>
        <v>0</v>
      </c>
      <c r="BN101" s="12">
        <f t="shared" si="108"/>
        <v>0</v>
      </c>
      <c r="BO101" s="12">
        <f t="shared" si="108"/>
        <v>0</v>
      </c>
      <c r="BP101" s="12">
        <f t="shared" si="108"/>
        <v>0</v>
      </c>
      <c r="BQ101" s="12">
        <f t="shared" si="108"/>
        <v>0</v>
      </c>
      <c r="BR101" s="12">
        <f t="shared" si="108"/>
        <v>0</v>
      </c>
      <c r="BS101" s="12">
        <f t="shared" si="108"/>
        <v>0</v>
      </c>
      <c r="BT101" s="12">
        <f t="shared" si="108"/>
        <v>0</v>
      </c>
      <c r="BU101" s="12">
        <f t="shared" si="108"/>
        <v>0</v>
      </c>
      <c r="BV101" s="12">
        <f t="shared" si="108"/>
        <v>0</v>
      </c>
      <c r="BW101" s="12">
        <f t="shared" si="104"/>
        <v>0</v>
      </c>
      <c r="BX101" s="12">
        <f t="shared" si="104"/>
        <v>0</v>
      </c>
      <c r="BY101" s="12">
        <f t="shared" si="104"/>
        <v>0</v>
      </c>
      <c r="BZ101" s="12">
        <f t="shared" si="104"/>
        <v>0</v>
      </c>
      <c r="CA101" s="12">
        <f t="shared" si="104"/>
        <v>0</v>
      </c>
      <c r="CB101" s="12">
        <f t="shared" si="104"/>
        <v>0</v>
      </c>
      <c r="CC101" s="12">
        <f t="shared" si="104"/>
        <v>0</v>
      </c>
      <c r="CD101" s="12">
        <f t="shared" si="104"/>
        <v>0</v>
      </c>
      <c r="CE101" s="12">
        <f t="shared" si="104"/>
        <v>0</v>
      </c>
      <c r="CF101" s="12">
        <f t="shared" si="104"/>
        <v>0</v>
      </c>
      <c r="CG101" s="12">
        <f t="shared" si="104"/>
        <v>0</v>
      </c>
      <c r="CH101" s="12">
        <f t="shared" si="104"/>
        <v>0</v>
      </c>
      <c r="CI101" s="12">
        <f t="shared" si="104"/>
        <v>0</v>
      </c>
      <c r="CJ101" s="12">
        <f t="shared" si="104"/>
        <v>0</v>
      </c>
      <c r="CK101" s="12">
        <f t="shared" si="104"/>
        <v>0</v>
      </c>
      <c r="CL101" s="12">
        <f t="shared" si="104"/>
        <v>0</v>
      </c>
      <c r="CM101" s="12">
        <f t="shared" si="104"/>
        <v>0</v>
      </c>
      <c r="CN101" s="12">
        <f t="shared" si="104"/>
        <v>0</v>
      </c>
      <c r="CO101" s="12">
        <f t="shared" si="104"/>
        <v>0</v>
      </c>
      <c r="CP101" s="12">
        <f t="shared" si="104"/>
        <v>0</v>
      </c>
      <c r="CQ101" s="12">
        <f t="shared" si="104"/>
        <v>0</v>
      </c>
      <c r="CR101" s="12">
        <f t="shared" si="104"/>
        <v>0</v>
      </c>
      <c r="CS101" s="12">
        <f t="shared" si="104"/>
        <v>0</v>
      </c>
      <c r="CT101" s="12">
        <f t="shared" si="104"/>
        <v>0</v>
      </c>
      <c r="CU101" s="12">
        <f t="shared" si="104"/>
        <v>0</v>
      </c>
      <c r="CV101" s="12">
        <f t="shared" si="104"/>
        <v>0</v>
      </c>
      <c r="CW101" s="12">
        <f t="shared" si="104"/>
        <v>0</v>
      </c>
      <c r="CX101" s="12">
        <f t="shared" si="104"/>
        <v>0</v>
      </c>
      <c r="CY101" s="12">
        <f t="shared" si="104"/>
        <v>0</v>
      </c>
      <c r="CZ101" s="12">
        <f t="shared" si="104"/>
        <v>0</v>
      </c>
      <c r="DA101" s="12">
        <f t="shared" si="104"/>
        <v>0</v>
      </c>
      <c r="DB101" s="12">
        <f t="shared" si="104"/>
        <v>0</v>
      </c>
      <c r="DC101" s="12">
        <f t="shared" si="104"/>
        <v>0</v>
      </c>
      <c r="DD101" s="12">
        <f t="shared" si="104"/>
        <v>0</v>
      </c>
      <c r="DE101" s="12">
        <f t="shared" si="104"/>
        <v>0</v>
      </c>
    </row>
    <row r="102" spans="2:109" s="12" customFormat="1" x14ac:dyDescent="0.3">
      <c r="B102" s="12" t="b">
        <v>0</v>
      </c>
      <c r="C102" s="12" t="s">
        <v>7</v>
      </c>
      <c r="D102" s="12" t="b">
        <v>0</v>
      </c>
      <c r="E102" s="12">
        <v>275</v>
      </c>
      <c r="F102" s="12">
        <v>330</v>
      </c>
      <c r="G102" s="12" t="str">
        <f t="shared" si="88"/>
        <v>Zone B; &gt; 275kV &lt;= 330kV; Multi Cct: FALSE</v>
      </c>
      <c r="I102" s="11">
        <f t="shared" si="89"/>
        <v>14</v>
      </c>
      <c r="J102" s="12">
        <f t="shared" si="99"/>
        <v>0</v>
      </c>
      <c r="K102" s="12">
        <f t="shared" ref="K102:AP102" si="109">K74</f>
        <v>0</v>
      </c>
      <c r="L102" s="12">
        <f t="shared" si="109"/>
        <v>0</v>
      </c>
      <c r="M102" s="12">
        <f t="shared" si="109"/>
        <v>0</v>
      </c>
      <c r="N102" s="12">
        <f t="shared" si="109"/>
        <v>0</v>
      </c>
      <c r="O102" s="12">
        <f t="shared" si="109"/>
        <v>0</v>
      </c>
      <c r="P102" s="12">
        <f t="shared" si="109"/>
        <v>0</v>
      </c>
      <c r="Q102" s="12">
        <f t="shared" si="109"/>
        <v>0</v>
      </c>
      <c r="R102" s="12">
        <f t="shared" si="109"/>
        <v>0</v>
      </c>
      <c r="S102" s="12">
        <f t="shared" si="109"/>
        <v>0</v>
      </c>
      <c r="T102" s="12">
        <f t="shared" si="109"/>
        <v>14</v>
      </c>
      <c r="U102" s="12">
        <f t="shared" si="109"/>
        <v>0</v>
      </c>
      <c r="V102" s="12">
        <f t="shared" si="109"/>
        <v>0</v>
      </c>
      <c r="W102" s="12">
        <f t="shared" si="109"/>
        <v>0</v>
      </c>
      <c r="X102" s="12">
        <f t="shared" si="109"/>
        <v>0</v>
      </c>
      <c r="Y102" s="12">
        <f t="shared" si="109"/>
        <v>0</v>
      </c>
      <c r="Z102" s="12">
        <f t="shared" si="109"/>
        <v>0</v>
      </c>
      <c r="AA102" s="12">
        <f t="shared" si="109"/>
        <v>0</v>
      </c>
      <c r="AB102" s="12">
        <f t="shared" si="109"/>
        <v>0</v>
      </c>
      <c r="AC102" s="12">
        <f t="shared" si="109"/>
        <v>0</v>
      </c>
      <c r="AD102" s="12">
        <f t="shared" si="109"/>
        <v>0</v>
      </c>
      <c r="AE102" s="12">
        <f t="shared" si="109"/>
        <v>0</v>
      </c>
      <c r="AF102" s="12">
        <f t="shared" si="109"/>
        <v>0</v>
      </c>
      <c r="AG102" s="12">
        <f t="shared" si="109"/>
        <v>0</v>
      </c>
      <c r="AH102" s="12">
        <f t="shared" si="109"/>
        <v>0</v>
      </c>
      <c r="AI102" s="12">
        <f t="shared" si="109"/>
        <v>0</v>
      </c>
      <c r="AJ102" s="12">
        <f t="shared" si="109"/>
        <v>0</v>
      </c>
      <c r="AK102" s="12">
        <f t="shared" si="109"/>
        <v>0</v>
      </c>
      <c r="AL102" s="12">
        <f t="shared" si="109"/>
        <v>0</v>
      </c>
      <c r="AM102" s="12">
        <f t="shared" si="109"/>
        <v>0</v>
      </c>
      <c r="AN102" s="12">
        <f t="shared" si="109"/>
        <v>0</v>
      </c>
      <c r="AO102" s="12">
        <f t="shared" si="109"/>
        <v>0</v>
      </c>
      <c r="AP102" s="12">
        <f t="shared" si="109"/>
        <v>0</v>
      </c>
      <c r="AQ102" s="12">
        <f t="shared" ref="AQ102:BV102" si="110">AQ74</f>
        <v>0</v>
      </c>
      <c r="AR102" s="12">
        <f t="shared" si="110"/>
        <v>0</v>
      </c>
      <c r="AS102" s="12">
        <f t="shared" si="110"/>
        <v>0</v>
      </c>
      <c r="AT102" s="12">
        <f t="shared" si="110"/>
        <v>0</v>
      </c>
      <c r="AU102" s="12">
        <f t="shared" si="110"/>
        <v>0</v>
      </c>
      <c r="AV102" s="12">
        <f t="shared" si="110"/>
        <v>0</v>
      </c>
      <c r="AW102" s="12">
        <f t="shared" si="110"/>
        <v>0</v>
      </c>
      <c r="AX102" s="12">
        <f t="shared" si="110"/>
        <v>0</v>
      </c>
      <c r="AY102" s="12">
        <f t="shared" si="110"/>
        <v>0</v>
      </c>
      <c r="AZ102" s="12">
        <f t="shared" si="110"/>
        <v>0</v>
      </c>
      <c r="BA102" s="12">
        <f t="shared" si="110"/>
        <v>0</v>
      </c>
      <c r="BB102" s="12">
        <f t="shared" si="110"/>
        <v>0</v>
      </c>
      <c r="BC102" s="12">
        <f t="shared" si="110"/>
        <v>0</v>
      </c>
      <c r="BD102" s="12">
        <f t="shared" si="110"/>
        <v>0</v>
      </c>
      <c r="BE102" s="12">
        <f t="shared" si="110"/>
        <v>0</v>
      </c>
      <c r="BF102" s="12">
        <f t="shared" si="110"/>
        <v>0</v>
      </c>
      <c r="BG102" s="12">
        <f t="shared" si="110"/>
        <v>0</v>
      </c>
      <c r="BH102" s="12">
        <f t="shared" si="110"/>
        <v>0</v>
      </c>
      <c r="BI102" s="12">
        <f t="shared" si="110"/>
        <v>0</v>
      </c>
      <c r="BJ102" s="12">
        <f t="shared" si="110"/>
        <v>0</v>
      </c>
      <c r="BK102" s="12">
        <f t="shared" si="110"/>
        <v>0</v>
      </c>
      <c r="BL102" s="12">
        <f t="shared" si="110"/>
        <v>0</v>
      </c>
      <c r="BM102" s="12">
        <f t="shared" si="110"/>
        <v>0</v>
      </c>
      <c r="BN102" s="12">
        <f t="shared" si="110"/>
        <v>0</v>
      </c>
      <c r="BO102" s="12">
        <f t="shared" si="110"/>
        <v>0</v>
      </c>
      <c r="BP102" s="12">
        <f t="shared" si="110"/>
        <v>0</v>
      </c>
      <c r="BQ102" s="12">
        <f t="shared" si="110"/>
        <v>0</v>
      </c>
      <c r="BR102" s="12">
        <f t="shared" si="110"/>
        <v>0</v>
      </c>
      <c r="BS102" s="12">
        <f t="shared" si="110"/>
        <v>0</v>
      </c>
      <c r="BT102" s="12">
        <f t="shared" si="110"/>
        <v>0</v>
      </c>
      <c r="BU102" s="12">
        <f t="shared" si="110"/>
        <v>0</v>
      </c>
      <c r="BV102" s="12">
        <f t="shared" si="110"/>
        <v>0</v>
      </c>
      <c r="BW102" s="12">
        <f t="shared" si="104"/>
        <v>0</v>
      </c>
      <c r="BX102" s="12">
        <f t="shared" si="104"/>
        <v>0</v>
      </c>
      <c r="BY102" s="12">
        <f t="shared" si="104"/>
        <v>0</v>
      </c>
      <c r="BZ102" s="12">
        <f t="shared" si="104"/>
        <v>0</v>
      </c>
      <c r="CA102" s="12">
        <f t="shared" si="104"/>
        <v>0</v>
      </c>
      <c r="CB102" s="12">
        <f t="shared" si="104"/>
        <v>0</v>
      </c>
      <c r="CC102" s="12">
        <f t="shared" si="104"/>
        <v>0</v>
      </c>
      <c r="CD102" s="12">
        <f t="shared" si="104"/>
        <v>0</v>
      </c>
      <c r="CE102" s="12">
        <f t="shared" si="104"/>
        <v>0</v>
      </c>
      <c r="CF102" s="12">
        <f t="shared" si="104"/>
        <v>0</v>
      </c>
      <c r="CG102" s="12">
        <f t="shared" si="104"/>
        <v>0</v>
      </c>
      <c r="CH102" s="12">
        <f t="shared" si="104"/>
        <v>0</v>
      </c>
      <c r="CI102" s="12">
        <f t="shared" si="104"/>
        <v>0</v>
      </c>
      <c r="CJ102" s="12">
        <f t="shared" si="104"/>
        <v>0</v>
      </c>
      <c r="CK102" s="12">
        <f t="shared" si="104"/>
        <v>0</v>
      </c>
      <c r="CL102" s="12">
        <f t="shared" si="104"/>
        <v>0</v>
      </c>
      <c r="CM102" s="12">
        <f t="shared" si="104"/>
        <v>0</v>
      </c>
      <c r="CN102" s="12">
        <f t="shared" si="104"/>
        <v>0</v>
      </c>
      <c r="CO102" s="12">
        <f t="shared" si="104"/>
        <v>0</v>
      </c>
      <c r="CP102" s="12">
        <f t="shared" si="104"/>
        <v>0</v>
      </c>
      <c r="CQ102" s="12">
        <f t="shared" si="104"/>
        <v>0</v>
      </c>
      <c r="CR102" s="12">
        <f t="shared" si="104"/>
        <v>0</v>
      </c>
      <c r="CS102" s="12">
        <f t="shared" si="104"/>
        <v>0</v>
      </c>
      <c r="CT102" s="12">
        <f t="shared" si="104"/>
        <v>0</v>
      </c>
      <c r="CU102" s="12">
        <f t="shared" si="104"/>
        <v>0</v>
      </c>
      <c r="CV102" s="12">
        <f t="shared" si="104"/>
        <v>0</v>
      </c>
      <c r="CW102" s="12">
        <f t="shared" si="104"/>
        <v>0</v>
      </c>
      <c r="CX102" s="12">
        <f t="shared" si="104"/>
        <v>0</v>
      </c>
      <c r="CY102" s="12">
        <f t="shared" si="104"/>
        <v>0</v>
      </c>
      <c r="CZ102" s="12">
        <f t="shared" si="104"/>
        <v>0</v>
      </c>
      <c r="DA102" s="12">
        <f t="shared" si="104"/>
        <v>0</v>
      </c>
      <c r="DB102" s="12">
        <f t="shared" si="104"/>
        <v>0</v>
      </c>
      <c r="DC102" s="12">
        <f t="shared" si="104"/>
        <v>0</v>
      </c>
      <c r="DD102" s="12">
        <f t="shared" si="104"/>
        <v>0</v>
      </c>
      <c r="DE102" s="12">
        <f t="shared" si="104"/>
        <v>0</v>
      </c>
    </row>
    <row r="103" spans="2:109" s="12" customFormat="1" x14ac:dyDescent="0.3">
      <c r="B103" s="12" t="b">
        <v>0</v>
      </c>
      <c r="C103" s="12" t="s">
        <v>7</v>
      </c>
      <c r="D103" s="12" t="b">
        <v>1</v>
      </c>
      <c r="E103" s="12">
        <v>66</v>
      </c>
      <c r="F103" s="12">
        <v>132</v>
      </c>
      <c r="G103" s="12" t="str">
        <f t="shared" si="88"/>
        <v>Zone B; &gt; 66kV &lt;= 132kV; Multi Cct: TRUE</v>
      </c>
      <c r="I103" s="11">
        <f t="shared" si="89"/>
        <v>1002</v>
      </c>
      <c r="J103" s="12">
        <f t="shared" ref="J103:J110" si="111">J76</f>
        <v>0</v>
      </c>
      <c r="K103" s="12">
        <f t="shared" ref="K103:BV106" si="112">K76</f>
        <v>0</v>
      </c>
      <c r="L103" s="12">
        <f t="shared" si="112"/>
        <v>0</v>
      </c>
      <c r="M103" s="12">
        <f t="shared" si="112"/>
        <v>0</v>
      </c>
      <c r="N103" s="12">
        <f t="shared" si="112"/>
        <v>0</v>
      </c>
      <c r="O103" s="12">
        <f t="shared" si="112"/>
        <v>0</v>
      </c>
      <c r="P103" s="12">
        <f t="shared" si="112"/>
        <v>15</v>
      </c>
      <c r="Q103" s="12">
        <f t="shared" si="112"/>
        <v>1</v>
      </c>
      <c r="R103" s="12">
        <f t="shared" si="112"/>
        <v>1</v>
      </c>
      <c r="S103" s="12">
        <f t="shared" si="112"/>
        <v>0</v>
      </c>
      <c r="T103" s="12">
        <f t="shared" si="112"/>
        <v>0</v>
      </c>
      <c r="U103" s="12">
        <f t="shared" si="112"/>
        <v>0</v>
      </c>
      <c r="V103" s="12">
        <f t="shared" si="112"/>
        <v>0</v>
      </c>
      <c r="W103" s="12">
        <f t="shared" si="112"/>
        <v>0</v>
      </c>
      <c r="X103" s="12">
        <f t="shared" si="112"/>
        <v>0</v>
      </c>
      <c r="Y103" s="12">
        <f t="shared" si="112"/>
        <v>0</v>
      </c>
      <c r="Z103" s="12">
        <f t="shared" si="112"/>
        <v>0</v>
      </c>
      <c r="AA103" s="12">
        <f t="shared" si="112"/>
        <v>0</v>
      </c>
      <c r="AB103" s="12">
        <f t="shared" si="112"/>
        <v>0</v>
      </c>
      <c r="AC103" s="12">
        <f t="shared" si="112"/>
        <v>0</v>
      </c>
      <c r="AD103" s="12">
        <f t="shared" si="112"/>
        <v>0</v>
      </c>
      <c r="AE103" s="12">
        <f t="shared" si="112"/>
        <v>0</v>
      </c>
      <c r="AF103" s="12">
        <f t="shared" si="112"/>
        <v>0</v>
      </c>
      <c r="AG103" s="12">
        <f t="shared" si="112"/>
        <v>0</v>
      </c>
      <c r="AH103" s="12">
        <f t="shared" si="112"/>
        <v>0</v>
      </c>
      <c r="AI103" s="12">
        <f t="shared" si="112"/>
        <v>0</v>
      </c>
      <c r="AJ103" s="12">
        <f t="shared" si="112"/>
        <v>0</v>
      </c>
      <c r="AK103" s="12">
        <f t="shared" si="112"/>
        <v>0</v>
      </c>
      <c r="AL103" s="12">
        <f t="shared" si="112"/>
        <v>0</v>
      </c>
      <c r="AM103" s="12">
        <f t="shared" si="112"/>
        <v>2</v>
      </c>
      <c r="AN103" s="12">
        <f t="shared" si="112"/>
        <v>0</v>
      </c>
      <c r="AO103" s="12">
        <f t="shared" si="112"/>
        <v>0</v>
      </c>
      <c r="AP103" s="12">
        <f t="shared" si="112"/>
        <v>0</v>
      </c>
      <c r="AQ103" s="12">
        <f t="shared" si="112"/>
        <v>0</v>
      </c>
      <c r="AR103" s="12">
        <f t="shared" si="112"/>
        <v>0</v>
      </c>
      <c r="AS103" s="12">
        <f t="shared" si="112"/>
        <v>0</v>
      </c>
      <c r="AT103" s="12">
        <f t="shared" si="112"/>
        <v>2</v>
      </c>
      <c r="AU103" s="12">
        <f t="shared" si="112"/>
        <v>0</v>
      </c>
      <c r="AV103" s="12">
        <f t="shared" si="112"/>
        <v>0</v>
      </c>
      <c r="AW103" s="12">
        <f t="shared" si="112"/>
        <v>0</v>
      </c>
      <c r="AX103" s="12">
        <f t="shared" si="112"/>
        <v>0</v>
      </c>
      <c r="AY103" s="12">
        <f t="shared" si="112"/>
        <v>205</v>
      </c>
      <c r="AZ103" s="12">
        <f t="shared" si="112"/>
        <v>0</v>
      </c>
      <c r="BA103" s="12">
        <f t="shared" si="112"/>
        <v>0</v>
      </c>
      <c r="BB103" s="12">
        <f t="shared" si="112"/>
        <v>390</v>
      </c>
      <c r="BC103" s="12">
        <f t="shared" si="112"/>
        <v>0</v>
      </c>
      <c r="BD103" s="12">
        <f t="shared" si="112"/>
        <v>3</v>
      </c>
      <c r="BE103" s="12">
        <f t="shared" si="112"/>
        <v>338</v>
      </c>
      <c r="BF103" s="12">
        <f t="shared" si="112"/>
        <v>0</v>
      </c>
      <c r="BG103" s="12">
        <f t="shared" si="112"/>
        <v>33</v>
      </c>
      <c r="BH103" s="12">
        <f t="shared" si="112"/>
        <v>0</v>
      </c>
      <c r="BI103" s="12">
        <f t="shared" si="112"/>
        <v>0</v>
      </c>
      <c r="BJ103" s="12">
        <f t="shared" si="112"/>
        <v>12</v>
      </c>
      <c r="BK103" s="12">
        <f t="shared" si="112"/>
        <v>0</v>
      </c>
      <c r="BL103" s="12">
        <f t="shared" si="112"/>
        <v>0</v>
      </c>
      <c r="BM103" s="12">
        <f t="shared" si="112"/>
        <v>0</v>
      </c>
      <c r="BN103" s="12">
        <f t="shared" si="112"/>
        <v>0</v>
      </c>
      <c r="BO103" s="12">
        <f t="shared" si="112"/>
        <v>0</v>
      </c>
      <c r="BP103" s="12">
        <f t="shared" si="112"/>
        <v>0</v>
      </c>
      <c r="BQ103" s="12">
        <f t="shared" si="112"/>
        <v>0</v>
      </c>
      <c r="BR103" s="12">
        <f t="shared" si="112"/>
        <v>0</v>
      </c>
      <c r="BS103" s="12">
        <f t="shared" si="112"/>
        <v>0</v>
      </c>
      <c r="BT103" s="12">
        <f t="shared" si="112"/>
        <v>0</v>
      </c>
      <c r="BU103" s="12">
        <f t="shared" si="112"/>
        <v>0</v>
      </c>
      <c r="BV103" s="12">
        <f t="shared" si="112"/>
        <v>0</v>
      </c>
      <c r="BW103" s="12">
        <f t="shared" ref="BW103:DE103" si="113">BW76</f>
        <v>0</v>
      </c>
      <c r="BX103" s="12">
        <f t="shared" si="113"/>
        <v>0</v>
      </c>
      <c r="BY103" s="12">
        <f t="shared" si="113"/>
        <v>0</v>
      </c>
      <c r="BZ103" s="12">
        <f t="shared" si="113"/>
        <v>0</v>
      </c>
      <c r="CA103" s="12">
        <f t="shared" si="113"/>
        <v>0</v>
      </c>
      <c r="CB103" s="12">
        <f t="shared" si="113"/>
        <v>0</v>
      </c>
      <c r="CC103" s="12">
        <f t="shared" si="113"/>
        <v>0</v>
      </c>
      <c r="CD103" s="12">
        <f t="shared" si="113"/>
        <v>0</v>
      </c>
      <c r="CE103" s="12">
        <f t="shared" si="113"/>
        <v>0</v>
      </c>
      <c r="CF103" s="12">
        <f t="shared" si="113"/>
        <v>0</v>
      </c>
      <c r="CG103" s="12">
        <f t="shared" si="113"/>
        <v>0</v>
      </c>
      <c r="CH103" s="12">
        <f t="shared" si="113"/>
        <v>0</v>
      </c>
      <c r="CI103" s="12">
        <f t="shared" si="113"/>
        <v>0</v>
      </c>
      <c r="CJ103" s="12">
        <f t="shared" si="113"/>
        <v>0</v>
      </c>
      <c r="CK103" s="12">
        <f t="shared" si="113"/>
        <v>0</v>
      </c>
      <c r="CL103" s="12">
        <f t="shared" si="113"/>
        <v>0</v>
      </c>
      <c r="CM103" s="12">
        <f t="shared" si="113"/>
        <v>0</v>
      </c>
      <c r="CN103" s="12">
        <f t="shared" si="113"/>
        <v>0</v>
      </c>
      <c r="CO103" s="12">
        <f t="shared" si="113"/>
        <v>0</v>
      </c>
      <c r="CP103" s="12">
        <f t="shared" si="113"/>
        <v>0</v>
      </c>
      <c r="CQ103" s="12">
        <f t="shared" si="113"/>
        <v>0</v>
      </c>
      <c r="CR103" s="12">
        <f t="shared" si="113"/>
        <v>0</v>
      </c>
      <c r="CS103" s="12">
        <f t="shared" si="113"/>
        <v>0</v>
      </c>
      <c r="CT103" s="12">
        <f t="shared" si="113"/>
        <v>0</v>
      </c>
      <c r="CU103" s="12">
        <f t="shared" si="113"/>
        <v>0</v>
      </c>
      <c r="CV103" s="12">
        <f t="shared" si="113"/>
        <v>0</v>
      </c>
      <c r="CW103" s="12">
        <f t="shared" si="113"/>
        <v>0</v>
      </c>
      <c r="CX103" s="12">
        <f t="shared" si="113"/>
        <v>0</v>
      </c>
      <c r="CY103" s="12">
        <f t="shared" si="113"/>
        <v>0</v>
      </c>
      <c r="CZ103" s="12">
        <f t="shared" si="113"/>
        <v>0</v>
      </c>
      <c r="DA103" s="12">
        <f t="shared" si="113"/>
        <v>0</v>
      </c>
      <c r="DB103" s="12">
        <f t="shared" si="113"/>
        <v>0</v>
      </c>
      <c r="DC103" s="12">
        <f t="shared" si="113"/>
        <v>0</v>
      </c>
      <c r="DD103" s="12">
        <f t="shared" si="113"/>
        <v>0</v>
      </c>
      <c r="DE103" s="12">
        <f t="shared" si="113"/>
        <v>0</v>
      </c>
    </row>
    <row r="104" spans="2:109" s="12" customFormat="1" x14ac:dyDescent="0.3">
      <c r="B104" s="12" t="b">
        <v>0</v>
      </c>
      <c r="C104" s="12" t="s">
        <v>8</v>
      </c>
      <c r="D104" s="12" t="b">
        <v>1</v>
      </c>
      <c r="E104" s="12">
        <v>66</v>
      </c>
      <c r="F104" s="12">
        <v>132</v>
      </c>
      <c r="G104" s="12" t="str">
        <f t="shared" si="88"/>
        <v>Zone C; &gt; 66kV &lt;= 132kV; Multi Cct: TRUE</v>
      </c>
      <c r="I104" s="11">
        <f t="shared" si="89"/>
        <v>2749</v>
      </c>
      <c r="J104" s="12">
        <f t="shared" si="111"/>
        <v>36</v>
      </c>
      <c r="K104" s="12">
        <f t="shared" si="112"/>
        <v>0</v>
      </c>
      <c r="L104" s="12">
        <f t="shared" si="112"/>
        <v>0</v>
      </c>
      <c r="M104" s="12">
        <f t="shared" si="112"/>
        <v>0</v>
      </c>
      <c r="N104" s="12">
        <f t="shared" si="112"/>
        <v>189</v>
      </c>
      <c r="O104" s="12">
        <f t="shared" si="112"/>
        <v>105</v>
      </c>
      <c r="P104" s="12">
        <f t="shared" si="112"/>
        <v>15</v>
      </c>
      <c r="Q104" s="12">
        <f t="shared" si="112"/>
        <v>186</v>
      </c>
      <c r="R104" s="12">
        <f t="shared" si="112"/>
        <v>1</v>
      </c>
      <c r="S104" s="12">
        <f t="shared" si="112"/>
        <v>12</v>
      </c>
      <c r="T104" s="12">
        <f t="shared" si="112"/>
        <v>7</v>
      </c>
      <c r="U104" s="12">
        <f t="shared" si="112"/>
        <v>4</v>
      </c>
      <c r="V104" s="12">
        <f t="shared" si="112"/>
        <v>1</v>
      </c>
      <c r="W104" s="12">
        <f t="shared" si="112"/>
        <v>1</v>
      </c>
      <c r="X104" s="12">
        <f t="shared" si="112"/>
        <v>5</v>
      </c>
      <c r="Y104" s="12">
        <f t="shared" si="112"/>
        <v>207</v>
      </c>
      <c r="Z104" s="12">
        <f t="shared" si="112"/>
        <v>0</v>
      </c>
      <c r="AA104" s="12">
        <f t="shared" si="112"/>
        <v>0</v>
      </c>
      <c r="AB104" s="12">
        <f t="shared" si="112"/>
        <v>31</v>
      </c>
      <c r="AC104" s="12">
        <f t="shared" si="112"/>
        <v>0</v>
      </c>
      <c r="AD104" s="12">
        <f t="shared" si="112"/>
        <v>0</v>
      </c>
      <c r="AE104" s="12">
        <f t="shared" si="112"/>
        <v>0</v>
      </c>
      <c r="AF104" s="12">
        <f t="shared" si="112"/>
        <v>63</v>
      </c>
      <c r="AG104" s="12">
        <f t="shared" si="112"/>
        <v>2</v>
      </c>
      <c r="AH104" s="12">
        <f t="shared" si="112"/>
        <v>0</v>
      </c>
      <c r="AI104" s="12">
        <f t="shared" si="112"/>
        <v>0</v>
      </c>
      <c r="AJ104" s="12">
        <f t="shared" si="112"/>
        <v>0</v>
      </c>
      <c r="AK104" s="12">
        <f t="shared" si="112"/>
        <v>3</v>
      </c>
      <c r="AL104" s="12">
        <f t="shared" si="112"/>
        <v>120</v>
      </c>
      <c r="AM104" s="12">
        <f t="shared" si="112"/>
        <v>399</v>
      </c>
      <c r="AN104" s="12">
        <f t="shared" si="112"/>
        <v>24</v>
      </c>
      <c r="AO104" s="12">
        <f t="shared" si="112"/>
        <v>0</v>
      </c>
      <c r="AP104" s="12">
        <f t="shared" si="112"/>
        <v>80</v>
      </c>
      <c r="AQ104" s="12">
        <f t="shared" si="112"/>
        <v>2</v>
      </c>
      <c r="AR104" s="12">
        <f t="shared" si="112"/>
        <v>0</v>
      </c>
      <c r="AS104" s="12">
        <f t="shared" si="112"/>
        <v>0</v>
      </c>
      <c r="AT104" s="12">
        <f t="shared" si="112"/>
        <v>440</v>
      </c>
      <c r="AU104" s="12">
        <f t="shared" si="112"/>
        <v>243</v>
      </c>
      <c r="AV104" s="12">
        <f t="shared" si="112"/>
        <v>141</v>
      </c>
      <c r="AW104" s="12">
        <f t="shared" si="112"/>
        <v>32</v>
      </c>
      <c r="AX104" s="12">
        <f t="shared" si="112"/>
        <v>0</v>
      </c>
      <c r="AY104" s="12">
        <f t="shared" si="112"/>
        <v>0</v>
      </c>
      <c r="AZ104" s="12">
        <f t="shared" si="112"/>
        <v>0</v>
      </c>
      <c r="BA104" s="12">
        <f t="shared" si="112"/>
        <v>12</v>
      </c>
      <c r="BB104" s="12">
        <f t="shared" si="112"/>
        <v>53</v>
      </c>
      <c r="BC104" s="12">
        <f t="shared" si="112"/>
        <v>11</v>
      </c>
      <c r="BD104" s="12">
        <f t="shared" si="112"/>
        <v>0</v>
      </c>
      <c r="BE104" s="12">
        <f t="shared" si="112"/>
        <v>162</v>
      </c>
      <c r="BF104" s="12">
        <f t="shared" si="112"/>
        <v>27</v>
      </c>
      <c r="BG104" s="12">
        <f t="shared" si="112"/>
        <v>30</v>
      </c>
      <c r="BH104" s="12">
        <f t="shared" si="112"/>
        <v>0</v>
      </c>
      <c r="BI104" s="12">
        <f t="shared" si="112"/>
        <v>10</v>
      </c>
      <c r="BJ104" s="12">
        <f t="shared" si="112"/>
        <v>95</v>
      </c>
      <c r="BK104" s="12">
        <f t="shared" si="112"/>
        <v>0</v>
      </c>
      <c r="BL104" s="12">
        <f t="shared" si="112"/>
        <v>0</v>
      </c>
      <c r="BM104" s="12">
        <f t="shared" si="112"/>
        <v>0</v>
      </c>
      <c r="BN104" s="12">
        <f t="shared" si="112"/>
        <v>0</v>
      </c>
      <c r="BO104" s="12">
        <f t="shared" si="112"/>
        <v>0</v>
      </c>
      <c r="BP104" s="12">
        <f t="shared" si="112"/>
        <v>0</v>
      </c>
      <c r="BQ104" s="12">
        <f t="shared" si="112"/>
        <v>0</v>
      </c>
      <c r="BR104" s="12">
        <f t="shared" si="112"/>
        <v>0</v>
      </c>
      <c r="BS104" s="12">
        <f t="shared" si="112"/>
        <v>0</v>
      </c>
      <c r="BT104" s="12">
        <f t="shared" si="112"/>
        <v>0</v>
      </c>
      <c r="BU104" s="12">
        <f t="shared" si="112"/>
        <v>0</v>
      </c>
      <c r="BV104" s="12">
        <f t="shared" si="112"/>
        <v>0</v>
      </c>
      <c r="BW104" s="12">
        <f t="shared" ref="BW104:DE104" si="114">BW77</f>
        <v>0</v>
      </c>
      <c r="BX104" s="12">
        <f t="shared" si="114"/>
        <v>0</v>
      </c>
      <c r="BY104" s="12">
        <f t="shared" si="114"/>
        <v>0</v>
      </c>
      <c r="BZ104" s="12">
        <f t="shared" si="114"/>
        <v>0</v>
      </c>
      <c r="CA104" s="12">
        <f t="shared" si="114"/>
        <v>0</v>
      </c>
      <c r="CB104" s="12">
        <f t="shared" si="114"/>
        <v>0</v>
      </c>
      <c r="CC104" s="12">
        <f t="shared" si="114"/>
        <v>0</v>
      </c>
      <c r="CD104" s="12">
        <f t="shared" si="114"/>
        <v>0</v>
      </c>
      <c r="CE104" s="12">
        <f t="shared" si="114"/>
        <v>0</v>
      </c>
      <c r="CF104" s="12">
        <f t="shared" si="114"/>
        <v>0</v>
      </c>
      <c r="CG104" s="12">
        <f t="shared" si="114"/>
        <v>0</v>
      </c>
      <c r="CH104" s="12">
        <f t="shared" si="114"/>
        <v>0</v>
      </c>
      <c r="CI104" s="12">
        <f t="shared" si="114"/>
        <v>0</v>
      </c>
      <c r="CJ104" s="12">
        <f t="shared" si="114"/>
        <v>0</v>
      </c>
      <c r="CK104" s="12">
        <f t="shared" si="114"/>
        <v>0</v>
      </c>
      <c r="CL104" s="12">
        <f t="shared" si="114"/>
        <v>0</v>
      </c>
      <c r="CM104" s="12">
        <f t="shared" si="114"/>
        <v>0</v>
      </c>
      <c r="CN104" s="12">
        <f t="shared" si="114"/>
        <v>0</v>
      </c>
      <c r="CO104" s="12">
        <f t="shared" si="114"/>
        <v>0</v>
      </c>
      <c r="CP104" s="12">
        <f t="shared" si="114"/>
        <v>0</v>
      </c>
      <c r="CQ104" s="12">
        <f t="shared" si="114"/>
        <v>0</v>
      </c>
      <c r="CR104" s="12">
        <f t="shared" si="114"/>
        <v>0</v>
      </c>
      <c r="CS104" s="12">
        <f t="shared" si="114"/>
        <v>0</v>
      </c>
      <c r="CT104" s="12">
        <f t="shared" si="114"/>
        <v>0</v>
      </c>
      <c r="CU104" s="12">
        <f t="shared" si="114"/>
        <v>0</v>
      </c>
      <c r="CV104" s="12">
        <f t="shared" si="114"/>
        <v>0</v>
      </c>
      <c r="CW104" s="12">
        <f t="shared" si="114"/>
        <v>0</v>
      </c>
      <c r="CX104" s="12">
        <f t="shared" si="114"/>
        <v>0</v>
      </c>
      <c r="CY104" s="12">
        <f t="shared" si="114"/>
        <v>0</v>
      </c>
      <c r="CZ104" s="12">
        <f t="shared" si="114"/>
        <v>0</v>
      </c>
      <c r="DA104" s="12">
        <f t="shared" si="114"/>
        <v>0</v>
      </c>
      <c r="DB104" s="12">
        <f t="shared" si="114"/>
        <v>0</v>
      </c>
      <c r="DC104" s="12">
        <f t="shared" si="114"/>
        <v>0</v>
      </c>
      <c r="DD104" s="12">
        <f t="shared" si="114"/>
        <v>0</v>
      </c>
      <c r="DE104" s="12">
        <f t="shared" si="114"/>
        <v>0</v>
      </c>
    </row>
    <row r="105" spans="2:109" s="12" customFormat="1" x14ac:dyDescent="0.3">
      <c r="B105" s="12" t="b">
        <v>0</v>
      </c>
      <c r="C105" s="12" t="s">
        <v>9</v>
      </c>
      <c r="D105" s="12" t="b">
        <v>1</v>
      </c>
      <c r="E105" s="12">
        <v>66</v>
      </c>
      <c r="F105" s="12">
        <v>132</v>
      </c>
      <c r="G105" s="12" t="str">
        <f t="shared" si="88"/>
        <v>Zone D; &gt; 66kV &lt;= 132kV; Multi Cct: TRUE</v>
      </c>
      <c r="I105" s="11">
        <f t="shared" si="89"/>
        <v>763</v>
      </c>
      <c r="J105" s="12">
        <f t="shared" si="111"/>
        <v>0</v>
      </c>
      <c r="K105" s="12">
        <f t="shared" si="112"/>
        <v>0</v>
      </c>
      <c r="L105" s="12">
        <f t="shared" si="112"/>
        <v>11</v>
      </c>
      <c r="M105" s="12">
        <f t="shared" si="112"/>
        <v>4</v>
      </c>
      <c r="N105" s="12">
        <f t="shared" si="112"/>
        <v>0</v>
      </c>
      <c r="O105" s="12">
        <f t="shared" si="112"/>
        <v>35</v>
      </c>
      <c r="P105" s="12">
        <f t="shared" si="112"/>
        <v>186</v>
      </c>
      <c r="Q105" s="12">
        <f t="shared" si="112"/>
        <v>253</v>
      </c>
      <c r="R105" s="12">
        <f t="shared" si="112"/>
        <v>0</v>
      </c>
      <c r="S105" s="12">
        <f t="shared" si="112"/>
        <v>0</v>
      </c>
      <c r="T105" s="12">
        <f t="shared" si="112"/>
        <v>17</v>
      </c>
      <c r="U105" s="12">
        <f t="shared" si="112"/>
        <v>18</v>
      </c>
      <c r="V105" s="12">
        <f t="shared" si="112"/>
        <v>0</v>
      </c>
      <c r="W105" s="12">
        <f t="shared" si="112"/>
        <v>0</v>
      </c>
      <c r="X105" s="12">
        <f t="shared" si="112"/>
        <v>0</v>
      </c>
      <c r="Y105" s="12">
        <f t="shared" si="112"/>
        <v>0</v>
      </c>
      <c r="Z105" s="12">
        <f t="shared" si="112"/>
        <v>0</v>
      </c>
      <c r="AA105" s="12">
        <f t="shared" si="112"/>
        <v>20</v>
      </c>
      <c r="AB105" s="12">
        <f t="shared" si="112"/>
        <v>0</v>
      </c>
      <c r="AC105" s="12">
        <f t="shared" si="112"/>
        <v>0</v>
      </c>
      <c r="AD105" s="12">
        <f t="shared" si="112"/>
        <v>0</v>
      </c>
      <c r="AE105" s="12">
        <f t="shared" si="112"/>
        <v>0</v>
      </c>
      <c r="AF105" s="12">
        <f t="shared" si="112"/>
        <v>0</v>
      </c>
      <c r="AG105" s="12">
        <f t="shared" si="112"/>
        <v>0</v>
      </c>
      <c r="AH105" s="12">
        <f t="shared" si="112"/>
        <v>0</v>
      </c>
      <c r="AI105" s="12">
        <f t="shared" si="112"/>
        <v>0</v>
      </c>
      <c r="AJ105" s="12">
        <f t="shared" si="112"/>
        <v>0</v>
      </c>
      <c r="AK105" s="12">
        <f t="shared" si="112"/>
        <v>0</v>
      </c>
      <c r="AL105" s="12">
        <f t="shared" si="112"/>
        <v>19</v>
      </c>
      <c r="AM105" s="12">
        <f t="shared" si="112"/>
        <v>0</v>
      </c>
      <c r="AN105" s="12">
        <f t="shared" si="112"/>
        <v>0</v>
      </c>
      <c r="AO105" s="12">
        <f t="shared" si="112"/>
        <v>0</v>
      </c>
      <c r="AP105" s="12">
        <f t="shared" si="112"/>
        <v>0</v>
      </c>
      <c r="AQ105" s="12">
        <f t="shared" si="112"/>
        <v>120</v>
      </c>
      <c r="AR105" s="12">
        <f t="shared" si="112"/>
        <v>0</v>
      </c>
      <c r="AS105" s="12">
        <f t="shared" si="112"/>
        <v>0</v>
      </c>
      <c r="AT105" s="12">
        <f t="shared" si="112"/>
        <v>0</v>
      </c>
      <c r="AU105" s="12">
        <f t="shared" si="112"/>
        <v>0</v>
      </c>
      <c r="AV105" s="12">
        <f t="shared" si="112"/>
        <v>77</v>
      </c>
      <c r="AW105" s="12">
        <f t="shared" si="112"/>
        <v>0</v>
      </c>
      <c r="AX105" s="12">
        <f t="shared" si="112"/>
        <v>0</v>
      </c>
      <c r="AY105" s="12">
        <f t="shared" si="112"/>
        <v>0</v>
      </c>
      <c r="AZ105" s="12">
        <f t="shared" si="112"/>
        <v>0</v>
      </c>
      <c r="BA105" s="12">
        <f t="shared" si="112"/>
        <v>0</v>
      </c>
      <c r="BB105" s="12">
        <f t="shared" si="112"/>
        <v>0</v>
      </c>
      <c r="BC105" s="12">
        <f t="shared" si="112"/>
        <v>0</v>
      </c>
      <c r="BD105" s="12">
        <f t="shared" si="112"/>
        <v>0</v>
      </c>
      <c r="BE105" s="12">
        <f t="shared" si="112"/>
        <v>0</v>
      </c>
      <c r="BF105" s="12">
        <f t="shared" si="112"/>
        <v>0</v>
      </c>
      <c r="BG105" s="12">
        <f t="shared" si="112"/>
        <v>0</v>
      </c>
      <c r="BH105" s="12">
        <f t="shared" si="112"/>
        <v>0</v>
      </c>
      <c r="BI105" s="12">
        <f t="shared" si="112"/>
        <v>0</v>
      </c>
      <c r="BJ105" s="12">
        <f t="shared" si="112"/>
        <v>0</v>
      </c>
      <c r="BK105" s="12">
        <f t="shared" si="112"/>
        <v>0</v>
      </c>
      <c r="BL105" s="12">
        <f t="shared" si="112"/>
        <v>0</v>
      </c>
      <c r="BM105" s="12">
        <f t="shared" si="112"/>
        <v>0</v>
      </c>
      <c r="BN105" s="12">
        <f t="shared" si="112"/>
        <v>0</v>
      </c>
      <c r="BO105" s="12">
        <f t="shared" si="112"/>
        <v>3</v>
      </c>
      <c r="BP105" s="12">
        <f t="shared" si="112"/>
        <v>0</v>
      </c>
      <c r="BQ105" s="12">
        <f t="shared" si="112"/>
        <v>0</v>
      </c>
      <c r="BR105" s="12">
        <f t="shared" si="112"/>
        <v>0</v>
      </c>
      <c r="BS105" s="12">
        <f t="shared" si="112"/>
        <v>0</v>
      </c>
      <c r="BT105" s="12">
        <f t="shared" si="112"/>
        <v>0</v>
      </c>
      <c r="BU105" s="12">
        <f t="shared" si="112"/>
        <v>0</v>
      </c>
      <c r="BV105" s="12">
        <f t="shared" si="112"/>
        <v>0</v>
      </c>
      <c r="BW105" s="12">
        <f t="shared" ref="BW105:DE105" si="115">BW78</f>
        <v>0</v>
      </c>
      <c r="BX105" s="12">
        <f t="shared" si="115"/>
        <v>0</v>
      </c>
      <c r="BY105" s="12">
        <f t="shared" si="115"/>
        <v>0</v>
      </c>
      <c r="BZ105" s="12">
        <f t="shared" si="115"/>
        <v>0</v>
      </c>
      <c r="CA105" s="12">
        <f t="shared" si="115"/>
        <v>0</v>
      </c>
      <c r="CB105" s="12">
        <f t="shared" si="115"/>
        <v>0</v>
      </c>
      <c r="CC105" s="12">
        <f t="shared" si="115"/>
        <v>0</v>
      </c>
      <c r="CD105" s="12">
        <f t="shared" si="115"/>
        <v>0</v>
      </c>
      <c r="CE105" s="12">
        <f t="shared" si="115"/>
        <v>0</v>
      </c>
      <c r="CF105" s="12">
        <f t="shared" si="115"/>
        <v>0</v>
      </c>
      <c r="CG105" s="12">
        <f t="shared" si="115"/>
        <v>0</v>
      </c>
      <c r="CH105" s="12">
        <f t="shared" si="115"/>
        <v>0</v>
      </c>
      <c r="CI105" s="12">
        <f t="shared" si="115"/>
        <v>0</v>
      </c>
      <c r="CJ105" s="12">
        <f t="shared" si="115"/>
        <v>0</v>
      </c>
      <c r="CK105" s="12">
        <f t="shared" si="115"/>
        <v>0</v>
      </c>
      <c r="CL105" s="12">
        <f t="shared" si="115"/>
        <v>0</v>
      </c>
      <c r="CM105" s="12">
        <f t="shared" si="115"/>
        <v>0</v>
      </c>
      <c r="CN105" s="12">
        <f t="shared" si="115"/>
        <v>0</v>
      </c>
      <c r="CO105" s="12">
        <f t="shared" si="115"/>
        <v>0</v>
      </c>
      <c r="CP105" s="12">
        <f t="shared" si="115"/>
        <v>0</v>
      </c>
      <c r="CQ105" s="12">
        <f t="shared" si="115"/>
        <v>0</v>
      </c>
      <c r="CR105" s="12">
        <f t="shared" si="115"/>
        <v>0</v>
      </c>
      <c r="CS105" s="12">
        <f t="shared" si="115"/>
        <v>0</v>
      </c>
      <c r="CT105" s="12">
        <f t="shared" si="115"/>
        <v>0</v>
      </c>
      <c r="CU105" s="12">
        <f t="shared" si="115"/>
        <v>0</v>
      </c>
      <c r="CV105" s="12">
        <f t="shared" si="115"/>
        <v>0</v>
      </c>
      <c r="CW105" s="12">
        <f t="shared" si="115"/>
        <v>0</v>
      </c>
      <c r="CX105" s="12">
        <f t="shared" si="115"/>
        <v>0</v>
      </c>
      <c r="CY105" s="12">
        <f t="shared" si="115"/>
        <v>0</v>
      </c>
      <c r="CZ105" s="12">
        <f t="shared" si="115"/>
        <v>0</v>
      </c>
      <c r="DA105" s="12">
        <f t="shared" si="115"/>
        <v>0</v>
      </c>
      <c r="DB105" s="12">
        <f t="shared" si="115"/>
        <v>0</v>
      </c>
      <c r="DC105" s="12">
        <f t="shared" si="115"/>
        <v>0</v>
      </c>
      <c r="DD105" s="12">
        <f t="shared" si="115"/>
        <v>0</v>
      </c>
      <c r="DE105" s="12">
        <f t="shared" si="115"/>
        <v>0</v>
      </c>
    </row>
    <row r="106" spans="2:109" s="12" customFormat="1" x14ac:dyDescent="0.3">
      <c r="B106" s="12" t="b">
        <v>0</v>
      </c>
      <c r="C106" s="12" t="s">
        <v>7</v>
      </c>
      <c r="D106" s="12" t="b">
        <v>1</v>
      </c>
      <c r="E106" s="12">
        <v>132</v>
      </c>
      <c r="F106" s="12">
        <v>275</v>
      </c>
      <c r="G106" s="12" t="str">
        <f t="shared" si="88"/>
        <v>Zone B; &gt; 132kV &lt;= 275kV; Multi Cct: TRUE</v>
      </c>
      <c r="I106" s="11">
        <f t="shared" si="89"/>
        <v>446</v>
      </c>
      <c r="J106" s="12">
        <f t="shared" si="111"/>
        <v>2</v>
      </c>
      <c r="K106" s="12">
        <f t="shared" si="112"/>
        <v>0</v>
      </c>
      <c r="L106" s="12">
        <f t="shared" si="112"/>
        <v>0</v>
      </c>
      <c r="M106" s="12">
        <f t="shared" si="112"/>
        <v>0</v>
      </c>
      <c r="N106" s="12">
        <f t="shared" si="112"/>
        <v>0</v>
      </c>
      <c r="O106" s="12">
        <f t="shared" si="112"/>
        <v>0</v>
      </c>
      <c r="P106" s="12">
        <f t="shared" si="112"/>
        <v>316</v>
      </c>
      <c r="Q106" s="12">
        <f t="shared" si="112"/>
        <v>21</v>
      </c>
      <c r="R106" s="12">
        <f t="shared" si="112"/>
        <v>0</v>
      </c>
      <c r="S106" s="12">
        <f t="shared" si="112"/>
        <v>0</v>
      </c>
      <c r="T106" s="12">
        <f t="shared" si="112"/>
        <v>2</v>
      </c>
      <c r="U106" s="12">
        <f t="shared" si="112"/>
        <v>26</v>
      </c>
      <c r="V106" s="12">
        <f t="shared" si="112"/>
        <v>0</v>
      </c>
      <c r="W106" s="12">
        <f t="shared" si="112"/>
        <v>0</v>
      </c>
      <c r="X106" s="12">
        <f t="shared" si="112"/>
        <v>0</v>
      </c>
      <c r="Y106" s="12">
        <f t="shared" si="112"/>
        <v>0</v>
      </c>
      <c r="Z106" s="12">
        <f t="shared" si="112"/>
        <v>0</v>
      </c>
      <c r="AA106" s="12">
        <f t="shared" si="112"/>
        <v>0</v>
      </c>
      <c r="AB106" s="12">
        <f t="shared" si="112"/>
        <v>0</v>
      </c>
      <c r="AC106" s="12">
        <f t="shared" si="112"/>
        <v>0</v>
      </c>
      <c r="AD106" s="12">
        <f t="shared" si="112"/>
        <v>0</v>
      </c>
      <c r="AE106" s="12">
        <f t="shared" si="112"/>
        <v>0</v>
      </c>
      <c r="AF106" s="12">
        <f t="shared" si="112"/>
        <v>0</v>
      </c>
      <c r="AG106" s="12">
        <f t="shared" si="112"/>
        <v>0</v>
      </c>
      <c r="AH106" s="12">
        <f t="shared" si="112"/>
        <v>0</v>
      </c>
      <c r="AI106" s="12">
        <f t="shared" si="112"/>
        <v>0</v>
      </c>
      <c r="AJ106" s="12">
        <f t="shared" si="112"/>
        <v>0</v>
      </c>
      <c r="AK106" s="12">
        <f t="shared" si="112"/>
        <v>0</v>
      </c>
      <c r="AL106" s="12">
        <f t="shared" si="112"/>
        <v>0</v>
      </c>
      <c r="AM106" s="12">
        <f t="shared" si="112"/>
        <v>0</v>
      </c>
      <c r="AN106" s="12">
        <f t="shared" si="112"/>
        <v>0</v>
      </c>
      <c r="AO106" s="12">
        <f t="shared" si="112"/>
        <v>0</v>
      </c>
      <c r="AP106" s="12">
        <f t="shared" si="112"/>
        <v>0</v>
      </c>
      <c r="AQ106" s="12">
        <f t="shared" si="112"/>
        <v>0</v>
      </c>
      <c r="AR106" s="12">
        <f t="shared" si="112"/>
        <v>0</v>
      </c>
      <c r="AS106" s="12">
        <f t="shared" si="112"/>
        <v>0</v>
      </c>
      <c r="AT106" s="12">
        <f t="shared" si="112"/>
        <v>0</v>
      </c>
      <c r="AU106" s="12">
        <f t="shared" si="112"/>
        <v>1</v>
      </c>
      <c r="AV106" s="12">
        <f t="shared" si="112"/>
        <v>0</v>
      </c>
      <c r="AW106" s="12">
        <f t="shared" si="112"/>
        <v>0</v>
      </c>
      <c r="AX106" s="12">
        <f t="shared" si="112"/>
        <v>0</v>
      </c>
      <c r="AY106" s="12">
        <f t="shared" si="112"/>
        <v>0</v>
      </c>
      <c r="AZ106" s="12">
        <f t="shared" si="112"/>
        <v>0</v>
      </c>
      <c r="BA106" s="12">
        <f t="shared" si="112"/>
        <v>75</v>
      </c>
      <c r="BB106" s="12">
        <f t="shared" si="112"/>
        <v>0</v>
      </c>
      <c r="BC106" s="12">
        <f t="shared" si="112"/>
        <v>3</v>
      </c>
      <c r="BD106" s="12">
        <f t="shared" si="112"/>
        <v>0</v>
      </c>
      <c r="BE106" s="12">
        <f t="shared" si="112"/>
        <v>0</v>
      </c>
      <c r="BF106" s="12">
        <f t="shared" si="112"/>
        <v>0</v>
      </c>
      <c r="BG106" s="12">
        <f t="shared" si="112"/>
        <v>0</v>
      </c>
      <c r="BH106" s="12">
        <f t="shared" si="112"/>
        <v>0</v>
      </c>
      <c r="BI106" s="12">
        <f t="shared" si="112"/>
        <v>0</v>
      </c>
      <c r="BJ106" s="12">
        <f t="shared" si="112"/>
        <v>0</v>
      </c>
      <c r="BK106" s="12">
        <f t="shared" si="112"/>
        <v>0</v>
      </c>
      <c r="BL106" s="12">
        <f t="shared" si="112"/>
        <v>0</v>
      </c>
      <c r="BM106" s="12">
        <f t="shared" si="112"/>
        <v>0</v>
      </c>
      <c r="BN106" s="12">
        <f t="shared" si="112"/>
        <v>0</v>
      </c>
      <c r="BO106" s="12">
        <f t="shared" si="112"/>
        <v>0</v>
      </c>
      <c r="BP106" s="12">
        <f t="shared" si="112"/>
        <v>0</v>
      </c>
      <c r="BQ106" s="12">
        <f t="shared" si="112"/>
        <v>0</v>
      </c>
      <c r="BR106" s="12">
        <f t="shared" si="112"/>
        <v>0</v>
      </c>
      <c r="BS106" s="12">
        <f t="shared" si="112"/>
        <v>0</v>
      </c>
      <c r="BT106" s="12">
        <f t="shared" si="112"/>
        <v>0</v>
      </c>
      <c r="BU106" s="12">
        <f t="shared" si="112"/>
        <v>0</v>
      </c>
      <c r="BV106" s="12">
        <f t="shared" ref="BV106:DE109" si="116">BV79</f>
        <v>0</v>
      </c>
      <c r="BW106" s="12">
        <f t="shared" si="116"/>
        <v>0</v>
      </c>
      <c r="BX106" s="12">
        <f t="shared" si="116"/>
        <v>0</v>
      </c>
      <c r="BY106" s="12">
        <f t="shared" si="116"/>
        <v>0</v>
      </c>
      <c r="BZ106" s="12">
        <f t="shared" si="116"/>
        <v>0</v>
      </c>
      <c r="CA106" s="12">
        <f t="shared" si="116"/>
        <v>0</v>
      </c>
      <c r="CB106" s="12">
        <f t="shared" si="116"/>
        <v>0</v>
      </c>
      <c r="CC106" s="12">
        <f t="shared" si="116"/>
        <v>0</v>
      </c>
      <c r="CD106" s="12">
        <f t="shared" si="116"/>
        <v>0</v>
      </c>
      <c r="CE106" s="12">
        <f t="shared" si="116"/>
        <v>0</v>
      </c>
      <c r="CF106" s="12">
        <f t="shared" si="116"/>
        <v>0</v>
      </c>
      <c r="CG106" s="12">
        <f t="shared" si="116"/>
        <v>0</v>
      </c>
      <c r="CH106" s="12">
        <f t="shared" si="116"/>
        <v>0</v>
      </c>
      <c r="CI106" s="12">
        <f t="shared" si="116"/>
        <v>0</v>
      </c>
      <c r="CJ106" s="12">
        <f t="shared" si="116"/>
        <v>0</v>
      </c>
      <c r="CK106" s="12">
        <f t="shared" si="116"/>
        <v>0</v>
      </c>
      <c r="CL106" s="12">
        <f t="shared" si="116"/>
        <v>0</v>
      </c>
      <c r="CM106" s="12">
        <f t="shared" si="116"/>
        <v>0</v>
      </c>
      <c r="CN106" s="12">
        <f t="shared" si="116"/>
        <v>0</v>
      </c>
      <c r="CO106" s="12">
        <f t="shared" si="116"/>
        <v>0</v>
      </c>
      <c r="CP106" s="12">
        <f t="shared" si="116"/>
        <v>0</v>
      </c>
      <c r="CQ106" s="12">
        <f t="shared" si="116"/>
        <v>0</v>
      </c>
      <c r="CR106" s="12">
        <f t="shared" si="116"/>
        <v>0</v>
      </c>
      <c r="CS106" s="12">
        <f t="shared" si="116"/>
        <v>0</v>
      </c>
      <c r="CT106" s="12">
        <f t="shared" si="116"/>
        <v>0</v>
      </c>
      <c r="CU106" s="12">
        <f t="shared" si="116"/>
        <v>0</v>
      </c>
      <c r="CV106" s="12">
        <f t="shared" si="116"/>
        <v>0</v>
      </c>
      <c r="CW106" s="12">
        <f t="shared" si="116"/>
        <v>0</v>
      </c>
      <c r="CX106" s="12">
        <f t="shared" si="116"/>
        <v>0</v>
      </c>
      <c r="CY106" s="12">
        <f t="shared" si="116"/>
        <v>0</v>
      </c>
      <c r="CZ106" s="12">
        <f t="shared" si="116"/>
        <v>0</v>
      </c>
      <c r="DA106" s="12">
        <f t="shared" si="116"/>
        <v>0</v>
      </c>
      <c r="DB106" s="12">
        <f t="shared" si="116"/>
        <v>0</v>
      </c>
      <c r="DC106" s="12">
        <f t="shared" si="116"/>
        <v>0</v>
      </c>
      <c r="DD106" s="12">
        <f t="shared" si="116"/>
        <v>0</v>
      </c>
      <c r="DE106" s="12">
        <f t="shared" si="116"/>
        <v>0</v>
      </c>
    </row>
    <row r="107" spans="2:109" s="12" customFormat="1" x14ac:dyDescent="0.3">
      <c r="B107" s="12" t="b">
        <v>0</v>
      </c>
      <c r="C107" s="12" t="s">
        <v>8</v>
      </c>
      <c r="D107" s="12" t="b">
        <v>1</v>
      </c>
      <c r="E107" s="12">
        <v>132</v>
      </c>
      <c r="F107" s="12">
        <v>275</v>
      </c>
      <c r="G107" s="12" t="str">
        <f t="shared" si="88"/>
        <v>Zone C; &gt; 132kV &lt;= 275kV; Multi Cct: TRUE</v>
      </c>
      <c r="I107" s="11">
        <f t="shared" si="89"/>
        <v>4182</v>
      </c>
      <c r="J107" s="12">
        <f t="shared" si="111"/>
        <v>6</v>
      </c>
      <c r="K107" s="12">
        <f t="shared" ref="K107:BV110" si="117">K80</f>
        <v>371</v>
      </c>
      <c r="L107" s="12">
        <f t="shared" si="117"/>
        <v>431</v>
      </c>
      <c r="M107" s="12">
        <f t="shared" si="117"/>
        <v>3</v>
      </c>
      <c r="N107" s="12">
        <f t="shared" si="117"/>
        <v>356</v>
      </c>
      <c r="O107" s="12">
        <f t="shared" si="117"/>
        <v>433</v>
      </c>
      <c r="P107" s="12">
        <f t="shared" si="117"/>
        <v>27</v>
      </c>
      <c r="Q107" s="12">
        <f t="shared" si="117"/>
        <v>76</v>
      </c>
      <c r="R107" s="12">
        <f t="shared" si="117"/>
        <v>147</v>
      </c>
      <c r="S107" s="12">
        <f t="shared" si="117"/>
        <v>71</v>
      </c>
      <c r="T107" s="12">
        <f t="shared" si="117"/>
        <v>6</v>
      </c>
      <c r="U107" s="12">
        <f t="shared" si="117"/>
        <v>185</v>
      </c>
      <c r="V107" s="12">
        <f t="shared" si="117"/>
        <v>0</v>
      </c>
      <c r="W107" s="12">
        <f t="shared" si="117"/>
        <v>34</v>
      </c>
      <c r="X107" s="12">
        <f t="shared" si="117"/>
        <v>340</v>
      </c>
      <c r="Y107" s="12">
        <f t="shared" si="117"/>
        <v>316</v>
      </c>
      <c r="Z107" s="12">
        <f t="shared" si="117"/>
        <v>728</v>
      </c>
      <c r="AA107" s="12">
        <f t="shared" si="117"/>
        <v>5</v>
      </c>
      <c r="AB107" s="12">
        <f t="shared" si="117"/>
        <v>0</v>
      </c>
      <c r="AC107" s="12">
        <f t="shared" si="117"/>
        <v>0</v>
      </c>
      <c r="AD107" s="12">
        <f t="shared" si="117"/>
        <v>1</v>
      </c>
      <c r="AE107" s="12">
        <f t="shared" si="117"/>
        <v>12</v>
      </c>
      <c r="AF107" s="12">
        <f t="shared" si="117"/>
        <v>77</v>
      </c>
      <c r="AG107" s="12">
        <f t="shared" si="117"/>
        <v>0</v>
      </c>
      <c r="AH107" s="12">
        <f t="shared" si="117"/>
        <v>19</v>
      </c>
      <c r="AI107" s="12">
        <f t="shared" si="117"/>
        <v>6</v>
      </c>
      <c r="AJ107" s="12">
        <f t="shared" si="117"/>
        <v>0</v>
      </c>
      <c r="AK107" s="12">
        <f t="shared" si="117"/>
        <v>4</v>
      </c>
      <c r="AL107" s="12">
        <f t="shared" si="117"/>
        <v>65</v>
      </c>
      <c r="AM107" s="12">
        <f t="shared" si="117"/>
        <v>29</v>
      </c>
      <c r="AN107" s="12">
        <f t="shared" si="117"/>
        <v>214</v>
      </c>
      <c r="AO107" s="12">
        <f t="shared" si="117"/>
        <v>9</v>
      </c>
      <c r="AP107" s="12">
        <f t="shared" si="117"/>
        <v>3</v>
      </c>
      <c r="AQ107" s="12">
        <f t="shared" si="117"/>
        <v>0</v>
      </c>
      <c r="AR107" s="12">
        <f t="shared" si="117"/>
        <v>96</v>
      </c>
      <c r="AS107" s="12">
        <f t="shared" si="117"/>
        <v>0</v>
      </c>
      <c r="AT107" s="12">
        <f t="shared" si="117"/>
        <v>1</v>
      </c>
      <c r="AU107" s="12">
        <f t="shared" si="117"/>
        <v>3</v>
      </c>
      <c r="AV107" s="12">
        <f t="shared" si="117"/>
        <v>0</v>
      </c>
      <c r="AW107" s="12">
        <f t="shared" si="117"/>
        <v>0</v>
      </c>
      <c r="AX107" s="12">
        <f t="shared" si="117"/>
        <v>0</v>
      </c>
      <c r="AY107" s="12">
        <f t="shared" si="117"/>
        <v>0</v>
      </c>
      <c r="AZ107" s="12">
        <f t="shared" si="117"/>
        <v>4</v>
      </c>
      <c r="BA107" s="12">
        <f t="shared" si="117"/>
        <v>27</v>
      </c>
      <c r="BB107" s="12">
        <f t="shared" si="117"/>
        <v>0</v>
      </c>
      <c r="BC107" s="12">
        <f t="shared" si="117"/>
        <v>77</v>
      </c>
      <c r="BD107" s="12">
        <f t="shared" si="117"/>
        <v>0</v>
      </c>
      <c r="BE107" s="12">
        <f t="shared" si="117"/>
        <v>0</v>
      </c>
      <c r="BF107" s="12">
        <f t="shared" si="117"/>
        <v>0</v>
      </c>
      <c r="BG107" s="12">
        <f t="shared" si="117"/>
        <v>0</v>
      </c>
      <c r="BH107" s="12">
        <f t="shared" si="117"/>
        <v>0</v>
      </c>
      <c r="BI107" s="12">
        <f t="shared" si="117"/>
        <v>0</v>
      </c>
      <c r="BJ107" s="12">
        <f t="shared" si="117"/>
        <v>0</v>
      </c>
      <c r="BK107" s="12">
        <f t="shared" si="117"/>
        <v>0</v>
      </c>
      <c r="BL107" s="12">
        <f t="shared" si="117"/>
        <v>0</v>
      </c>
      <c r="BM107" s="12">
        <f t="shared" si="117"/>
        <v>0</v>
      </c>
      <c r="BN107" s="12">
        <f t="shared" si="117"/>
        <v>0</v>
      </c>
      <c r="BO107" s="12">
        <f t="shared" si="117"/>
        <v>0</v>
      </c>
      <c r="BP107" s="12">
        <f t="shared" si="117"/>
        <v>0</v>
      </c>
      <c r="BQ107" s="12">
        <f t="shared" si="117"/>
        <v>0</v>
      </c>
      <c r="BR107" s="12">
        <f t="shared" si="117"/>
        <v>0</v>
      </c>
      <c r="BS107" s="12">
        <f t="shared" si="117"/>
        <v>0</v>
      </c>
      <c r="BT107" s="12">
        <f t="shared" si="117"/>
        <v>0</v>
      </c>
      <c r="BU107" s="12">
        <f t="shared" si="117"/>
        <v>0</v>
      </c>
      <c r="BV107" s="12">
        <f t="shared" si="117"/>
        <v>0</v>
      </c>
      <c r="BW107" s="12">
        <f t="shared" si="116"/>
        <v>0</v>
      </c>
      <c r="BX107" s="12">
        <f t="shared" si="116"/>
        <v>0</v>
      </c>
      <c r="BY107" s="12">
        <f t="shared" si="116"/>
        <v>0</v>
      </c>
      <c r="BZ107" s="12">
        <f t="shared" si="116"/>
        <v>0</v>
      </c>
      <c r="CA107" s="12">
        <f t="shared" si="116"/>
        <v>0</v>
      </c>
      <c r="CB107" s="12">
        <f t="shared" si="116"/>
        <v>0</v>
      </c>
      <c r="CC107" s="12">
        <f t="shared" si="116"/>
        <v>0</v>
      </c>
      <c r="CD107" s="12">
        <f t="shared" si="116"/>
        <v>0</v>
      </c>
      <c r="CE107" s="12">
        <f t="shared" si="116"/>
        <v>0</v>
      </c>
      <c r="CF107" s="12">
        <f t="shared" si="116"/>
        <v>0</v>
      </c>
      <c r="CG107" s="12">
        <f t="shared" si="116"/>
        <v>0</v>
      </c>
      <c r="CH107" s="12">
        <f t="shared" si="116"/>
        <v>0</v>
      </c>
      <c r="CI107" s="12">
        <f t="shared" si="116"/>
        <v>0</v>
      </c>
      <c r="CJ107" s="12">
        <f t="shared" si="116"/>
        <v>0</v>
      </c>
      <c r="CK107" s="12">
        <f t="shared" si="116"/>
        <v>0</v>
      </c>
      <c r="CL107" s="12">
        <f t="shared" si="116"/>
        <v>0</v>
      </c>
      <c r="CM107" s="12">
        <f t="shared" si="116"/>
        <v>0</v>
      </c>
      <c r="CN107" s="12">
        <f t="shared" si="116"/>
        <v>0</v>
      </c>
      <c r="CO107" s="12">
        <f t="shared" si="116"/>
        <v>0</v>
      </c>
      <c r="CP107" s="12">
        <f t="shared" si="116"/>
        <v>0</v>
      </c>
      <c r="CQ107" s="12">
        <f t="shared" si="116"/>
        <v>0</v>
      </c>
      <c r="CR107" s="12">
        <f t="shared" si="116"/>
        <v>0</v>
      </c>
      <c r="CS107" s="12">
        <f t="shared" si="116"/>
        <v>0</v>
      </c>
      <c r="CT107" s="12">
        <f t="shared" si="116"/>
        <v>0</v>
      </c>
      <c r="CU107" s="12">
        <f t="shared" si="116"/>
        <v>0</v>
      </c>
      <c r="CV107" s="12">
        <f t="shared" si="116"/>
        <v>0</v>
      </c>
      <c r="CW107" s="12">
        <f t="shared" si="116"/>
        <v>0</v>
      </c>
      <c r="CX107" s="12">
        <f t="shared" si="116"/>
        <v>0</v>
      </c>
      <c r="CY107" s="12">
        <f t="shared" si="116"/>
        <v>0</v>
      </c>
      <c r="CZ107" s="12">
        <f t="shared" si="116"/>
        <v>0</v>
      </c>
      <c r="DA107" s="12">
        <f t="shared" si="116"/>
        <v>0</v>
      </c>
      <c r="DB107" s="12">
        <f t="shared" si="116"/>
        <v>0</v>
      </c>
      <c r="DC107" s="12">
        <f t="shared" si="116"/>
        <v>0</v>
      </c>
      <c r="DD107" s="12">
        <f t="shared" si="116"/>
        <v>0</v>
      </c>
      <c r="DE107" s="12">
        <f t="shared" si="116"/>
        <v>0</v>
      </c>
    </row>
    <row r="108" spans="2:109" s="12" customFormat="1" x14ac:dyDescent="0.3">
      <c r="B108" s="12" t="b">
        <v>0</v>
      </c>
      <c r="C108" s="12" t="s">
        <v>9</v>
      </c>
      <c r="D108" s="12" t="b">
        <v>1</v>
      </c>
      <c r="E108" s="12">
        <v>132</v>
      </c>
      <c r="F108" s="12">
        <v>275</v>
      </c>
      <c r="G108" s="12" t="str">
        <f t="shared" si="88"/>
        <v>Zone D; &gt; 132kV &lt;= 275kV; Multi Cct: TRUE</v>
      </c>
      <c r="I108" s="11">
        <f t="shared" si="89"/>
        <v>1414</v>
      </c>
      <c r="J108" s="12">
        <f t="shared" si="111"/>
        <v>0</v>
      </c>
      <c r="K108" s="12">
        <f t="shared" si="117"/>
        <v>110</v>
      </c>
      <c r="L108" s="12">
        <f t="shared" si="117"/>
        <v>111</v>
      </c>
      <c r="M108" s="12">
        <f t="shared" si="117"/>
        <v>206</v>
      </c>
      <c r="N108" s="12">
        <f t="shared" si="117"/>
        <v>0</v>
      </c>
      <c r="O108" s="12">
        <f t="shared" si="117"/>
        <v>170</v>
      </c>
      <c r="P108" s="12">
        <f t="shared" si="117"/>
        <v>1</v>
      </c>
      <c r="Q108" s="12">
        <f t="shared" si="117"/>
        <v>0</v>
      </c>
      <c r="R108" s="12">
        <f t="shared" si="117"/>
        <v>0</v>
      </c>
      <c r="S108" s="12">
        <f t="shared" si="117"/>
        <v>0</v>
      </c>
      <c r="T108" s="12">
        <f t="shared" si="117"/>
        <v>0</v>
      </c>
      <c r="U108" s="12">
        <f t="shared" si="117"/>
        <v>0</v>
      </c>
      <c r="V108" s="12">
        <f t="shared" si="117"/>
        <v>0</v>
      </c>
      <c r="W108" s="12">
        <f t="shared" si="117"/>
        <v>166</v>
      </c>
      <c r="X108" s="12">
        <f t="shared" si="117"/>
        <v>0</v>
      </c>
      <c r="Y108" s="12">
        <f t="shared" si="117"/>
        <v>0</v>
      </c>
      <c r="Z108" s="12">
        <f t="shared" si="117"/>
        <v>0</v>
      </c>
      <c r="AA108" s="12">
        <f t="shared" si="117"/>
        <v>132</v>
      </c>
      <c r="AB108" s="12">
        <f t="shared" si="117"/>
        <v>0</v>
      </c>
      <c r="AC108" s="12">
        <f t="shared" si="117"/>
        <v>0</v>
      </c>
      <c r="AD108" s="12">
        <f t="shared" si="117"/>
        <v>0</v>
      </c>
      <c r="AE108" s="12">
        <f t="shared" si="117"/>
        <v>0</v>
      </c>
      <c r="AF108" s="12">
        <f t="shared" si="117"/>
        <v>0</v>
      </c>
      <c r="AG108" s="12">
        <f t="shared" si="117"/>
        <v>0</v>
      </c>
      <c r="AH108" s="12">
        <f t="shared" si="117"/>
        <v>0</v>
      </c>
      <c r="AI108" s="12">
        <f t="shared" si="117"/>
        <v>0</v>
      </c>
      <c r="AJ108" s="12">
        <f t="shared" si="117"/>
        <v>518</v>
      </c>
      <c r="AK108" s="12">
        <f t="shared" si="117"/>
        <v>0</v>
      </c>
      <c r="AL108" s="12">
        <f t="shared" si="117"/>
        <v>0</v>
      </c>
      <c r="AM108" s="12">
        <f t="shared" si="117"/>
        <v>0</v>
      </c>
      <c r="AN108" s="12">
        <f t="shared" si="117"/>
        <v>0</v>
      </c>
      <c r="AO108" s="12">
        <f t="shared" si="117"/>
        <v>0</v>
      </c>
      <c r="AP108" s="12">
        <f t="shared" si="117"/>
        <v>0</v>
      </c>
      <c r="AQ108" s="12">
        <f t="shared" si="117"/>
        <v>0</v>
      </c>
      <c r="AR108" s="12">
        <f t="shared" si="117"/>
        <v>0</v>
      </c>
      <c r="AS108" s="12">
        <f t="shared" si="117"/>
        <v>0</v>
      </c>
      <c r="AT108" s="12">
        <f t="shared" si="117"/>
        <v>0</v>
      </c>
      <c r="AU108" s="12">
        <f t="shared" si="117"/>
        <v>0</v>
      </c>
      <c r="AV108" s="12">
        <f t="shared" si="117"/>
        <v>0</v>
      </c>
      <c r="AW108" s="12">
        <f t="shared" si="117"/>
        <v>0</v>
      </c>
      <c r="AX108" s="12">
        <f t="shared" si="117"/>
        <v>0</v>
      </c>
      <c r="AY108" s="12">
        <f t="shared" si="117"/>
        <v>0</v>
      </c>
      <c r="AZ108" s="12">
        <f t="shared" si="117"/>
        <v>0</v>
      </c>
      <c r="BA108" s="12">
        <f t="shared" si="117"/>
        <v>0</v>
      </c>
      <c r="BB108" s="12">
        <f t="shared" si="117"/>
        <v>0</v>
      </c>
      <c r="BC108" s="12">
        <f t="shared" si="117"/>
        <v>0</v>
      </c>
      <c r="BD108" s="12">
        <f t="shared" si="117"/>
        <v>0</v>
      </c>
      <c r="BE108" s="12">
        <f t="shared" si="117"/>
        <v>0</v>
      </c>
      <c r="BF108" s="12">
        <f t="shared" si="117"/>
        <v>0</v>
      </c>
      <c r="BG108" s="12">
        <f t="shared" si="117"/>
        <v>0</v>
      </c>
      <c r="BH108" s="12">
        <f t="shared" si="117"/>
        <v>0</v>
      </c>
      <c r="BI108" s="12">
        <f t="shared" si="117"/>
        <v>0</v>
      </c>
      <c r="BJ108" s="12">
        <f t="shared" si="117"/>
        <v>0</v>
      </c>
      <c r="BK108" s="12">
        <f t="shared" si="117"/>
        <v>0</v>
      </c>
      <c r="BL108" s="12">
        <f t="shared" si="117"/>
        <v>0</v>
      </c>
      <c r="BM108" s="12">
        <f t="shared" si="117"/>
        <v>0</v>
      </c>
      <c r="BN108" s="12">
        <f t="shared" si="117"/>
        <v>0</v>
      </c>
      <c r="BO108" s="12">
        <f t="shared" si="117"/>
        <v>0</v>
      </c>
      <c r="BP108" s="12">
        <f t="shared" si="117"/>
        <v>0</v>
      </c>
      <c r="BQ108" s="12">
        <f t="shared" si="117"/>
        <v>0</v>
      </c>
      <c r="BR108" s="12">
        <f t="shared" si="117"/>
        <v>0</v>
      </c>
      <c r="BS108" s="12">
        <f t="shared" si="117"/>
        <v>0</v>
      </c>
      <c r="BT108" s="12">
        <f t="shared" si="117"/>
        <v>0</v>
      </c>
      <c r="BU108" s="12">
        <f t="shared" si="117"/>
        <v>0</v>
      </c>
      <c r="BV108" s="12">
        <f t="shared" si="117"/>
        <v>0</v>
      </c>
      <c r="BW108" s="12">
        <f t="shared" si="116"/>
        <v>0</v>
      </c>
      <c r="BX108" s="12">
        <f t="shared" si="116"/>
        <v>0</v>
      </c>
      <c r="BY108" s="12">
        <f t="shared" si="116"/>
        <v>0</v>
      </c>
      <c r="BZ108" s="12">
        <f t="shared" si="116"/>
        <v>0</v>
      </c>
      <c r="CA108" s="12">
        <f t="shared" si="116"/>
        <v>0</v>
      </c>
      <c r="CB108" s="12">
        <f t="shared" si="116"/>
        <v>0</v>
      </c>
      <c r="CC108" s="12">
        <f t="shared" si="116"/>
        <v>0</v>
      </c>
      <c r="CD108" s="12">
        <f t="shared" si="116"/>
        <v>0</v>
      </c>
      <c r="CE108" s="12">
        <f t="shared" si="116"/>
        <v>0</v>
      </c>
      <c r="CF108" s="12">
        <f t="shared" si="116"/>
        <v>0</v>
      </c>
      <c r="CG108" s="12">
        <f t="shared" si="116"/>
        <v>0</v>
      </c>
      <c r="CH108" s="12">
        <f t="shared" si="116"/>
        <v>0</v>
      </c>
      <c r="CI108" s="12">
        <f t="shared" si="116"/>
        <v>0</v>
      </c>
      <c r="CJ108" s="12">
        <f t="shared" si="116"/>
        <v>0</v>
      </c>
      <c r="CK108" s="12">
        <f t="shared" si="116"/>
        <v>0</v>
      </c>
      <c r="CL108" s="12">
        <f t="shared" si="116"/>
        <v>0</v>
      </c>
      <c r="CM108" s="12">
        <f t="shared" si="116"/>
        <v>0</v>
      </c>
      <c r="CN108" s="12">
        <f t="shared" si="116"/>
        <v>0</v>
      </c>
      <c r="CO108" s="12">
        <f t="shared" si="116"/>
        <v>0</v>
      </c>
      <c r="CP108" s="12">
        <f t="shared" si="116"/>
        <v>0</v>
      </c>
      <c r="CQ108" s="12">
        <f t="shared" si="116"/>
        <v>0</v>
      </c>
      <c r="CR108" s="12">
        <f t="shared" si="116"/>
        <v>0</v>
      </c>
      <c r="CS108" s="12">
        <f t="shared" si="116"/>
        <v>0</v>
      </c>
      <c r="CT108" s="12">
        <f t="shared" si="116"/>
        <v>0</v>
      </c>
      <c r="CU108" s="12">
        <f t="shared" si="116"/>
        <v>0</v>
      </c>
      <c r="CV108" s="12">
        <f t="shared" si="116"/>
        <v>0</v>
      </c>
      <c r="CW108" s="12">
        <f t="shared" si="116"/>
        <v>0</v>
      </c>
      <c r="CX108" s="12">
        <f t="shared" si="116"/>
        <v>0</v>
      </c>
      <c r="CY108" s="12">
        <f t="shared" si="116"/>
        <v>0</v>
      </c>
      <c r="CZ108" s="12">
        <f t="shared" si="116"/>
        <v>0</v>
      </c>
      <c r="DA108" s="12">
        <f t="shared" si="116"/>
        <v>0</v>
      </c>
      <c r="DB108" s="12">
        <f t="shared" si="116"/>
        <v>0</v>
      </c>
      <c r="DC108" s="12">
        <f t="shared" si="116"/>
        <v>0</v>
      </c>
      <c r="DD108" s="12">
        <f t="shared" si="116"/>
        <v>0</v>
      </c>
      <c r="DE108" s="12">
        <f t="shared" si="116"/>
        <v>0</v>
      </c>
    </row>
    <row r="109" spans="2:109" s="12" customFormat="1" x14ac:dyDescent="0.3">
      <c r="B109" s="12" t="b">
        <v>0</v>
      </c>
      <c r="C109" s="12" t="s">
        <v>7</v>
      </c>
      <c r="D109" s="12" t="b">
        <v>1</v>
      </c>
      <c r="E109" s="12">
        <v>275</v>
      </c>
      <c r="F109" s="12">
        <v>330</v>
      </c>
      <c r="G109" s="12" t="str">
        <f t="shared" si="88"/>
        <v>Zone B; &gt; 275kV &lt;= 330kV; Multi Cct: TRUE</v>
      </c>
      <c r="I109" s="11">
        <f t="shared" si="89"/>
        <v>233</v>
      </c>
      <c r="J109" s="12">
        <f t="shared" si="111"/>
        <v>0</v>
      </c>
      <c r="K109" s="12">
        <f t="shared" si="117"/>
        <v>0</v>
      </c>
      <c r="L109" s="12">
        <f t="shared" si="117"/>
        <v>0</v>
      </c>
      <c r="M109" s="12">
        <f t="shared" si="117"/>
        <v>0</v>
      </c>
      <c r="N109" s="12">
        <f t="shared" si="117"/>
        <v>0</v>
      </c>
      <c r="O109" s="12">
        <f t="shared" si="117"/>
        <v>0</v>
      </c>
      <c r="P109" s="12">
        <f t="shared" si="117"/>
        <v>0</v>
      </c>
      <c r="Q109" s="12">
        <f t="shared" si="117"/>
        <v>0</v>
      </c>
      <c r="R109" s="12">
        <f t="shared" si="117"/>
        <v>0</v>
      </c>
      <c r="S109" s="12">
        <f t="shared" si="117"/>
        <v>0</v>
      </c>
      <c r="T109" s="12">
        <f t="shared" si="117"/>
        <v>233</v>
      </c>
      <c r="U109" s="12">
        <f t="shared" si="117"/>
        <v>0</v>
      </c>
      <c r="V109" s="12">
        <f t="shared" si="117"/>
        <v>0</v>
      </c>
      <c r="W109" s="12">
        <f t="shared" si="117"/>
        <v>0</v>
      </c>
      <c r="X109" s="12">
        <f t="shared" si="117"/>
        <v>0</v>
      </c>
      <c r="Y109" s="12">
        <f t="shared" si="117"/>
        <v>0</v>
      </c>
      <c r="Z109" s="12">
        <f t="shared" si="117"/>
        <v>0</v>
      </c>
      <c r="AA109" s="12">
        <f t="shared" si="117"/>
        <v>0</v>
      </c>
      <c r="AB109" s="12">
        <f t="shared" si="117"/>
        <v>0</v>
      </c>
      <c r="AC109" s="12">
        <f t="shared" si="117"/>
        <v>0</v>
      </c>
      <c r="AD109" s="12">
        <f t="shared" si="117"/>
        <v>0</v>
      </c>
      <c r="AE109" s="12">
        <f t="shared" si="117"/>
        <v>0</v>
      </c>
      <c r="AF109" s="12">
        <f t="shared" si="117"/>
        <v>0</v>
      </c>
      <c r="AG109" s="12">
        <f t="shared" si="117"/>
        <v>0</v>
      </c>
      <c r="AH109" s="12">
        <f t="shared" si="117"/>
        <v>0</v>
      </c>
      <c r="AI109" s="12">
        <f t="shared" si="117"/>
        <v>0</v>
      </c>
      <c r="AJ109" s="12">
        <f t="shared" si="117"/>
        <v>0</v>
      </c>
      <c r="AK109" s="12">
        <f t="shared" si="117"/>
        <v>0</v>
      </c>
      <c r="AL109" s="12">
        <f t="shared" si="117"/>
        <v>0</v>
      </c>
      <c r="AM109" s="12">
        <f t="shared" si="117"/>
        <v>0</v>
      </c>
      <c r="AN109" s="12">
        <f t="shared" si="117"/>
        <v>0</v>
      </c>
      <c r="AO109" s="12">
        <f t="shared" si="117"/>
        <v>0</v>
      </c>
      <c r="AP109" s="12">
        <f t="shared" si="117"/>
        <v>0</v>
      </c>
      <c r="AQ109" s="12">
        <f t="shared" si="117"/>
        <v>0</v>
      </c>
      <c r="AR109" s="12">
        <f t="shared" si="117"/>
        <v>0</v>
      </c>
      <c r="AS109" s="12">
        <f t="shared" si="117"/>
        <v>0</v>
      </c>
      <c r="AT109" s="12">
        <f t="shared" si="117"/>
        <v>0</v>
      </c>
      <c r="AU109" s="12">
        <f t="shared" si="117"/>
        <v>0</v>
      </c>
      <c r="AV109" s="12">
        <f t="shared" si="117"/>
        <v>0</v>
      </c>
      <c r="AW109" s="12">
        <f t="shared" si="117"/>
        <v>0</v>
      </c>
      <c r="AX109" s="12">
        <f t="shared" si="117"/>
        <v>0</v>
      </c>
      <c r="AY109" s="12">
        <f t="shared" si="117"/>
        <v>0</v>
      </c>
      <c r="AZ109" s="12">
        <f t="shared" si="117"/>
        <v>0</v>
      </c>
      <c r="BA109" s="12">
        <f t="shared" si="117"/>
        <v>0</v>
      </c>
      <c r="BB109" s="12">
        <f t="shared" si="117"/>
        <v>0</v>
      </c>
      <c r="BC109" s="12">
        <f t="shared" si="117"/>
        <v>0</v>
      </c>
      <c r="BD109" s="12">
        <f t="shared" si="117"/>
        <v>0</v>
      </c>
      <c r="BE109" s="12">
        <f t="shared" si="117"/>
        <v>0</v>
      </c>
      <c r="BF109" s="12">
        <f t="shared" si="117"/>
        <v>0</v>
      </c>
      <c r="BG109" s="12">
        <f t="shared" si="117"/>
        <v>0</v>
      </c>
      <c r="BH109" s="12">
        <f t="shared" si="117"/>
        <v>0</v>
      </c>
      <c r="BI109" s="12">
        <f t="shared" si="117"/>
        <v>0</v>
      </c>
      <c r="BJ109" s="12">
        <f t="shared" si="117"/>
        <v>0</v>
      </c>
      <c r="BK109" s="12">
        <f t="shared" si="117"/>
        <v>0</v>
      </c>
      <c r="BL109" s="12">
        <f t="shared" si="117"/>
        <v>0</v>
      </c>
      <c r="BM109" s="12">
        <f t="shared" si="117"/>
        <v>0</v>
      </c>
      <c r="BN109" s="12">
        <f t="shared" si="117"/>
        <v>0</v>
      </c>
      <c r="BO109" s="12">
        <f t="shared" si="117"/>
        <v>0</v>
      </c>
      <c r="BP109" s="12">
        <f t="shared" si="117"/>
        <v>0</v>
      </c>
      <c r="BQ109" s="12">
        <f t="shared" si="117"/>
        <v>0</v>
      </c>
      <c r="BR109" s="12">
        <f t="shared" si="117"/>
        <v>0</v>
      </c>
      <c r="BS109" s="12">
        <f t="shared" si="117"/>
        <v>0</v>
      </c>
      <c r="BT109" s="12">
        <f t="shared" si="117"/>
        <v>0</v>
      </c>
      <c r="BU109" s="12">
        <f t="shared" si="117"/>
        <v>0</v>
      </c>
      <c r="BV109" s="12">
        <f t="shared" si="117"/>
        <v>0</v>
      </c>
      <c r="BW109" s="12">
        <f t="shared" si="116"/>
        <v>0</v>
      </c>
      <c r="BX109" s="12">
        <f t="shared" si="116"/>
        <v>0</v>
      </c>
      <c r="BY109" s="12">
        <f t="shared" si="116"/>
        <v>0</v>
      </c>
      <c r="BZ109" s="12">
        <f t="shared" si="116"/>
        <v>0</v>
      </c>
      <c r="CA109" s="12">
        <f t="shared" si="116"/>
        <v>0</v>
      </c>
      <c r="CB109" s="12">
        <f t="shared" si="116"/>
        <v>0</v>
      </c>
      <c r="CC109" s="12">
        <f t="shared" si="116"/>
        <v>0</v>
      </c>
      <c r="CD109" s="12">
        <f t="shared" si="116"/>
        <v>0</v>
      </c>
      <c r="CE109" s="12">
        <f t="shared" si="116"/>
        <v>0</v>
      </c>
      <c r="CF109" s="12">
        <f t="shared" si="116"/>
        <v>0</v>
      </c>
      <c r="CG109" s="12">
        <f t="shared" si="116"/>
        <v>0</v>
      </c>
      <c r="CH109" s="12">
        <f t="shared" si="116"/>
        <v>0</v>
      </c>
      <c r="CI109" s="12">
        <f t="shared" si="116"/>
        <v>0</v>
      </c>
      <c r="CJ109" s="12">
        <f t="shared" si="116"/>
        <v>0</v>
      </c>
      <c r="CK109" s="12">
        <f t="shared" si="116"/>
        <v>0</v>
      </c>
      <c r="CL109" s="12">
        <f t="shared" si="116"/>
        <v>0</v>
      </c>
      <c r="CM109" s="12">
        <f t="shared" si="116"/>
        <v>0</v>
      </c>
      <c r="CN109" s="12">
        <f t="shared" si="116"/>
        <v>0</v>
      </c>
      <c r="CO109" s="12">
        <f t="shared" si="116"/>
        <v>0</v>
      </c>
      <c r="CP109" s="12">
        <f t="shared" si="116"/>
        <v>0</v>
      </c>
      <c r="CQ109" s="12">
        <f t="shared" si="116"/>
        <v>0</v>
      </c>
      <c r="CR109" s="12">
        <f t="shared" si="116"/>
        <v>0</v>
      </c>
      <c r="CS109" s="12">
        <f t="shared" si="116"/>
        <v>0</v>
      </c>
      <c r="CT109" s="12">
        <f t="shared" si="116"/>
        <v>0</v>
      </c>
      <c r="CU109" s="12">
        <f t="shared" si="116"/>
        <v>0</v>
      </c>
      <c r="CV109" s="12">
        <f t="shared" si="116"/>
        <v>0</v>
      </c>
      <c r="CW109" s="12">
        <f t="shared" si="116"/>
        <v>0</v>
      </c>
      <c r="CX109" s="12">
        <f t="shared" si="116"/>
        <v>0</v>
      </c>
      <c r="CY109" s="12">
        <f t="shared" si="116"/>
        <v>0</v>
      </c>
      <c r="CZ109" s="12">
        <f t="shared" si="116"/>
        <v>0</v>
      </c>
      <c r="DA109" s="12">
        <f t="shared" si="116"/>
        <v>0</v>
      </c>
      <c r="DB109" s="12">
        <f t="shared" si="116"/>
        <v>0</v>
      </c>
      <c r="DC109" s="12">
        <f t="shared" si="116"/>
        <v>0</v>
      </c>
      <c r="DD109" s="12">
        <f t="shared" si="116"/>
        <v>0</v>
      </c>
      <c r="DE109" s="12">
        <f t="shared" si="116"/>
        <v>0</v>
      </c>
    </row>
    <row r="110" spans="2:109" s="12" customFormat="1" x14ac:dyDescent="0.3">
      <c r="B110" s="12" t="b">
        <v>0</v>
      </c>
      <c r="C110" s="12" t="s">
        <v>8</v>
      </c>
      <c r="D110" s="12" t="b">
        <v>1</v>
      </c>
      <c r="E110" s="12">
        <v>275</v>
      </c>
      <c r="F110" s="12">
        <v>330</v>
      </c>
      <c r="G110" s="12" t="str">
        <f t="shared" si="88"/>
        <v>Zone C; &gt; 275kV &lt;= 330kV; Multi Cct: TRUE</v>
      </c>
      <c r="I110" s="11">
        <f t="shared" si="89"/>
        <v>655</v>
      </c>
      <c r="J110" s="12">
        <f t="shared" si="111"/>
        <v>0</v>
      </c>
      <c r="K110" s="12">
        <f t="shared" si="117"/>
        <v>0</v>
      </c>
      <c r="L110" s="12">
        <f t="shared" si="117"/>
        <v>0</v>
      </c>
      <c r="M110" s="12">
        <f t="shared" si="117"/>
        <v>0</v>
      </c>
      <c r="N110" s="12">
        <f t="shared" si="117"/>
        <v>0</v>
      </c>
      <c r="O110" s="12">
        <f t="shared" si="117"/>
        <v>0</v>
      </c>
      <c r="P110" s="12">
        <f t="shared" si="117"/>
        <v>0</v>
      </c>
      <c r="Q110" s="12">
        <f t="shared" si="117"/>
        <v>170</v>
      </c>
      <c r="R110" s="12">
        <f t="shared" si="117"/>
        <v>0</v>
      </c>
      <c r="S110" s="12">
        <f t="shared" si="117"/>
        <v>0</v>
      </c>
      <c r="T110" s="12">
        <f t="shared" si="117"/>
        <v>2</v>
      </c>
      <c r="U110" s="12">
        <f t="shared" si="117"/>
        <v>0</v>
      </c>
      <c r="V110" s="12">
        <f t="shared" si="117"/>
        <v>0</v>
      </c>
      <c r="W110" s="12">
        <f t="shared" si="117"/>
        <v>0</v>
      </c>
      <c r="X110" s="12">
        <f t="shared" si="117"/>
        <v>483</v>
      </c>
      <c r="Y110" s="12">
        <f t="shared" si="117"/>
        <v>0</v>
      </c>
      <c r="Z110" s="12">
        <f t="shared" si="117"/>
        <v>0</v>
      </c>
      <c r="AA110" s="12">
        <f t="shared" si="117"/>
        <v>0</v>
      </c>
      <c r="AB110" s="12">
        <f t="shared" si="117"/>
        <v>0</v>
      </c>
      <c r="AC110" s="12">
        <f t="shared" si="117"/>
        <v>0</v>
      </c>
      <c r="AD110" s="12">
        <f t="shared" si="117"/>
        <v>0</v>
      </c>
      <c r="AE110" s="12">
        <f t="shared" si="117"/>
        <v>0</v>
      </c>
      <c r="AF110" s="12">
        <f t="shared" si="117"/>
        <v>0</v>
      </c>
      <c r="AG110" s="12">
        <f t="shared" si="117"/>
        <v>0</v>
      </c>
      <c r="AH110" s="12">
        <f t="shared" si="117"/>
        <v>0</v>
      </c>
      <c r="AI110" s="12">
        <f t="shared" si="117"/>
        <v>0</v>
      </c>
      <c r="AJ110" s="12">
        <f t="shared" si="117"/>
        <v>0</v>
      </c>
      <c r="AK110" s="12">
        <f t="shared" si="117"/>
        <v>0</v>
      </c>
      <c r="AL110" s="12">
        <f t="shared" si="117"/>
        <v>0</v>
      </c>
      <c r="AM110" s="12">
        <f t="shared" si="117"/>
        <v>0</v>
      </c>
      <c r="AN110" s="12">
        <f t="shared" si="117"/>
        <v>0</v>
      </c>
      <c r="AO110" s="12">
        <f t="shared" si="117"/>
        <v>0</v>
      </c>
      <c r="AP110" s="12">
        <f t="shared" si="117"/>
        <v>0</v>
      </c>
      <c r="AQ110" s="12">
        <f t="shared" si="117"/>
        <v>0</v>
      </c>
      <c r="AR110" s="12">
        <f t="shared" si="117"/>
        <v>0</v>
      </c>
      <c r="AS110" s="12">
        <f t="shared" si="117"/>
        <v>0</v>
      </c>
      <c r="AT110" s="12">
        <f t="shared" si="117"/>
        <v>0</v>
      </c>
      <c r="AU110" s="12">
        <f t="shared" si="117"/>
        <v>0</v>
      </c>
      <c r="AV110" s="12">
        <f t="shared" si="117"/>
        <v>0</v>
      </c>
      <c r="AW110" s="12">
        <f t="shared" si="117"/>
        <v>0</v>
      </c>
      <c r="AX110" s="12">
        <f t="shared" si="117"/>
        <v>0</v>
      </c>
      <c r="AY110" s="12">
        <f t="shared" si="117"/>
        <v>0</v>
      </c>
      <c r="AZ110" s="12">
        <f t="shared" si="117"/>
        <v>0</v>
      </c>
      <c r="BA110" s="12">
        <f t="shared" si="117"/>
        <v>0</v>
      </c>
      <c r="BB110" s="12">
        <f t="shared" si="117"/>
        <v>0</v>
      </c>
      <c r="BC110" s="12">
        <f t="shared" si="117"/>
        <v>0</v>
      </c>
      <c r="BD110" s="12">
        <f t="shared" si="117"/>
        <v>0</v>
      </c>
      <c r="BE110" s="12">
        <f t="shared" si="117"/>
        <v>0</v>
      </c>
      <c r="BF110" s="12">
        <f t="shared" si="117"/>
        <v>0</v>
      </c>
      <c r="BG110" s="12">
        <f t="shared" si="117"/>
        <v>0</v>
      </c>
      <c r="BH110" s="12">
        <f t="shared" si="117"/>
        <v>0</v>
      </c>
      <c r="BI110" s="12">
        <f t="shared" si="117"/>
        <v>0</v>
      </c>
      <c r="BJ110" s="12">
        <f t="shared" si="117"/>
        <v>0</v>
      </c>
      <c r="BK110" s="12">
        <f t="shared" si="117"/>
        <v>0</v>
      </c>
      <c r="BL110" s="12">
        <f t="shared" si="117"/>
        <v>0</v>
      </c>
      <c r="BM110" s="12">
        <f t="shared" si="117"/>
        <v>0</v>
      </c>
      <c r="BN110" s="12">
        <f t="shared" si="117"/>
        <v>0</v>
      </c>
      <c r="BO110" s="12">
        <f t="shared" si="117"/>
        <v>0</v>
      </c>
      <c r="BP110" s="12">
        <f t="shared" si="117"/>
        <v>0</v>
      </c>
      <c r="BQ110" s="12">
        <f t="shared" si="117"/>
        <v>0</v>
      </c>
      <c r="BR110" s="12">
        <f t="shared" si="117"/>
        <v>0</v>
      </c>
      <c r="BS110" s="12">
        <f t="shared" si="117"/>
        <v>0</v>
      </c>
      <c r="BT110" s="12">
        <f t="shared" si="117"/>
        <v>0</v>
      </c>
      <c r="BU110" s="12">
        <f t="shared" si="117"/>
        <v>0</v>
      </c>
      <c r="BV110" s="12">
        <f t="shared" ref="BV110:DE110" si="118">BV83</f>
        <v>0</v>
      </c>
      <c r="BW110" s="12">
        <f t="shared" si="118"/>
        <v>0</v>
      </c>
      <c r="BX110" s="12">
        <f t="shared" si="118"/>
        <v>0</v>
      </c>
      <c r="BY110" s="12">
        <f t="shared" si="118"/>
        <v>0</v>
      </c>
      <c r="BZ110" s="12">
        <f t="shared" si="118"/>
        <v>0</v>
      </c>
      <c r="CA110" s="12">
        <f t="shared" si="118"/>
        <v>0</v>
      </c>
      <c r="CB110" s="12">
        <f t="shared" si="118"/>
        <v>0</v>
      </c>
      <c r="CC110" s="12">
        <f t="shared" si="118"/>
        <v>0</v>
      </c>
      <c r="CD110" s="12">
        <f t="shared" si="118"/>
        <v>0</v>
      </c>
      <c r="CE110" s="12">
        <f t="shared" si="118"/>
        <v>0</v>
      </c>
      <c r="CF110" s="12">
        <f t="shared" si="118"/>
        <v>0</v>
      </c>
      <c r="CG110" s="12">
        <f t="shared" si="118"/>
        <v>0</v>
      </c>
      <c r="CH110" s="12">
        <f t="shared" si="118"/>
        <v>0</v>
      </c>
      <c r="CI110" s="12">
        <f t="shared" si="118"/>
        <v>0</v>
      </c>
      <c r="CJ110" s="12">
        <f t="shared" si="118"/>
        <v>0</v>
      </c>
      <c r="CK110" s="12">
        <f t="shared" si="118"/>
        <v>0</v>
      </c>
      <c r="CL110" s="12">
        <f t="shared" si="118"/>
        <v>0</v>
      </c>
      <c r="CM110" s="12">
        <f t="shared" si="118"/>
        <v>0</v>
      </c>
      <c r="CN110" s="12">
        <f t="shared" si="118"/>
        <v>0</v>
      </c>
      <c r="CO110" s="12">
        <f t="shared" si="118"/>
        <v>0</v>
      </c>
      <c r="CP110" s="12">
        <f t="shared" si="118"/>
        <v>0</v>
      </c>
      <c r="CQ110" s="12">
        <f t="shared" si="118"/>
        <v>0</v>
      </c>
      <c r="CR110" s="12">
        <f t="shared" si="118"/>
        <v>0</v>
      </c>
      <c r="CS110" s="12">
        <f t="shared" si="118"/>
        <v>0</v>
      </c>
      <c r="CT110" s="12">
        <f t="shared" si="118"/>
        <v>0</v>
      </c>
      <c r="CU110" s="12">
        <f t="shared" si="118"/>
        <v>0</v>
      </c>
      <c r="CV110" s="12">
        <f t="shared" si="118"/>
        <v>0</v>
      </c>
      <c r="CW110" s="12">
        <f t="shared" si="118"/>
        <v>0</v>
      </c>
      <c r="CX110" s="12">
        <f t="shared" si="118"/>
        <v>0</v>
      </c>
      <c r="CY110" s="12">
        <f t="shared" si="118"/>
        <v>0</v>
      </c>
      <c r="CZ110" s="12">
        <f t="shared" si="118"/>
        <v>0</v>
      </c>
      <c r="DA110" s="12">
        <f t="shared" si="118"/>
        <v>0</v>
      </c>
      <c r="DB110" s="12">
        <f t="shared" si="118"/>
        <v>0</v>
      </c>
      <c r="DC110" s="12">
        <f t="shared" si="118"/>
        <v>0</v>
      </c>
      <c r="DD110" s="12">
        <f t="shared" si="118"/>
        <v>0</v>
      </c>
      <c r="DE110" s="12">
        <f t="shared" si="118"/>
        <v>0</v>
      </c>
    </row>
    <row r="111" spans="2:109" s="12" customFormat="1" x14ac:dyDescent="0.3">
      <c r="I111" s="11">
        <f t="shared" ref="I111:AN111" si="119">SUM(I93:I110)</f>
        <v>21100</v>
      </c>
      <c r="J111" s="11">
        <f t="shared" si="119"/>
        <v>57</v>
      </c>
      <c r="K111" s="11">
        <f t="shared" si="119"/>
        <v>509</v>
      </c>
      <c r="L111" s="11">
        <f t="shared" si="119"/>
        <v>583</v>
      </c>
      <c r="M111" s="11">
        <f t="shared" si="119"/>
        <v>236</v>
      </c>
      <c r="N111" s="11">
        <f t="shared" si="119"/>
        <v>593</v>
      </c>
      <c r="O111" s="11">
        <f t="shared" si="119"/>
        <v>784</v>
      </c>
      <c r="P111" s="11">
        <f t="shared" si="119"/>
        <v>768</v>
      </c>
      <c r="Q111" s="11">
        <f t="shared" si="119"/>
        <v>739</v>
      </c>
      <c r="R111" s="11">
        <f t="shared" si="119"/>
        <v>261</v>
      </c>
      <c r="S111" s="11">
        <f t="shared" si="119"/>
        <v>99</v>
      </c>
      <c r="T111" s="11">
        <f t="shared" si="119"/>
        <v>517</v>
      </c>
      <c r="U111" s="11">
        <f t="shared" si="119"/>
        <v>279</v>
      </c>
      <c r="V111" s="11">
        <f t="shared" si="119"/>
        <v>281</v>
      </c>
      <c r="W111" s="11">
        <f t="shared" si="119"/>
        <v>204</v>
      </c>
      <c r="X111" s="11">
        <f t="shared" si="119"/>
        <v>831</v>
      </c>
      <c r="Y111" s="11">
        <f t="shared" si="119"/>
        <v>532</v>
      </c>
      <c r="Z111" s="11">
        <f t="shared" si="119"/>
        <v>800</v>
      </c>
      <c r="AA111" s="11">
        <f t="shared" si="119"/>
        <v>162</v>
      </c>
      <c r="AB111" s="11">
        <f t="shared" si="119"/>
        <v>31</v>
      </c>
      <c r="AC111" s="11">
        <f t="shared" si="119"/>
        <v>161</v>
      </c>
      <c r="AD111" s="11">
        <f t="shared" si="119"/>
        <v>151</v>
      </c>
      <c r="AE111" s="11">
        <f t="shared" si="119"/>
        <v>52</v>
      </c>
      <c r="AF111" s="11">
        <f t="shared" si="119"/>
        <v>724</v>
      </c>
      <c r="AG111" s="11">
        <f t="shared" si="119"/>
        <v>7</v>
      </c>
      <c r="AH111" s="11">
        <f t="shared" si="119"/>
        <v>36</v>
      </c>
      <c r="AI111" s="11">
        <f t="shared" si="119"/>
        <v>10</v>
      </c>
      <c r="AJ111" s="11">
        <f t="shared" si="119"/>
        <v>528</v>
      </c>
      <c r="AK111" s="11">
        <f t="shared" si="119"/>
        <v>354</v>
      </c>
      <c r="AL111" s="11">
        <f t="shared" si="119"/>
        <v>852</v>
      </c>
      <c r="AM111" s="11">
        <f t="shared" si="119"/>
        <v>805</v>
      </c>
      <c r="AN111" s="11">
        <f t="shared" si="119"/>
        <v>837</v>
      </c>
      <c r="AO111" s="11">
        <f t="shared" ref="AO111:BT111" si="120">SUM(AO93:AO110)</f>
        <v>9</v>
      </c>
      <c r="AP111" s="11">
        <f t="shared" si="120"/>
        <v>382</v>
      </c>
      <c r="AQ111" s="11">
        <f t="shared" si="120"/>
        <v>630</v>
      </c>
      <c r="AR111" s="11">
        <f t="shared" si="120"/>
        <v>1402</v>
      </c>
      <c r="AS111" s="11">
        <f t="shared" si="120"/>
        <v>217</v>
      </c>
      <c r="AT111" s="11">
        <f t="shared" si="120"/>
        <v>477</v>
      </c>
      <c r="AU111" s="11">
        <f t="shared" si="120"/>
        <v>883</v>
      </c>
      <c r="AV111" s="11">
        <f t="shared" si="120"/>
        <v>1125</v>
      </c>
      <c r="AW111" s="11">
        <f t="shared" si="120"/>
        <v>32</v>
      </c>
      <c r="AX111" s="11">
        <f t="shared" si="120"/>
        <v>362</v>
      </c>
      <c r="AY111" s="11">
        <f t="shared" si="120"/>
        <v>209</v>
      </c>
      <c r="AZ111" s="11">
        <f t="shared" si="120"/>
        <v>663</v>
      </c>
      <c r="BA111" s="11">
        <f t="shared" si="120"/>
        <v>114</v>
      </c>
      <c r="BB111" s="11">
        <f t="shared" si="120"/>
        <v>443</v>
      </c>
      <c r="BC111" s="11">
        <f t="shared" si="120"/>
        <v>91</v>
      </c>
      <c r="BD111" s="11">
        <f t="shared" si="120"/>
        <v>196</v>
      </c>
      <c r="BE111" s="11">
        <f t="shared" si="120"/>
        <v>500</v>
      </c>
      <c r="BF111" s="11">
        <f t="shared" si="120"/>
        <v>200</v>
      </c>
      <c r="BG111" s="11">
        <f t="shared" si="120"/>
        <v>63</v>
      </c>
      <c r="BH111" s="11">
        <f t="shared" si="120"/>
        <v>128</v>
      </c>
      <c r="BI111" s="11">
        <f t="shared" si="120"/>
        <v>10</v>
      </c>
      <c r="BJ111" s="11">
        <f t="shared" si="120"/>
        <v>168</v>
      </c>
      <c r="BK111" s="11">
        <f t="shared" si="120"/>
        <v>0</v>
      </c>
      <c r="BL111" s="11">
        <f t="shared" si="120"/>
        <v>0</v>
      </c>
      <c r="BM111" s="11">
        <f t="shared" si="120"/>
        <v>0</v>
      </c>
      <c r="BN111" s="11">
        <f t="shared" si="120"/>
        <v>10</v>
      </c>
      <c r="BO111" s="11">
        <f t="shared" si="120"/>
        <v>3</v>
      </c>
      <c r="BP111" s="11">
        <f t="shared" si="120"/>
        <v>0</v>
      </c>
      <c r="BQ111" s="11">
        <f t="shared" si="120"/>
        <v>0</v>
      </c>
      <c r="BR111" s="11">
        <f t="shared" si="120"/>
        <v>0</v>
      </c>
      <c r="BS111" s="11">
        <f t="shared" si="120"/>
        <v>0</v>
      </c>
      <c r="BT111" s="11">
        <f t="shared" si="120"/>
        <v>0</v>
      </c>
      <c r="BU111" s="11">
        <f t="shared" ref="BU111:CZ111" si="121">SUM(BU93:BU110)</f>
        <v>0</v>
      </c>
      <c r="BV111" s="11">
        <f t="shared" si="121"/>
        <v>0</v>
      </c>
      <c r="BW111" s="11">
        <f t="shared" si="121"/>
        <v>0</v>
      </c>
      <c r="BX111" s="11">
        <f t="shared" si="121"/>
        <v>0</v>
      </c>
      <c r="BY111" s="11">
        <f t="shared" si="121"/>
        <v>0</v>
      </c>
      <c r="BZ111" s="11">
        <f t="shared" si="121"/>
        <v>0</v>
      </c>
      <c r="CA111" s="11">
        <f t="shared" si="121"/>
        <v>0</v>
      </c>
      <c r="CB111" s="11">
        <f t="shared" si="121"/>
        <v>0</v>
      </c>
      <c r="CC111" s="11">
        <f t="shared" si="121"/>
        <v>0</v>
      </c>
      <c r="CD111" s="11">
        <f t="shared" si="121"/>
        <v>0</v>
      </c>
      <c r="CE111" s="11">
        <f t="shared" si="121"/>
        <v>0</v>
      </c>
      <c r="CF111" s="11">
        <f t="shared" si="121"/>
        <v>0</v>
      </c>
      <c r="CG111" s="11">
        <f t="shared" si="121"/>
        <v>0</v>
      </c>
      <c r="CH111" s="11">
        <f t="shared" si="121"/>
        <v>0</v>
      </c>
      <c r="CI111" s="11">
        <f t="shared" si="121"/>
        <v>0</v>
      </c>
      <c r="CJ111" s="11">
        <f t="shared" si="121"/>
        <v>0</v>
      </c>
      <c r="CK111" s="11">
        <f t="shared" si="121"/>
        <v>0</v>
      </c>
      <c r="CL111" s="11">
        <f t="shared" si="121"/>
        <v>0</v>
      </c>
      <c r="CM111" s="11">
        <f t="shared" si="121"/>
        <v>0</v>
      </c>
      <c r="CN111" s="11">
        <f t="shared" si="121"/>
        <v>0</v>
      </c>
      <c r="CO111" s="11">
        <f t="shared" si="121"/>
        <v>0</v>
      </c>
      <c r="CP111" s="11">
        <f t="shared" si="121"/>
        <v>0</v>
      </c>
      <c r="CQ111" s="11">
        <f t="shared" si="121"/>
        <v>0</v>
      </c>
      <c r="CR111" s="11">
        <f t="shared" si="121"/>
        <v>0</v>
      </c>
      <c r="CS111" s="11">
        <f t="shared" si="121"/>
        <v>0</v>
      </c>
      <c r="CT111" s="11">
        <f t="shared" si="121"/>
        <v>0</v>
      </c>
      <c r="CU111" s="11">
        <f t="shared" si="121"/>
        <v>0</v>
      </c>
      <c r="CV111" s="11">
        <f t="shared" si="121"/>
        <v>0</v>
      </c>
      <c r="CW111" s="11">
        <f t="shared" si="121"/>
        <v>0</v>
      </c>
      <c r="CX111" s="11">
        <f t="shared" si="121"/>
        <v>0</v>
      </c>
      <c r="CY111" s="11">
        <f t="shared" si="121"/>
        <v>0</v>
      </c>
      <c r="CZ111" s="11">
        <f t="shared" si="121"/>
        <v>0</v>
      </c>
      <c r="DA111" s="11">
        <f t="shared" ref="DA111:DE111" si="122">SUM(DA93:DA110)</f>
        <v>0</v>
      </c>
      <c r="DB111" s="11">
        <f t="shared" si="122"/>
        <v>0</v>
      </c>
      <c r="DC111" s="11">
        <f t="shared" si="122"/>
        <v>0</v>
      </c>
      <c r="DD111" s="11">
        <f t="shared" si="122"/>
        <v>0</v>
      </c>
      <c r="DE111" s="11">
        <f t="shared" si="122"/>
        <v>0</v>
      </c>
    </row>
    <row r="113" spans="8:9" outlineLevel="1" x14ac:dyDescent="0.3">
      <c r="H113" t="s">
        <v>204</v>
      </c>
      <c r="I113">
        <f>I86-I85-I111</f>
        <v>0</v>
      </c>
    </row>
    <row r="143" spans="10:86" x14ac:dyDescent="0.3"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</row>
    <row r="144" spans="10:86" x14ac:dyDescent="0.3"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</row>
    <row r="145" spans="10:86" x14ac:dyDescent="0.3"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</row>
    <row r="146" spans="10:86" x14ac:dyDescent="0.3"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</row>
    <row r="147" spans="10:86" x14ac:dyDescent="0.3"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</row>
    <row r="148" spans="10:86" x14ac:dyDescent="0.3"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</row>
    <row r="149" spans="10:86" x14ac:dyDescent="0.3"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</row>
    <row r="150" spans="10:86" x14ac:dyDescent="0.3"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</row>
    <row r="151" spans="10:86" x14ac:dyDescent="0.3"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</row>
    <row r="152" spans="10:86" x14ac:dyDescent="0.3"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</row>
    <row r="153" spans="10:86" x14ac:dyDescent="0.3"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</row>
    <row r="154" spans="10:86" x14ac:dyDescent="0.3"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</row>
    <row r="155" spans="10:86" x14ac:dyDescent="0.3"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</row>
    <row r="156" spans="10:86" x14ac:dyDescent="0.3"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</row>
    <row r="157" spans="10:86" x14ac:dyDescent="0.3"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</row>
    <row r="158" spans="10:86" x14ac:dyDescent="0.3"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</row>
    <row r="159" spans="10:86" x14ac:dyDescent="0.3"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</row>
    <row r="160" spans="10:86" x14ac:dyDescent="0.3"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</row>
    <row r="161" spans="10:86" x14ac:dyDescent="0.3"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</row>
    <row r="162" spans="10:86" x14ac:dyDescent="0.3"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</row>
    <row r="163" spans="10:86" x14ac:dyDescent="0.3"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</row>
    <row r="164" spans="10:86" x14ac:dyDescent="0.3"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</row>
    <row r="165" spans="10:86" x14ac:dyDescent="0.3">
      <c r="J165" s="12"/>
    </row>
    <row r="166" spans="10:86" x14ac:dyDescent="0.3">
      <c r="J166" s="12"/>
    </row>
    <row r="167" spans="10:86" x14ac:dyDescent="0.3">
      <c r="J167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E87"/>
  <sheetViews>
    <sheetView zoomScale="85" zoomScaleNormal="85" workbookViewId="0"/>
  </sheetViews>
  <sheetFormatPr defaultRowHeight="14.4" outlineLevelRow="1" x14ac:dyDescent="0.3"/>
  <cols>
    <col min="1" max="1" width="14.6640625" style="10" customWidth="1"/>
    <col min="2" max="2" width="23.6640625" style="10" customWidth="1"/>
    <col min="3" max="7" width="8.88671875" style="10"/>
    <col min="8" max="109" width="5" style="10" bestFit="1" customWidth="1"/>
    <col min="110" max="16384" width="8.88671875" style="10"/>
  </cols>
  <sheetData>
    <row r="2" spans="1:109" s="5" customFormat="1" ht="20.399999999999999" thickBot="1" x14ac:dyDescent="0.45">
      <c r="B2" s="5" t="s">
        <v>229</v>
      </c>
    </row>
    <row r="3" spans="1:109" ht="15" thickTop="1" x14ac:dyDescent="0.3"/>
    <row r="4" spans="1:109" x14ac:dyDescent="0.3">
      <c r="E4" s="12"/>
    </row>
    <row r="5" spans="1:109" s="15" customFormat="1" ht="18" thickBot="1" x14ac:dyDescent="0.4">
      <c r="A5" s="15" t="s">
        <v>177</v>
      </c>
    </row>
    <row r="6" spans="1:109" ht="15" thickTop="1" x14ac:dyDescent="0.3">
      <c r="A6" s="12"/>
      <c r="B6" s="12"/>
      <c r="C6" s="12"/>
      <c r="D6" s="12"/>
      <c r="E6" s="12"/>
      <c r="F6" s="12"/>
      <c r="G6" s="19" t="s">
        <v>5</v>
      </c>
      <c r="H6" s="19">
        <v>2010</v>
      </c>
      <c r="I6" s="19">
        <v>2009</v>
      </c>
      <c r="J6" s="19">
        <v>2008</v>
      </c>
      <c r="K6" s="19">
        <v>2007</v>
      </c>
      <c r="L6" s="19">
        <v>2006</v>
      </c>
      <c r="M6" s="19">
        <v>2005</v>
      </c>
      <c r="N6" s="19">
        <v>2004</v>
      </c>
      <c r="O6" s="19">
        <v>2003</v>
      </c>
      <c r="P6" s="19">
        <v>2002</v>
      </c>
      <c r="Q6" s="19">
        <v>2001</v>
      </c>
      <c r="R6" s="19">
        <v>2000</v>
      </c>
      <c r="S6" s="19">
        <v>1999</v>
      </c>
      <c r="T6" s="19">
        <v>1998</v>
      </c>
      <c r="U6" s="19">
        <v>1997</v>
      </c>
      <c r="V6" s="19">
        <v>1996</v>
      </c>
      <c r="W6" s="19">
        <v>1995</v>
      </c>
      <c r="X6" s="19">
        <v>1994</v>
      </c>
      <c r="Y6" s="19">
        <v>1993</v>
      </c>
      <c r="Z6" s="19">
        <v>1992</v>
      </c>
      <c r="AA6" s="19">
        <v>1991</v>
      </c>
      <c r="AB6" s="19">
        <v>1990</v>
      </c>
      <c r="AC6" s="19">
        <v>1989</v>
      </c>
      <c r="AD6" s="19">
        <v>1988</v>
      </c>
      <c r="AE6" s="19">
        <v>1987</v>
      </c>
      <c r="AF6" s="19">
        <v>1986</v>
      </c>
      <c r="AG6" s="19">
        <v>1985</v>
      </c>
      <c r="AH6" s="19">
        <v>1984</v>
      </c>
      <c r="AI6" s="19">
        <v>1983</v>
      </c>
      <c r="AJ6" s="19">
        <v>1982</v>
      </c>
      <c r="AK6" s="19">
        <v>1981</v>
      </c>
      <c r="AL6" s="19">
        <v>1980</v>
      </c>
      <c r="AM6" s="19">
        <v>1979</v>
      </c>
      <c r="AN6" s="19">
        <v>1978</v>
      </c>
      <c r="AO6" s="19">
        <v>1977</v>
      </c>
      <c r="AP6" s="19">
        <v>1976</v>
      </c>
      <c r="AQ6" s="19">
        <v>1975</v>
      </c>
      <c r="AR6" s="19">
        <v>1974</v>
      </c>
      <c r="AS6" s="19">
        <v>1973</v>
      </c>
      <c r="AT6" s="19">
        <v>1972</v>
      </c>
      <c r="AU6" s="19">
        <v>1971</v>
      </c>
      <c r="AV6" s="19">
        <v>1970</v>
      </c>
      <c r="AW6" s="19">
        <v>1969</v>
      </c>
      <c r="AX6" s="19">
        <v>1968</v>
      </c>
      <c r="AY6" s="19">
        <v>1967</v>
      </c>
      <c r="AZ6" s="19">
        <v>1966</v>
      </c>
      <c r="BA6" s="19">
        <v>1965</v>
      </c>
      <c r="BB6" s="19">
        <v>1964</v>
      </c>
      <c r="BC6" s="19">
        <v>1963</v>
      </c>
      <c r="BD6" s="19">
        <v>1962</v>
      </c>
      <c r="BE6" s="19">
        <v>1961</v>
      </c>
      <c r="BF6" s="19">
        <v>1960</v>
      </c>
      <c r="BG6" s="19">
        <v>1959</v>
      </c>
      <c r="BH6" s="19">
        <v>1958</v>
      </c>
      <c r="BI6" s="19">
        <v>1957</v>
      </c>
      <c r="BJ6" s="19">
        <v>1956</v>
      </c>
      <c r="BK6" s="19">
        <v>1955</v>
      </c>
      <c r="BL6" s="19">
        <v>1954</v>
      </c>
      <c r="BM6" s="19">
        <v>1953</v>
      </c>
      <c r="BN6" s="19">
        <v>1952</v>
      </c>
      <c r="BO6" s="19">
        <v>1951</v>
      </c>
      <c r="BP6" s="19">
        <v>1950</v>
      </c>
      <c r="BQ6" s="19">
        <v>1949</v>
      </c>
      <c r="BR6" s="19">
        <v>1948</v>
      </c>
      <c r="BS6" s="19">
        <v>1947</v>
      </c>
      <c r="BT6" s="19">
        <v>1946</v>
      </c>
      <c r="BU6" s="19">
        <v>1945</v>
      </c>
      <c r="BV6" s="19">
        <v>1944</v>
      </c>
      <c r="BW6" s="19">
        <v>1943</v>
      </c>
      <c r="BX6" s="19">
        <v>1942</v>
      </c>
      <c r="BY6" s="19">
        <v>1941</v>
      </c>
      <c r="BZ6" s="19">
        <v>1940</v>
      </c>
      <c r="CA6" s="19">
        <v>1939</v>
      </c>
      <c r="CB6" s="19">
        <v>1938</v>
      </c>
      <c r="CC6" s="19">
        <v>1937</v>
      </c>
      <c r="CD6" s="19">
        <v>1936</v>
      </c>
      <c r="CE6" s="19">
        <v>1935</v>
      </c>
      <c r="CF6" s="19">
        <v>1934</v>
      </c>
      <c r="CG6" s="19">
        <v>1933</v>
      </c>
      <c r="CH6" s="19">
        <v>1932</v>
      </c>
      <c r="CI6" s="19">
        <v>1931</v>
      </c>
      <c r="CJ6" s="19">
        <v>1930</v>
      </c>
      <c r="CK6" s="19">
        <v>1929</v>
      </c>
      <c r="CL6" s="19">
        <v>1928</v>
      </c>
      <c r="CM6" s="19">
        <v>1927</v>
      </c>
      <c r="CN6" s="19">
        <v>1926</v>
      </c>
      <c r="CO6" s="19">
        <v>1925</v>
      </c>
      <c r="CP6" s="19">
        <v>1924</v>
      </c>
      <c r="CQ6" s="19">
        <v>1923</v>
      </c>
      <c r="CR6" s="19">
        <v>1922</v>
      </c>
      <c r="CS6" s="19">
        <v>1921</v>
      </c>
      <c r="CT6" s="19">
        <v>1920</v>
      </c>
      <c r="CU6" s="19">
        <v>1919</v>
      </c>
      <c r="CV6" s="19">
        <v>1918</v>
      </c>
      <c r="CW6" s="19">
        <v>1917</v>
      </c>
      <c r="CX6" s="19">
        <v>1916</v>
      </c>
      <c r="CY6" s="19">
        <v>1915</v>
      </c>
      <c r="CZ6" s="19">
        <v>1914</v>
      </c>
      <c r="DA6" s="19">
        <v>1913</v>
      </c>
      <c r="DB6" s="19">
        <v>1912</v>
      </c>
      <c r="DC6" s="19">
        <v>1911</v>
      </c>
      <c r="DD6" s="19">
        <v>1910</v>
      </c>
      <c r="DE6" s="19">
        <v>1909</v>
      </c>
    </row>
    <row r="7" spans="1:109" x14ac:dyDescent="0.3">
      <c r="A7" s="12"/>
      <c r="B7" s="12"/>
      <c r="C7" s="12"/>
      <c r="D7" s="12"/>
      <c r="E7" s="12"/>
      <c r="F7" s="18" t="s">
        <v>125</v>
      </c>
      <c r="G7" s="11">
        <f t="shared" ref="G7:G21" si="0">SUM(H7:DE7)</f>
        <v>18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18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0</v>
      </c>
      <c r="CP7" s="12">
        <v>0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/>
      <c r="DE7" s="12"/>
    </row>
    <row r="8" spans="1:109" x14ac:dyDescent="0.3">
      <c r="A8" s="12"/>
      <c r="B8" s="12"/>
      <c r="C8" s="12"/>
      <c r="D8" s="12"/>
      <c r="E8" s="12"/>
      <c r="F8" s="18" t="s">
        <v>126</v>
      </c>
      <c r="G8" s="11">
        <f t="shared" si="0"/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>
        <v>0</v>
      </c>
      <c r="CB8" s="12">
        <v>0</v>
      </c>
      <c r="CC8" s="12">
        <v>0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/>
      <c r="DE8" s="12"/>
    </row>
    <row r="9" spans="1:109" x14ac:dyDescent="0.3">
      <c r="A9" s="12"/>
      <c r="B9" s="12"/>
      <c r="C9" s="12"/>
      <c r="D9" s="12"/>
      <c r="E9" s="12"/>
      <c r="F9" s="18" t="s">
        <v>127</v>
      </c>
      <c r="G9" s="11">
        <f t="shared" si="0"/>
        <v>3458</v>
      </c>
      <c r="H9" s="12">
        <v>20</v>
      </c>
      <c r="I9" s="12">
        <v>192</v>
      </c>
      <c r="J9" s="12">
        <v>20</v>
      </c>
      <c r="K9" s="12">
        <v>100</v>
      </c>
      <c r="L9" s="12">
        <v>16</v>
      </c>
      <c r="M9" s="12">
        <v>16</v>
      </c>
      <c r="N9" s="12">
        <v>13</v>
      </c>
      <c r="O9" s="12">
        <v>9</v>
      </c>
      <c r="P9" s="12">
        <v>2</v>
      </c>
      <c r="Q9" s="12">
        <v>4</v>
      </c>
      <c r="R9" s="12">
        <v>9</v>
      </c>
      <c r="S9" s="12">
        <v>0</v>
      </c>
      <c r="T9" s="12">
        <v>3</v>
      </c>
      <c r="U9" s="12">
        <v>0</v>
      </c>
      <c r="V9" s="12">
        <v>0</v>
      </c>
      <c r="W9" s="12">
        <v>0</v>
      </c>
      <c r="X9" s="12">
        <v>0</v>
      </c>
      <c r="Y9" s="12">
        <v>122</v>
      </c>
      <c r="Z9" s="12">
        <v>8</v>
      </c>
      <c r="AA9" s="12">
        <v>0</v>
      </c>
      <c r="AB9" s="12">
        <v>5</v>
      </c>
      <c r="AC9" s="12">
        <v>0</v>
      </c>
      <c r="AD9" s="12">
        <v>233</v>
      </c>
      <c r="AE9" s="12">
        <v>477</v>
      </c>
      <c r="AF9" s="12">
        <v>8</v>
      </c>
      <c r="AG9" s="12">
        <v>1</v>
      </c>
      <c r="AH9" s="12">
        <v>0</v>
      </c>
      <c r="AI9" s="12">
        <v>0</v>
      </c>
      <c r="AJ9" s="12">
        <v>151</v>
      </c>
      <c r="AK9" s="12">
        <v>144</v>
      </c>
      <c r="AL9" s="12">
        <v>0</v>
      </c>
      <c r="AM9" s="12">
        <v>34</v>
      </c>
      <c r="AN9" s="12">
        <v>297</v>
      </c>
      <c r="AO9" s="12">
        <v>469</v>
      </c>
      <c r="AP9" s="12">
        <v>0</v>
      </c>
      <c r="AQ9" s="12">
        <v>0</v>
      </c>
      <c r="AR9" s="12">
        <v>3</v>
      </c>
      <c r="AS9" s="12">
        <v>6</v>
      </c>
      <c r="AT9" s="12">
        <v>0</v>
      </c>
      <c r="AU9" s="12">
        <v>0</v>
      </c>
      <c r="AV9" s="12">
        <v>0</v>
      </c>
      <c r="AW9" s="12">
        <v>458</v>
      </c>
      <c r="AX9" s="12">
        <v>0</v>
      </c>
      <c r="AY9" s="12">
        <v>231</v>
      </c>
      <c r="AZ9" s="12">
        <v>0</v>
      </c>
      <c r="BA9" s="12">
        <v>128</v>
      </c>
      <c r="BB9" s="12">
        <v>0</v>
      </c>
      <c r="BC9" s="12">
        <v>229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50</v>
      </c>
      <c r="BR9" s="12">
        <v>0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/>
      <c r="DE9" s="12"/>
    </row>
    <row r="10" spans="1:109" x14ac:dyDescent="0.3">
      <c r="A10" s="12"/>
      <c r="B10" s="12"/>
      <c r="C10" s="12"/>
      <c r="D10" s="12"/>
      <c r="E10" s="12"/>
      <c r="F10" s="18" t="s">
        <v>128</v>
      </c>
      <c r="G10" s="11">
        <f t="shared" si="0"/>
        <v>8294</v>
      </c>
      <c r="H10" s="12">
        <v>21</v>
      </c>
      <c r="I10" s="12">
        <v>17</v>
      </c>
      <c r="J10" s="12">
        <v>13</v>
      </c>
      <c r="K10" s="12">
        <v>12</v>
      </c>
      <c r="L10" s="12">
        <v>0</v>
      </c>
      <c r="M10" s="12">
        <v>221</v>
      </c>
      <c r="N10" s="12">
        <v>42</v>
      </c>
      <c r="O10" s="12">
        <v>272</v>
      </c>
      <c r="P10" s="12">
        <v>1</v>
      </c>
      <c r="Q10" s="12">
        <v>2</v>
      </c>
      <c r="R10" s="12">
        <v>0</v>
      </c>
      <c r="S10" s="12">
        <v>72</v>
      </c>
      <c r="T10" s="12">
        <v>2</v>
      </c>
      <c r="U10" s="12">
        <v>0</v>
      </c>
      <c r="V10" s="12">
        <v>161</v>
      </c>
      <c r="W10" s="12">
        <v>150</v>
      </c>
      <c r="X10" s="12">
        <v>40</v>
      </c>
      <c r="Y10" s="12">
        <v>461</v>
      </c>
      <c r="Z10" s="12">
        <v>0</v>
      </c>
      <c r="AA10" s="12">
        <v>17</v>
      </c>
      <c r="AB10" s="12">
        <v>0</v>
      </c>
      <c r="AC10" s="12">
        <v>10</v>
      </c>
      <c r="AD10" s="12">
        <v>114</v>
      </c>
      <c r="AE10" s="12">
        <v>171</v>
      </c>
      <c r="AF10" s="12">
        <v>363</v>
      </c>
      <c r="AG10" s="12">
        <v>598</v>
      </c>
      <c r="AH10" s="12">
        <v>0</v>
      </c>
      <c r="AI10" s="12">
        <v>300</v>
      </c>
      <c r="AJ10" s="12">
        <v>357</v>
      </c>
      <c r="AK10" s="12">
        <v>1164</v>
      </c>
      <c r="AL10" s="12">
        <v>224</v>
      </c>
      <c r="AM10" s="12">
        <v>435</v>
      </c>
      <c r="AN10" s="12">
        <v>612</v>
      </c>
      <c r="AO10" s="12">
        <v>1096</v>
      </c>
      <c r="AP10" s="12">
        <v>0</v>
      </c>
      <c r="AQ10" s="12">
        <v>362</v>
      </c>
      <c r="AR10" s="12">
        <v>0</v>
      </c>
      <c r="AS10" s="12">
        <v>984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/>
      <c r="DE10" s="12"/>
    </row>
    <row r="11" spans="1:109" x14ac:dyDescent="0.3">
      <c r="A11" s="12"/>
      <c r="B11" s="12"/>
      <c r="C11" s="12"/>
      <c r="D11" s="12"/>
      <c r="E11" s="12"/>
      <c r="F11" s="18" t="s">
        <v>129</v>
      </c>
      <c r="G11" s="11">
        <f t="shared" si="0"/>
        <v>14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14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/>
      <c r="DE11" s="12"/>
    </row>
    <row r="12" spans="1:109" x14ac:dyDescent="0.3">
      <c r="A12" s="12"/>
      <c r="B12" s="12"/>
      <c r="C12" s="12"/>
      <c r="D12" s="12"/>
      <c r="E12" s="12"/>
      <c r="F12" s="18" t="s">
        <v>130</v>
      </c>
      <c r="G12" s="11">
        <f t="shared" si="0"/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0</v>
      </c>
      <c r="CP12" s="12">
        <v>0</v>
      </c>
      <c r="CQ12" s="12">
        <v>0</v>
      </c>
      <c r="CR12" s="12">
        <v>0</v>
      </c>
      <c r="CS12" s="12">
        <v>0</v>
      </c>
      <c r="CT12" s="12">
        <v>0</v>
      </c>
      <c r="CU12" s="12">
        <v>0</v>
      </c>
      <c r="CV12" s="12">
        <v>0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/>
      <c r="DE12" s="12"/>
    </row>
    <row r="13" spans="1:109" x14ac:dyDescent="0.3">
      <c r="A13" s="12"/>
      <c r="B13" s="12"/>
      <c r="C13" s="12"/>
      <c r="D13" s="12"/>
      <c r="E13" s="12"/>
      <c r="F13" s="18" t="s">
        <v>131</v>
      </c>
      <c r="G13" s="11">
        <f t="shared" si="0"/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/>
      <c r="DE13" s="12"/>
    </row>
    <row r="14" spans="1:109" x14ac:dyDescent="0.3">
      <c r="A14" s="12"/>
      <c r="B14" s="12"/>
      <c r="C14" s="12"/>
      <c r="D14" s="12"/>
      <c r="E14" s="12"/>
      <c r="F14" s="18" t="s">
        <v>132</v>
      </c>
      <c r="G14" s="11">
        <f t="shared" si="0"/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/>
      <c r="DE14" s="12"/>
    </row>
    <row r="15" spans="1:109" x14ac:dyDescent="0.3">
      <c r="A15" s="12"/>
      <c r="B15" s="12"/>
      <c r="C15" s="12"/>
      <c r="D15" s="12"/>
      <c r="E15" s="12"/>
      <c r="F15" s="18" t="s">
        <v>133</v>
      </c>
      <c r="G15" s="11">
        <f t="shared" si="0"/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2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/>
      <c r="DE15" s="12"/>
    </row>
    <row r="16" spans="1:109" x14ac:dyDescent="0.3">
      <c r="A16" s="12"/>
      <c r="B16" s="12"/>
      <c r="C16" s="12"/>
      <c r="D16" s="12"/>
      <c r="E16" s="12"/>
      <c r="F16" s="18" t="s">
        <v>134</v>
      </c>
      <c r="G16" s="11">
        <f t="shared" si="0"/>
        <v>5275</v>
      </c>
      <c r="H16" s="12">
        <v>140</v>
      </c>
      <c r="I16" s="12">
        <v>216</v>
      </c>
      <c r="J16" s="12">
        <v>440</v>
      </c>
      <c r="K16" s="12">
        <v>2</v>
      </c>
      <c r="L16" s="12">
        <v>12</v>
      </c>
      <c r="M16" s="12">
        <v>26</v>
      </c>
      <c r="N16" s="12">
        <v>22</v>
      </c>
      <c r="O16" s="12">
        <v>25</v>
      </c>
      <c r="P16" s="12">
        <v>3</v>
      </c>
      <c r="Q16" s="12">
        <v>5</v>
      </c>
      <c r="R16" s="12">
        <v>205</v>
      </c>
      <c r="S16" s="12">
        <v>0</v>
      </c>
      <c r="T16" s="12">
        <v>22</v>
      </c>
      <c r="U16" s="12">
        <v>31</v>
      </c>
      <c r="V16" s="12">
        <v>0</v>
      </c>
      <c r="W16" s="12">
        <v>0</v>
      </c>
      <c r="X16" s="12">
        <v>0</v>
      </c>
      <c r="Y16" s="12">
        <v>63</v>
      </c>
      <c r="Z16" s="12">
        <v>2</v>
      </c>
      <c r="AA16" s="12">
        <v>0</v>
      </c>
      <c r="AB16" s="12">
        <v>0</v>
      </c>
      <c r="AC16" s="12">
        <v>0</v>
      </c>
      <c r="AD16" s="12">
        <v>3</v>
      </c>
      <c r="AE16" s="12">
        <v>141</v>
      </c>
      <c r="AF16" s="12">
        <v>10</v>
      </c>
      <c r="AG16" s="12">
        <v>24</v>
      </c>
      <c r="AH16" s="12">
        <v>0</v>
      </c>
      <c r="AI16" s="12">
        <v>80</v>
      </c>
      <c r="AJ16" s="12">
        <v>124</v>
      </c>
      <c r="AK16" s="12">
        <v>0</v>
      </c>
      <c r="AL16" s="12">
        <v>0</v>
      </c>
      <c r="AM16" s="12">
        <v>442</v>
      </c>
      <c r="AN16" s="12">
        <v>243</v>
      </c>
      <c r="AO16" s="12">
        <v>276</v>
      </c>
      <c r="AP16" s="12">
        <v>32</v>
      </c>
      <c r="AQ16" s="12">
        <v>0</v>
      </c>
      <c r="AR16" s="12">
        <v>206</v>
      </c>
      <c r="AS16" s="12">
        <v>11</v>
      </c>
      <c r="AT16" s="12">
        <v>12</v>
      </c>
      <c r="AU16" s="12">
        <v>467</v>
      </c>
      <c r="AV16" s="12">
        <v>11</v>
      </c>
      <c r="AW16" s="12">
        <v>6</v>
      </c>
      <c r="AX16" s="12">
        <v>871</v>
      </c>
      <c r="AY16" s="12">
        <v>308</v>
      </c>
      <c r="AZ16" s="12">
        <v>67</v>
      </c>
      <c r="BA16" s="12">
        <v>0</v>
      </c>
      <c r="BB16" s="12">
        <v>69</v>
      </c>
      <c r="BC16" s="12">
        <v>239</v>
      </c>
      <c r="BD16" s="12">
        <v>0</v>
      </c>
      <c r="BE16" s="12">
        <v>0</v>
      </c>
      <c r="BF16" s="12">
        <v>0</v>
      </c>
      <c r="BG16" s="12">
        <v>416</v>
      </c>
      <c r="BH16" s="12">
        <v>3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/>
      <c r="DE16" s="12"/>
    </row>
    <row r="17" spans="1:109" x14ac:dyDescent="0.3">
      <c r="A17" s="12"/>
      <c r="B17" s="12"/>
      <c r="C17" s="12"/>
      <c r="D17" s="12"/>
      <c r="E17" s="12"/>
      <c r="F17" s="18" t="s">
        <v>135</v>
      </c>
      <c r="G17" s="11">
        <f t="shared" si="0"/>
        <v>4457</v>
      </c>
      <c r="H17" s="12">
        <v>604</v>
      </c>
      <c r="I17" s="12">
        <v>344</v>
      </c>
      <c r="J17" s="12">
        <v>97</v>
      </c>
      <c r="K17" s="12">
        <v>148</v>
      </c>
      <c r="L17" s="12">
        <v>16</v>
      </c>
      <c r="M17" s="12">
        <v>8</v>
      </c>
      <c r="N17" s="12">
        <v>214</v>
      </c>
      <c r="O17" s="12">
        <v>0</v>
      </c>
      <c r="P17" s="12">
        <v>200</v>
      </c>
      <c r="Q17" s="12">
        <v>340</v>
      </c>
      <c r="R17" s="12">
        <v>320</v>
      </c>
      <c r="S17" s="12">
        <v>732</v>
      </c>
      <c r="T17" s="12">
        <v>138</v>
      </c>
      <c r="U17" s="12">
        <v>0</v>
      </c>
      <c r="V17" s="12">
        <v>0</v>
      </c>
      <c r="W17" s="12">
        <v>1</v>
      </c>
      <c r="X17" s="12">
        <v>12</v>
      </c>
      <c r="Y17" s="12">
        <v>79</v>
      </c>
      <c r="Z17" s="12">
        <v>0</v>
      </c>
      <c r="AA17" s="12">
        <v>19</v>
      </c>
      <c r="AB17" s="12">
        <v>6</v>
      </c>
      <c r="AC17" s="12">
        <v>518</v>
      </c>
      <c r="AD17" s="12">
        <v>4</v>
      </c>
      <c r="AE17" s="12">
        <v>65</v>
      </c>
      <c r="AF17" s="12">
        <v>29</v>
      </c>
      <c r="AG17" s="12">
        <v>214</v>
      </c>
      <c r="AH17" s="12">
        <v>9</v>
      </c>
      <c r="AI17" s="12">
        <v>3</v>
      </c>
      <c r="AJ17" s="12">
        <v>0</v>
      </c>
      <c r="AK17" s="12">
        <v>96</v>
      </c>
      <c r="AL17" s="12">
        <v>0</v>
      </c>
      <c r="AM17" s="12">
        <v>1</v>
      </c>
      <c r="AN17" s="12">
        <v>4</v>
      </c>
      <c r="AO17" s="12">
        <v>0</v>
      </c>
      <c r="AP17" s="12">
        <v>0</v>
      </c>
      <c r="AQ17" s="12">
        <v>0</v>
      </c>
      <c r="AR17" s="12">
        <v>0</v>
      </c>
      <c r="AS17" s="12">
        <v>4</v>
      </c>
      <c r="AT17" s="12">
        <v>116</v>
      </c>
      <c r="AU17" s="12">
        <v>0</v>
      </c>
      <c r="AV17" s="12">
        <v>116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0</v>
      </c>
      <c r="CC17" s="12">
        <v>0</v>
      </c>
      <c r="CD17" s="12">
        <v>0</v>
      </c>
      <c r="CE17" s="12">
        <v>0</v>
      </c>
      <c r="CF17" s="12">
        <v>0</v>
      </c>
      <c r="CG17" s="12">
        <v>0</v>
      </c>
      <c r="CH17" s="12">
        <v>0</v>
      </c>
      <c r="CI17" s="12">
        <v>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/>
      <c r="DE17" s="12"/>
    </row>
    <row r="18" spans="1:109" x14ac:dyDescent="0.3">
      <c r="A18" s="12"/>
      <c r="B18" s="12"/>
      <c r="C18" s="12"/>
      <c r="D18" s="12"/>
      <c r="E18" s="12"/>
      <c r="F18" s="18" t="s">
        <v>136</v>
      </c>
      <c r="G18" s="11">
        <f t="shared" si="0"/>
        <v>888</v>
      </c>
      <c r="H18" s="12">
        <v>0</v>
      </c>
      <c r="I18" s="12">
        <v>0</v>
      </c>
      <c r="J18" s="12">
        <v>170</v>
      </c>
      <c r="K18" s="12">
        <v>0</v>
      </c>
      <c r="L18" s="12">
        <v>0</v>
      </c>
      <c r="M18" s="12">
        <v>235</v>
      </c>
      <c r="N18" s="12">
        <v>0</v>
      </c>
      <c r="O18" s="12">
        <v>0</v>
      </c>
      <c r="P18" s="12">
        <v>0</v>
      </c>
      <c r="Q18" s="12">
        <v>483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12">
        <v>0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/>
      <c r="DE18" s="12"/>
    </row>
    <row r="19" spans="1:109" x14ac:dyDescent="0.3">
      <c r="A19" s="12"/>
      <c r="B19" s="12"/>
      <c r="C19" s="12"/>
      <c r="D19" s="12"/>
      <c r="E19" s="12"/>
      <c r="F19" s="18" t="s">
        <v>137</v>
      </c>
      <c r="G19" s="11">
        <f t="shared" si="0"/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0</v>
      </c>
      <c r="CE19" s="12">
        <v>0</v>
      </c>
      <c r="CF19" s="12">
        <v>0</v>
      </c>
      <c r="CG19" s="12">
        <v>0</v>
      </c>
      <c r="CH19" s="12">
        <v>0</v>
      </c>
      <c r="CI19" s="12">
        <v>0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0</v>
      </c>
      <c r="CQ19" s="12">
        <v>0</v>
      </c>
      <c r="CR19" s="12">
        <v>0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/>
      <c r="DE19" s="12"/>
    </row>
    <row r="20" spans="1:109" x14ac:dyDescent="0.3">
      <c r="A20" s="12"/>
      <c r="B20" s="12"/>
      <c r="C20" s="12"/>
      <c r="D20" s="12"/>
      <c r="E20" s="12"/>
      <c r="F20" s="18" t="s">
        <v>138</v>
      </c>
      <c r="G20" s="11">
        <f t="shared" si="0"/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/>
      <c r="DE20" s="12"/>
    </row>
    <row r="21" spans="1:109" x14ac:dyDescent="0.3">
      <c r="A21" s="12"/>
      <c r="B21" s="12"/>
      <c r="C21" s="12"/>
      <c r="D21" s="12"/>
      <c r="E21" s="12"/>
      <c r="F21" s="12" t="s">
        <v>5</v>
      </c>
      <c r="G21" s="11">
        <f t="shared" si="0"/>
        <v>22406</v>
      </c>
      <c r="H21" s="11">
        <f t="shared" ref="H21:AH21" si="1">SUM(H7:H20)</f>
        <v>785</v>
      </c>
      <c r="I21" s="11">
        <f t="shared" si="1"/>
        <v>769</v>
      </c>
      <c r="J21" s="11">
        <f t="shared" si="1"/>
        <v>740</v>
      </c>
      <c r="K21" s="11">
        <f t="shared" si="1"/>
        <v>262</v>
      </c>
      <c r="L21" s="11">
        <f t="shared" si="1"/>
        <v>44</v>
      </c>
      <c r="M21" s="11">
        <f t="shared" si="1"/>
        <v>520</v>
      </c>
      <c r="N21" s="11">
        <f t="shared" si="1"/>
        <v>291</v>
      </c>
      <c r="O21" s="11">
        <f t="shared" si="1"/>
        <v>306</v>
      </c>
      <c r="P21" s="11">
        <f t="shared" si="1"/>
        <v>206</v>
      </c>
      <c r="Q21" s="11">
        <f t="shared" si="1"/>
        <v>834</v>
      </c>
      <c r="R21" s="11">
        <f t="shared" si="1"/>
        <v>534</v>
      </c>
      <c r="S21" s="11">
        <f t="shared" si="1"/>
        <v>804</v>
      </c>
      <c r="T21" s="11">
        <f t="shared" si="1"/>
        <v>165</v>
      </c>
      <c r="U21" s="11">
        <f t="shared" si="1"/>
        <v>31</v>
      </c>
      <c r="V21" s="11">
        <f t="shared" si="1"/>
        <v>161</v>
      </c>
      <c r="W21" s="11">
        <f t="shared" si="1"/>
        <v>151</v>
      </c>
      <c r="X21" s="11">
        <f t="shared" si="1"/>
        <v>52</v>
      </c>
      <c r="Y21" s="11">
        <f t="shared" si="1"/>
        <v>725</v>
      </c>
      <c r="Z21" s="11">
        <f t="shared" si="1"/>
        <v>10</v>
      </c>
      <c r="AA21" s="11">
        <f t="shared" si="1"/>
        <v>36</v>
      </c>
      <c r="AB21" s="11">
        <f t="shared" si="1"/>
        <v>11</v>
      </c>
      <c r="AC21" s="11">
        <f t="shared" si="1"/>
        <v>546</v>
      </c>
      <c r="AD21" s="11">
        <f t="shared" si="1"/>
        <v>354</v>
      </c>
      <c r="AE21" s="11">
        <f t="shared" si="1"/>
        <v>854</v>
      </c>
      <c r="AF21" s="11">
        <f t="shared" si="1"/>
        <v>410</v>
      </c>
      <c r="AG21" s="11">
        <f t="shared" si="1"/>
        <v>837</v>
      </c>
      <c r="AH21" s="11">
        <f t="shared" si="1"/>
        <v>11</v>
      </c>
      <c r="AI21" s="11">
        <f t="shared" ref="AI21:BN21" si="2">SUM(AI7:AI20)</f>
        <v>383</v>
      </c>
      <c r="AJ21" s="11">
        <f t="shared" si="2"/>
        <v>632</v>
      </c>
      <c r="AK21" s="11">
        <f t="shared" si="2"/>
        <v>1404</v>
      </c>
      <c r="AL21" s="11">
        <f t="shared" si="2"/>
        <v>224</v>
      </c>
      <c r="AM21" s="11">
        <f t="shared" si="2"/>
        <v>912</v>
      </c>
      <c r="AN21" s="11">
        <f t="shared" si="2"/>
        <v>1156</v>
      </c>
      <c r="AO21" s="11">
        <f t="shared" si="2"/>
        <v>1841</v>
      </c>
      <c r="AP21" s="11">
        <f t="shared" si="2"/>
        <v>32</v>
      </c>
      <c r="AQ21" s="11">
        <f t="shared" si="2"/>
        <v>362</v>
      </c>
      <c r="AR21" s="11">
        <f t="shared" si="2"/>
        <v>209</v>
      </c>
      <c r="AS21" s="11">
        <f t="shared" si="2"/>
        <v>1005</v>
      </c>
      <c r="AT21" s="11">
        <f t="shared" si="2"/>
        <v>128</v>
      </c>
      <c r="AU21" s="11">
        <f t="shared" si="2"/>
        <v>467</v>
      </c>
      <c r="AV21" s="11">
        <f t="shared" si="2"/>
        <v>127</v>
      </c>
      <c r="AW21" s="11">
        <f t="shared" si="2"/>
        <v>464</v>
      </c>
      <c r="AX21" s="11">
        <f t="shared" si="2"/>
        <v>871</v>
      </c>
      <c r="AY21" s="11">
        <f t="shared" si="2"/>
        <v>539</v>
      </c>
      <c r="AZ21" s="11">
        <f t="shared" si="2"/>
        <v>67</v>
      </c>
      <c r="BA21" s="11">
        <f t="shared" si="2"/>
        <v>128</v>
      </c>
      <c r="BB21" s="11">
        <f t="shared" si="2"/>
        <v>69</v>
      </c>
      <c r="BC21" s="11">
        <f t="shared" si="2"/>
        <v>468</v>
      </c>
      <c r="BD21" s="11">
        <f t="shared" si="2"/>
        <v>0</v>
      </c>
      <c r="BE21" s="11">
        <f t="shared" si="2"/>
        <v>0</v>
      </c>
      <c r="BF21" s="11">
        <f t="shared" si="2"/>
        <v>0</v>
      </c>
      <c r="BG21" s="11">
        <f t="shared" si="2"/>
        <v>416</v>
      </c>
      <c r="BH21" s="11">
        <f t="shared" si="2"/>
        <v>3</v>
      </c>
      <c r="BI21" s="11">
        <f t="shared" si="2"/>
        <v>0</v>
      </c>
      <c r="BJ21" s="11">
        <f t="shared" si="2"/>
        <v>0</v>
      </c>
      <c r="BK21" s="11">
        <f t="shared" si="2"/>
        <v>0</v>
      </c>
      <c r="BL21" s="11">
        <f t="shared" si="2"/>
        <v>0</v>
      </c>
      <c r="BM21" s="11">
        <f t="shared" si="2"/>
        <v>0</v>
      </c>
      <c r="BN21" s="11">
        <f t="shared" si="2"/>
        <v>0</v>
      </c>
      <c r="BO21" s="11">
        <f t="shared" ref="BO21:CT21" si="3">SUM(BO7:BO20)</f>
        <v>0</v>
      </c>
      <c r="BP21" s="11">
        <f t="shared" si="3"/>
        <v>0</v>
      </c>
      <c r="BQ21" s="11">
        <f t="shared" si="3"/>
        <v>50</v>
      </c>
      <c r="BR21" s="11">
        <f t="shared" si="3"/>
        <v>0</v>
      </c>
      <c r="BS21" s="11">
        <f t="shared" si="3"/>
        <v>0</v>
      </c>
      <c r="BT21" s="11">
        <f t="shared" si="3"/>
        <v>0</v>
      </c>
      <c r="BU21" s="11">
        <f t="shared" si="3"/>
        <v>0</v>
      </c>
      <c r="BV21" s="11">
        <f t="shared" si="3"/>
        <v>0</v>
      </c>
      <c r="BW21" s="11">
        <f t="shared" si="3"/>
        <v>0</v>
      </c>
      <c r="BX21" s="11">
        <f t="shared" si="3"/>
        <v>0</v>
      </c>
      <c r="BY21" s="11">
        <f t="shared" si="3"/>
        <v>0</v>
      </c>
      <c r="BZ21" s="11">
        <f t="shared" si="3"/>
        <v>0</v>
      </c>
      <c r="CA21" s="11">
        <f t="shared" si="3"/>
        <v>0</v>
      </c>
      <c r="CB21" s="11">
        <f t="shared" si="3"/>
        <v>0</v>
      </c>
      <c r="CC21" s="11">
        <f t="shared" si="3"/>
        <v>0</v>
      </c>
      <c r="CD21" s="11">
        <f t="shared" si="3"/>
        <v>0</v>
      </c>
      <c r="CE21" s="11">
        <f t="shared" si="3"/>
        <v>0</v>
      </c>
      <c r="CF21" s="11">
        <f t="shared" si="3"/>
        <v>0</v>
      </c>
      <c r="CG21" s="11">
        <f t="shared" si="3"/>
        <v>0</v>
      </c>
      <c r="CH21" s="11">
        <f t="shared" si="3"/>
        <v>0</v>
      </c>
      <c r="CI21" s="11">
        <f t="shared" si="3"/>
        <v>0</v>
      </c>
      <c r="CJ21" s="11">
        <f t="shared" si="3"/>
        <v>0</v>
      </c>
      <c r="CK21" s="11">
        <f t="shared" si="3"/>
        <v>0</v>
      </c>
      <c r="CL21" s="11">
        <f t="shared" si="3"/>
        <v>0</v>
      </c>
      <c r="CM21" s="11">
        <f t="shared" si="3"/>
        <v>0</v>
      </c>
      <c r="CN21" s="11">
        <f t="shared" si="3"/>
        <v>0</v>
      </c>
      <c r="CO21" s="11">
        <f t="shared" si="3"/>
        <v>0</v>
      </c>
      <c r="CP21" s="11">
        <f t="shared" si="3"/>
        <v>0</v>
      </c>
      <c r="CQ21" s="11">
        <f t="shared" si="3"/>
        <v>0</v>
      </c>
      <c r="CR21" s="11">
        <f t="shared" si="3"/>
        <v>0</v>
      </c>
      <c r="CS21" s="11">
        <f t="shared" si="3"/>
        <v>0</v>
      </c>
      <c r="CT21" s="11">
        <f t="shared" si="3"/>
        <v>0</v>
      </c>
      <c r="CU21" s="11">
        <f t="shared" ref="CU21:DE21" si="4">SUM(CU7:CU20)</f>
        <v>0</v>
      </c>
      <c r="CV21" s="11">
        <f t="shared" si="4"/>
        <v>0</v>
      </c>
      <c r="CW21" s="11">
        <f t="shared" si="4"/>
        <v>0</v>
      </c>
      <c r="CX21" s="11">
        <f t="shared" si="4"/>
        <v>0</v>
      </c>
      <c r="CY21" s="11">
        <f t="shared" si="4"/>
        <v>0</v>
      </c>
      <c r="CZ21" s="11">
        <f t="shared" si="4"/>
        <v>0</v>
      </c>
      <c r="DA21" s="11">
        <f t="shared" si="4"/>
        <v>0</v>
      </c>
      <c r="DB21" s="11">
        <f t="shared" si="4"/>
        <v>0</v>
      </c>
      <c r="DC21" s="11">
        <f t="shared" si="4"/>
        <v>0</v>
      </c>
      <c r="DD21" s="11">
        <f t="shared" si="4"/>
        <v>0</v>
      </c>
      <c r="DE21" s="11">
        <f t="shared" si="4"/>
        <v>0</v>
      </c>
    </row>
    <row r="22" spans="1:109" x14ac:dyDescent="0.3">
      <c r="E22" s="12"/>
    </row>
    <row r="23" spans="1:109" x14ac:dyDescent="0.3">
      <c r="E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</row>
    <row r="24" spans="1:109" s="15" customFormat="1" ht="18" thickBot="1" x14ac:dyDescent="0.4">
      <c r="A24" s="15" t="s">
        <v>178</v>
      </c>
    </row>
    <row r="25" spans="1:109" s="19" customFormat="1" ht="15" thickTop="1" x14ac:dyDescent="0.3">
      <c r="G25" s="19" t="s">
        <v>5</v>
      </c>
      <c r="H25" s="19">
        <v>2010</v>
      </c>
      <c r="I25" s="19">
        <v>2009</v>
      </c>
      <c r="J25" s="19">
        <v>2008</v>
      </c>
      <c r="K25" s="19">
        <v>2007</v>
      </c>
      <c r="L25" s="19">
        <v>2006</v>
      </c>
      <c r="M25" s="19">
        <v>2005</v>
      </c>
      <c r="N25" s="19">
        <v>2004</v>
      </c>
      <c r="O25" s="19">
        <v>2003</v>
      </c>
      <c r="P25" s="19">
        <v>2002</v>
      </c>
      <c r="Q25" s="19">
        <v>2001</v>
      </c>
      <c r="R25" s="19">
        <v>2000</v>
      </c>
      <c r="S25" s="19">
        <v>1999</v>
      </c>
      <c r="T25" s="19">
        <v>1998</v>
      </c>
      <c r="U25" s="19">
        <v>1997</v>
      </c>
      <c r="V25" s="19">
        <v>1996</v>
      </c>
      <c r="W25" s="19">
        <v>1995</v>
      </c>
      <c r="X25" s="19">
        <v>1994</v>
      </c>
      <c r="Y25" s="19">
        <v>1993</v>
      </c>
      <c r="Z25" s="19">
        <v>1992</v>
      </c>
      <c r="AA25" s="19">
        <v>1991</v>
      </c>
      <c r="AB25" s="19">
        <v>1990</v>
      </c>
      <c r="AC25" s="19">
        <v>1989</v>
      </c>
      <c r="AD25" s="19">
        <v>1988</v>
      </c>
      <c r="AE25" s="19">
        <v>1987</v>
      </c>
      <c r="AF25" s="19">
        <v>1986</v>
      </c>
      <c r="AG25" s="19">
        <v>1985</v>
      </c>
      <c r="AH25" s="19">
        <v>1984</v>
      </c>
      <c r="AI25" s="19">
        <v>1983</v>
      </c>
      <c r="AJ25" s="19">
        <v>1982</v>
      </c>
      <c r="AK25" s="19">
        <v>1981</v>
      </c>
      <c r="AL25" s="19">
        <v>1980</v>
      </c>
      <c r="AM25" s="19">
        <v>1979</v>
      </c>
      <c r="AN25" s="19">
        <v>1978</v>
      </c>
      <c r="AO25" s="19">
        <v>1977</v>
      </c>
      <c r="AP25" s="19">
        <v>1976</v>
      </c>
      <c r="AQ25" s="19">
        <v>1975</v>
      </c>
      <c r="AR25" s="19">
        <v>1974</v>
      </c>
      <c r="AS25" s="19">
        <v>1973</v>
      </c>
      <c r="AT25" s="19">
        <v>1972</v>
      </c>
      <c r="AU25" s="19">
        <v>1971</v>
      </c>
      <c r="AV25" s="19">
        <v>1970</v>
      </c>
      <c r="AW25" s="19">
        <v>1969</v>
      </c>
      <c r="AX25" s="19">
        <v>1968</v>
      </c>
      <c r="AY25" s="19">
        <v>1967</v>
      </c>
      <c r="AZ25" s="19">
        <v>1966</v>
      </c>
      <c r="BA25" s="19">
        <v>1965</v>
      </c>
      <c r="BB25" s="19">
        <v>1964</v>
      </c>
      <c r="BC25" s="19">
        <v>1963</v>
      </c>
      <c r="BD25" s="19">
        <v>1962</v>
      </c>
      <c r="BE25" s="19">
        <v>1961</v>
      </c>
      <c r="BF25" s="19">
        <v>1960</v>
      </c>
      <c r="BG25" s="19">
        <v>1959</v>
      </c>
      <c r="BH25" s="19">
        <v>1958</v>
      </c>
      <c r="BI25" s="19">
        <v>1957</v>
      </c>
      <c r="BJ25" s="19">
        <v>1956</v>
      </c>
      <c r="BK25" s="19">
        <v>1955</v>
      </c>
      <c r="BL25" s="19">
        <v>1954</v>
      </c>
      <c r="BM25" s="19">
        <v>1953</v>
      </c>
      <c r="BN25" s="19">
        <v>1952</v>
      </c>
      <c r="BO25" s="19">
        <v>1951</v>
      </c>
      <c r="BP25" s="19">
        <v>1950</v>
      </c>
      <c r="BQ25" s="19">
        <v>1949</v>
      </c>
      <c r="BR25" s="19">
        <v>1948</v>
      </c>
      <c r="BS25" s="19">
        <v>1947</v>
      </c>
      <c r="BT25" s="19">
        <v>1946</v>
      </c>
      <c r="BU25" s="19">
        <v>1945</v>
      </c>
      <c r="BV25" s="19">
        <v>1944</v>
      </c>
      <c r="BW25" s="19">
        <v>1943</v>
      </c>
      <c r="BX25" s="19">
        <v>1942</v>
      </c>
      <c r="BY25" s="19">
        <v>1941</v>
      </c>
      <c r="BZ25" s="19">
        <v>1940</v>
      </c>
      <c r="CA25" s="19">
        <v>1939</v>
      </c>
      <c r="CB25" s="19">
        <v>1938</v>
      </c>
      <c r="CC25" s="19">
        <v>1937</v>
      </c>
      <c r="CD25" s="19">
        <v>1936</v>
      </c>
      <c r="CE25" s="19">
        <v>1935</v>
      </c>
      <c r="CF25" s="19">
        <v>1934</v>
      </c>
      <c r="CG25" s="19">
        <v>1933</v>
      </c>
      <c r="CH25" s="19">
        <v>1932</v>
      </c>
      <c r="CI25" s="19">
        <v>1931</v>
      </c>
      <c r="CJ25" s="19">
        <v>1930</v>
      </c>
      <c r="CK25" s="19">
        <v>1929</v>
      </c>
      <c r="CL25" s="19">
        <v>1928</v>
      </c>
      <c r="CM25" s="19">
        <v>1927</v>
      </c>
      <c r="CN25" s="19">
        <v>1926</v>
      </c>
      <c r="CO25" s="19">
        <v>1925</v>
      </c>
      <c r="CP25" s="19">
        <v>1924</v>
      </c>
      <c r="CQ25" s="19">
        <v>1923</v>
      </c>
      <c r="CR25" s="19">
        <v>1922</v>
      </c>
      <c r="CS25" s="19">
        <v>1921</v>
      </c>
      <c r="CT25" s="19">
        <v>1920</v>
      </c>
      <c r="CU25" s="19">
        <v>1919</v>
      </c>
      <c r="CV25" s="19">
        <v>1918</v>
      </c>
      <c r="CW25" s="19">
        <v>1917</v>
      </c>
      <c r="CX25" s="19">
        <v>1916</v>
      </c>
      <c r="CY25" s="19">
        <v>1915</v>
      </c>
      <c r="CZ25" s="19">
        <v>1914</v>
      </c>
      <c r="DA25" s="19">
        <v>1913</v>
      </c>
      <c r="DB25" s="19">
        <v>1912</v>
      </c>
      <c r="DC25" s="19">
        <v>1911</v>
      </c>
      <c r="DD25" s="19">
        <v>1910</v>
      </c>
      <c r="DE25" s="19">
        <v>1909</v>
      </c>
    </row>
    <row r="26" spans="1:109" s="12" customFormat="1" x14ac:dyDescent="0.3">
      <c r="F26" s="12" t="s">
        <v>7</v>
      </c>
      <c r="G26" s="11">
        <f>SUM(H26:DE26)</f>
        <v>3711</v>
      </c>
      <c r="H26" s="12">
        <v>0</v>
      </c>
      <c r="I26" s="12">
        <v>345</v>
      </c>
      <c r="J26" s="12">
        <v>30</v>
      </c>
      <c r="K26" s="12">
        <v>14</v>
      </c>
      <c r="L26" s="12">
        <v>2</v>
      </c>
      <c r="M26" s="12">
        <v>249</v>
      </c>
      <c r="N26" s="12">
        <v>34</v>
      </c>
      <c r="O26" s="12">
        <v>1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16</v>
      </c>
      <c r="Z26" s="12">
        <v>0</v>
      </c>
      <c r="AA26" s="12">
        <v>0</v>
      </c>
      <c r="AB26" s="12">
        <v>0</v>
      </c>
      <c r="AC26" s="12">
        <v>0</v>
      </c>
      <c r="AD26" s="12">
        <v>201</v>
      </c>
      <c r="AE26" s="12">
        <v>0</v>
      </c>
      <c r="AF26" s="12">
        <v>2</v>
      </c>
      <c r="AG26" s="12">
        <v>0</v>
      </c>
      <c r="AH26" s="12">
        <v>2</v>
      </c>
      <c r="AI26" s="12">
        <v>0</v>
      </c>
      <c r="AJ26" s="12">
        <v>0</v>
      </c>
      <c r="AK26" s="12">
        <v>0</v>
      </c>
      <c r="AL26" s="12">
        <v>0</v>
      </c>
      <c r="AM26" s="12">
        <v>2</v>
      </c>
      <c r="AN26" s="12">
        <v>682</v>
      </c>
      <c r="AO26" s="12">
        <v>474</v>
      </c>
      <c r="AP26" s="12">
        <v>0</v>
      </c>
      <c r="AQ26" s="12">
        <v>0</v>
      </c>
      <c r="AR26" s="12">
        <v>209</v>
      </c>
      <c r="AS26" s="12">
        <v>0</v>
      </c>
      <c r="AT26" s="12">
        <v>75</v>
      </c>
      <c r="AU26" s="12">
        <v>390</v>
      </c>
      <c r="AV26" s="12">
        <v>3</v>
      </c>
      <c r="AW26" s="12">
        <v>464</v>
      </c>
      <c r="AX26" s="12">
        <v>366</v>
      </c>
      <c r="AY26" s="12">
        <v>57</v>
      </c>
      <c r="AZ26" s="12">
        <v>37</v>
      </c>
      <c r="BA26" s="12">
        <v>0</v>
      </c>
      <c r="BB26" s="12">
        <v>0</v>
      </c>
      <c r="BC26" s="12">
        <v>56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0</v>
      </c>
      <c r="CI26" s="12">
        <v>0</v>
      </c>
      <c r="CJ26" s="12">
        <v>0</v>
      </c>
      <c r="CK26" s="12">
        <v>0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</row>
    <row r="27" spans="1:109" s="12" customFormat="1" x14ac:dyDescent="0.3">
      <c r="F27" s="12" t="s">
        <v>8</v>
      </c>
      <c r="G27" s="11">
        <f>SUM(H27:DE27)</f>
        <v>15680</v>
      </c>
      <c r="H27" s="12">
        <v>574</v>
      </c>
      <c r="I27" s="12">
        <v>234</v>
      </c>
      <c r="J27" s="12">
        <v>457</v>
      </c>
      <c r="K27" s="12">
        <v>248</v>
      </c>
      <c r="L27" s="12">
        <v>42</v>
      </c>
      <c r="M27" s="12">
        <v>246</v>
      </c>
      <c r="N27" s="12">
        <v>234</v>
      </c>
      <c r="O27" s="12">
        <v>305</v>
      </c>
      <c r="P27" s="12">
        <v>39</v>
      </c>
      <c r="Q27" s="12">
        <v>831</v>
      </c>
      <c r="R27" s="12">
        <v>534</v>
      </c>
      <c r="S27" s="12">
        <v>804</v>
      </c>
      <c r="T27" s="12">
        <v>9</v>
      </c>
      <c r="U27" s="12">
        <v>31</v>
      </c>
      <c r="V27" s="12">
        <v>161</v>
      </c>
      <c r="W27" s="12">
        <v>151</v>
      </c>
      <c r="X27" s="12">
        <v>52</v>
      </c>
      <c r="Y27" s="12">
        <v>709</v>
      </c>
      <c r="Z27" s="12">
        <v>10</v>
      </c>
      <c r="AA27" s="12">
        <v>19</v>
      </c>
      <c r="AB27" s="12">
        <v>11</v>
      </c>
      <c r="AC27" s="12">
        <v>0</v>
      </c>
      <c r="AD27" s="12">
        <v>153</v>
      </c>
      <c r="AE27" s="12">
        <v>779</v>
      </c>
      <c r="AF27" s="12">
        <v>404</v>
      </c>
      <c r="AG27" s="12">
        <v>837</v>
      </c>
      <c r="AH27" s="12">
        <v>9</v>
      </c>
      <c r="AI27" s="12">
        <v>383</v>
      </c>
      <c r="AJ27" s="12">
        <v>510</v>
      </c>
      <c r="AK27" s="12">
        <v>1363</v>
      </c>
      <c r="AL27" s="12">
        <v>213</v>
      </c>
      <c r="AM27" s="12">
        <v>910</v>
      </c>
      <c r="AN27" s="12">
        <v>474</v>
      </c>
      <c r="AO27" s="12">
        <v>1021</v>
      </c>
      <c r="AP27" s="12">
        <v>32</v>
      </c>
      <c r="AQ27" s="12">
        <v>362</v>
      </c>
      <c r="AR27" s="12">
        <v>0</v>
      </c>
      <c r="AS27" s="12">
        <v>649</v>
      </c>
      <c r="AT27" s="12">
        <v>53</v>
      </c>
      <c r="AU27" s="12">
        <v>77</v>
      </c>
      <c r="AV27" s="12">
        <v>124</v>
      </c>
      <c r="AW27" s="12">
        <v>0</v>
      </c>
      <c r="AX27" s="12">
        <v>505</v>
      </c>
      <c r="AY27" s="12">
        <v>477</v>
      </c>
      <c r="AZ27" s="12">
        <v>30</v>
      </c>
      <c r="BA27" s="12">
        <v>128</v>
      </c>
      <c r="BB27" s="12">
        <v>10</v>
      </c>
      <c r="BC27" s="12">
        <v>412</v>
      </c>
      <c r="BD27" s="12">
        <v>0</v>
      </c>
      <c r="BE27" s="12">
        <v>0</v>
      </c>
      <c r="BF27" s="12">
        <v>0</v>
      </c>
      <c r="BG27" s="12">
        <v>14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50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12">
        <v>0</v>
      </c>
      <c r="CG27" s="12">
        <v>0</v>
      </c>
      <c r="CH27" s="12">
        <v>0</v>
      </c>
      <c r="CI27" s="12">
        <v>0</v>
      </c>
      <c r="CJ27" s="12">
        <v>0</v>
      </c>
      <c r="CK27" s="12">
        <v>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</row>
    <row r="28" spans="1:109" s="12" customFormat="1" x14ac:dyDescent="0.3">
      <c r="F28" s="12" t="s">
        <v>9</v>
      </c>
      <c r="G28" s="11">
        <f>SUM(H28:DE28)</f>
        <v>3015</v>
      </c>
      <c r="H28" s="12">
        <v>211</v>
      </c>
      <c r="I28" s="12">
        <v>190</v>
      </c>
      <c r="J28" s="12">
        <v>253</v>
      </c>
      <c r="K28" s="12">
        <v>0</v>
      </c>
      <c r="L28" s="12">
        <v>0</v>
      </c>
      <c r="M28" s="12">
        <v>25</v>
      </c>
      <c r="N28" s="12">
        <v>23</v>
      </c>
      <c r="O28" s="12">
        <v>0</v>
      </c>
      <c r="P28" s="12">
        <v>167</v>
      </c>
      <c r="Q28" s="12">
        <v>3</v>
      </c>
      <c r="R28" s="12">
        <v>0</v>
      </c>
      <c r="S28" s="12">
        <v>0</v>
      </c>
      <c r="T28" s="12">
        <v>156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17</v>
      </c>
      <c r="AB28" s="12">
        <v>0</v>
      </c>
      <c r="AC28" s="12">
        <v>546</v>
      </c>
      <c r="AD28" s="12">
        <v>0</v>
      </c>
      <c r="AE28" s="12">
        <v>75</v>
      </c>
      <c r="AF28" s="12">
        <v>4</v>
      </c>
      <c r="AG28" s="12">
        <v>0</v>
      </c>
      <c r="AH28" s="12">
        <v>0</v>
      </c>
      <c r="AI28" s="12">
        <v>0</v>
      </c>
      <c r="AJ28" s="12">
        <v>122</v>
      </c>
      <c r="AK28" s="12">
        <v>41</v>
      </c>
      <c r="AL28" s="12">
        <v>11</v>
      </c>
      <c r="AM28" s="12">
        <v>0</v>
      </c>
      <c r="AN28" s="12">
        <v>0</v>
      </c>
      <c r="AO28" s="12">
        <v>346</v>
      </c>
      <c r="AP28" s="12">
        <v>0</v>
      </c>
      <c r="AQ28" s="12">
        <v>0</v>
      </c>
      <c r="AR28" s="12">
        <v>0</v>
      </c>
      <c r="AS28" s="12">
        <v>356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5</v>
      </c>
      <c r="AZ28" s="12">
        <v>0</v>
      </c>
      <c r="BA28" s="12">
        <v>0</v>
      </c>
      <c r="BB28" s="12">
        <v>59</v>
      </c>
      <c r="BC28" s="12">
        <v>0</v>
      </c>
      <c r="BD28" s="12">
        <v>0</v>
      </c>
      <c r="BE28" s="12">
        <v>0</v>
      </c>
      <c r="BF28" s="12">
        <v>0</v>
      </c>
      <c r="BG28" s="12">
        <v>402</v>
      </c>
      <c r="BH28" s="12">
        <v>3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</row>
    <row r="29" spans="1:109" s="12" customFormat="1" x14ac:dyDescent="0.3">
      <c r="F29" s="12" t="s">
        <v>5</v>
      </c>
      <c r="G29" s="11">
        <f>SUM(H29:DE29)</f>
        <v>22406</v>
      </c>
      <c r="H29" s="11">
        <f t="shared" ref="H29:AH29" si="5">SUM(H26:H28)</f>
        <v>785</v>
      </c>
      <c r="I29" s="11">
        <f t="shared" si="5"/>
        <v>769</v>
      </c>
      <c r="J29" s="11">
        <f t="shared" si="5"/>
        <v>740</v>
      </c>
      <c r="K29" s="11">
        <f t="shared" si="5"/>
        <v>262</v>
      </c>
      <c r="L29" s="11">
        <f t="shared" si="5"/>
        <v>44</v>
      </c>
      <c r="M29" s="11">
        <f t="shared" si="5"/>
        <v>520</v>
      </c>
      <c r="N29" s="11">
        <f t="shared" si="5"/>
        <v>291</v>
      </c>
      <c r="O29" s="11">
        <f t="shared" si="5"/>
        <v>306</v>
      </c>
      <c r="P29" s="11">
        <f t="shared" si="5"/>
        <v>206</v>
      </c>
      <c r="Q29" s="11">
        <f t="shared" si="5"/>
        <v>834</v>
      </c>
      <c r="R29" s="11">
        <f t="shared" si="5"/>
        <v>534</v>
      </c>
      <c r="S29" s="11">
        <f t="shared" si="5"/>
        <v>804</v>
      </c>
      <c r="T29" s="11">
        <f t="shared" si="5"/>
        <v>165</v>
      </c>
      <c r="U29" s="11">
        <f t="shared" si="5"/>
        <v>31</v>
      </c>
      <c r="V29" s="11">
        <f t="shared" si="5"/>
        <v>161</v>
      </c>
      <c r="W29" s="11">
        <f t="shared" si="5"/>
        <v>151</v>
      </c>
      <c r="X29" s="11">
        <f t="shared" si="5"/>
        <v>52</v>
      </c>
      <c r="Y29" s="11">
        <f t="shared" si="5"/>
        <v>725</v>
      </c>
      <c r="Z29" s="11">
        <f t="shared" si="5"/>
        <v>10</v>
      </c>
      <c r="AA29" s="11">
        <f t="shared" si="5"/>
        <v>36</v>
      </c>
      <c r="AB29" s="11">
        <f t="shared" si="5"/>
        <v>11</v>
      </c>
      <c r="AC29" s="11">
        <f t="shared" si="5"/>
        <v>546</v>
      </c>
      <c r="AD29" s="11">
        <f t="shared" si="5"/>
        <v>354</v>
      </c>
      <c r="AE29" s="11">
        <f t="shared" si="5"/>
        <v>854</v>
      </c>
      <c r="AF29" s="11">
        <f t="shared" si="5"/>
        <v>410</v>
      </c>
      <c r="AG29" s="11">
        <f t="shared" si="5"/>
        <v>837</v>
      </c>
      <c r="AH29" s="11">
        <f t="shared" si="5"/>
        <v>11</v>
      </c>
      <c r="AI29" s="11">
        <f t="shared" ref="AI29:BN29" si="6">SUM(AI26:AI28)</f>
        <v>383</v>
      </c>
      <c r="AJ29" s="11">
        <f t="shared" si="6"/>
        <v>632</v>
      </c>
      <c r="AK29" s="11">
        <f t="shared" si="6"/>
        <v>1404</v>
      </c>
      <c r="AL29" s="11">
        <f t="shared" si="6"/>
        <v>224</v>
      </c>
      <c r="AM29" s="11">
        <f t="shared" si="6"/>
        <v>912</v>
      </c>
      <c r="AN29" s="11">
        <f t="shared" si="6"/>
        <v>1156</v>
      </c>
      <c r="AO29" s="11">
        <f t="shared" si="6"/>
        <v>1841</v>
      </c>
      <c r="AP29" s="11">
        <f t="shared" si="6"/>
        <v>32</v>
      </c>
      <c r="AQ29" s="11">
        <f t="shared" si="6"/>
        <v>362</v>
      </c>
      <c r="AR29" s="11">
        <f t="shared" si="6"/>
        <v>209</v>
      </c>
      <c r="AS29" s="11">
        <f t="shared" si="6"/>
        <v>1005</v>
      </c>
      <c r="AT29" s="11">
        <f t="shared" si="6"/>
        <v>128</v>
      </c>
      <c r="AU29" s="11">
        <f t="shared" si="6"/>
        <v>467</v>
      </c>
      <c r="AV29" s="11">
        <f t="shared" si="6"/>
        <v>127</v>
      </c>
      <c r="AW29" s="11">
        <f t="shared" si="6"/>
        <v>464</v>
      </c>
      <c r="AX29" s="11">
        <f t="shared" si="6"/>
        <v>871</v>
      </c>
      <c r="AY29" s="11">
        <f t="shared" si="6"/>
        <v>539</v>
      </c>
      <c r="AZ29" s="11">
        <f t="shared" si="6"/>
        <v>67</v>
      </c>
      <c r="BA29" s="11">
        <f t="shared" si="6"/>
        <v>128</v>
      </c>
      <c r="BB29" s="11">
        <f t="shared" si="6"/>
        <v>69</v>
      </c>
      <c r="BC29" s="11">
        <f t="shared" si="6"/>
        <v>468</v>
      </c>
      <c r="BD29" s="11">
        <f t="shared" si="6"/>
        <v>0</v>
      </c>
      <c r="BE29" s="11">
        <f t="shared" si="6"/>
        <v>0</v>
      </c>
      <c r="BF29" s="11">
        <f t="shared" si="6"/>
        <v>0</v>
      </c>
      <c r="BG29" s="11">
        <f t="shared" si="6"/>
        <v>416</v>
      </c>
      <c r="BH29" s="11">
        <f t="shared" si="6"/>
        <v>3</v>
      </c>
      <c r="BI29" s="11">
        <f t="shared" si="6"/>
        <v>0</v>
      </c>
      <c r="BJ29" s="11">
        <f t="shared" si="6"/>
        <v>0</v>
      </c>
      <c r="BK29" s="11">
        <f t="shared" si="6"/>
        <v>0</v>
      </c>
      <c r="BL29" s="11">
        <f t="shared" si="6"/>
        <v>0</v>
      </c>
      <c r="BM29" s="11">
        <f t="shared" si="6"/>
        <v>0</v>
      </c>
      <c r="BN29" s="11">
        <f t="shared" si="6"/>
        <v>0</v>
      </c>
      <c r="BO29" s="11">
        <f t="shared" ref="BO29:CT29" si="7">SUM(BO26:BO28)</f>
        <v>0</v>
      </c>
      <c r="BP29" s="11">
        <f t="shared" si="7"/>
        <v>0</v>
      </c>
      <c r="BQ29" s="11">
        <f t="shared" si="7"/>
        <v>50</v>
      </c>
      <c r="BR29" s="11">
        <f t="shared" si="7"/>
        <v>0</v>
      </c>
      <c r="BS29" s="11">
        <f t="shared" si="7"/>
        <v>0</v>
      </c>
      <c r="BT29" s="11">
        <f t="shared" si="7"/>
        <v>0</v>
      </c>
      <c r="BU29" s="11">
        <f t="shared" si="7"/>
        <v>0</v>
      </c>
      <c r="BV29" s="11">
        <f t="shared" si="7"/>
        <v>0</v>
      </c>
      <c r="BW29" s="11">
        <f t="shared" si="7"/>
        <v>0</v>
      </c>
      <c r="BX29" s="11">
        <f t="shared" si="7"/>
        <v>0</v>
      </c>
      <c r="BY29" s="11">
        <f t="shared" si="7"/>
        <v>0</v>
      </c>
      <c r="BZ29" s="11">
        <f t="shared" si="7"/>
        <v>0</v>
      </c>
      <c r="CA29" s="11">
        <f t="shared" si="7"/>
        <v>0</v>
      </c>
      <c r="CB29" s="11">
        <f t="shared" si="7"/>
        <v>0</v>
      </c>
      <c r="CC29" s="11">
        <f t="shared" si="7"/>
        <v>0</v>
      </c>
      <c r="CD29" s="11">
        <f t="shared" si="7"/>
        <v>0</v>
      </c>
      <c r="CE29" s="11">
        <f t="shared" si="7"/>
        <v>0</v>
      </c>
      <c r="CF29" s="11">
        <f t="shared" si="7"/>
        <v>0</v>
      </c>
      <c r="CG29" s="11">
        <f t="shared" si="7"/>
        <v>0</v>
      </c>
      <c r="CH29" s="11">
        <f t="shared" si="7"/>
        <v>0</v>
      </c>
      <c r="CI29" s="11">
        <f t="shared" si="7"/>
        <v>0</v>
      </c>
      <c r="CJ29" s="11">
        <f t="shared" si="7"/>
        <v>0</v>
      </c>
      <c r="CK29" s="11">
        <f t="shared" si="7"/>
        <v>0</v>
      </c>
      <c r="CL29" s="11">
        <f t="shared" si="7"/>
        <v>0</v>
      </c>
      <c r="CM29" s="11">
        <f t="shared" si="7"/>
        <v>0</v>
      </c>
      <c r="CN29" s="11">
        <f t="shared" si="7"/>
        <v>0</v>
      </c>
      <c r="CO29" s="11">
        <f t="shared" si="7"/>
        <v>0</v>
      </c>
      <c r="CP29" s="11">
        <f t="shared" si="7"/>
        <v>0</v>
      </c>
      <c r="CQ29" s="11">
        <f t="shared" si="7"/>
        <v>0</v>
      </c>
      <c r="CR29" s="11">
        <f t="shared" si="7"/>
        <v>0</v>
      </c>
      <c r="CS29" s="11">
        <f t="shared" si="7"/>
        <v>0</v>
      </c>
      <c r="CT29" s="11">
        <f t="shared" si="7"/>
        <v>0</v>
      </c>
      <c r="CU29" s="11">
        <f t="shared" ref="CU29:DE29" si="8">SUM(CU26:CU28)</f>
        <v>0</v>
      </c>
      <c r="CV29" s="11">
        <f t="shared" si="8"/>
        <v>0</v>
      </c>
      <c r="CW29" s="11">
        <f t="shared" si="8"/>
        <v>0</v>
      </c>
      <c r="CX29" s="11">
        <f t="shared" si="8"/>
        <v>0</v>
      </c>
      <c r="CY29" s="11">
        <f t="shared" si="8"/>
        <v>0</v>
      </c>
      <c r="CZ29" s="11">
        <f t="shared" si="8"/>
        <v>0</v>
      </c>
      <c r="DA29" s="11">
        <f t="shared" si="8"/>
        <v>0</v>
      </c>
      <c r="DB29" s="11">
        <f t="shared" si="8"/>
        <v>0</v>
      </c>
      <c r="DC29" s="11">
        <f t="shared" si="8"/>
        <v>0</v>
      </c>
      <c r="DD29" s="11">
        <f t="shared" si="8"/>
        <v>0</v>
      </c>
      <c r="DE29" s="11">
        <f t="shared" si="8"/>
        <v>0</v>
      </c>
    </row>
    <row r="30" spans="1:109" x14ac:dyDescent="0.3">
      <c r="E30" s="12"/>
    </row>
    <row r="31" spans="1:109" hidden="1" outlineLevel="1" x14ac:dyDescent="0.3">
      <c r="D31" s="10">
        <f>MAX(G31:DD31)</f>
        <v>0</v>
      </c>
      <c r="E31" s="12" t="s">
        <v>179</v>
      </c>
      <c r="G31" s="12">
        <f>G29-G21</f>
        <v>0</v>
      </c>
      <c r="H31" s="12">
        <f t="shared" ref="H31:BO31" si="9">H29-H21</f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2">
        <f t="shared" si="9"/>
        <v>0</v>
      </c>
      <c r="X31" s="12">
        <f t="shared" si="9"/>
        <v>0</v>
      </c>
      <c r="Y31" s="12">
        <f t="shared" si="9"/>
        <v>0</v>
      </c>
      <c r="Z31" s="12">
        <f t="shared" si="9"/>
        <v>0</v>
      </c>
      <c r="AA31" s="12">
        <f t="shared" si="9"/>
        <v>0</v>
      </c>
      <c r="AB31" s="12">
        <f t="shared" si="9"/>
        <v>0</v>
      </c>
      <c r="AC31" s="12">
        <f t="shared" si="9"/>
        <v>0</v>
      </c>
      <c r="AD31" s="12">
        <f t="shared" si="9"/>
        <v>0</v>
      </c>
      <c r="AE31" s="12">
        <f t="shared" si="9"/>
        <v>0</v>
      </c>
      <c r="AF31" s="12">
        <f t="shared" si="9"/>
        <v>0</v>
      </c>
      <c r="AG31" s="12">
        <f t="shared" si="9"/>
        <v>0</v>
      </c>
      <c r="AH31" s="12">
        <f t="shared" si="9"/>
        <v>0</v>
      </c>
      <c r="AI31" s="12">
        <f t="shared" si="9"/>
        <v>0</v>
      </c>
      <c r="AJ31" s="12">
        <f t="shared" si="9"/>
        <v>0</v>
      </c>
      <c r="AK31" s="12">
        <f t="shared" si="9"/>
        <v>0</v>
      </c>
      <c r="AL31" s="12">
        <f t="shared" si="9"/>
        <v>0</v>
      </c>
      <c r="AM31" s="12">
        <f t="shared" si="9"/>
        <v>0</v>
      </c>
      <c r="AN31" s="12">
        <f t="shared" si="9"/>
        <v>0</v>
      </c>
      <c r="AO31" s="12">
        <f t="shared" si="9"/>
        <v>0</v>
      </c>
      <c r="AP31" s="12">
        <f t="shared" si="9"/>
        <v>0</v>
      </c>
      <c r="AQ31" s="12">
        <f t="shared" si="9"/>
        <v>0</v>
      </c>
      <c r="AR31" s="12">
        <f t="shared" si="9"/>
        <v>0</v>
      </c>
      <c r="AS31" s="12">
        <f t="shared" si="9"/>
        <v>0</v>
      </c>
      <c r="AT31" s="12">
        <f t="shared" si="9"/>
        <v>0</v>
      </c>
      <c r="AU31" s="12">
        <f t="shared" si="9"/>
        <v>0</v>
      </c>
      <c r="AV31" s="12">
        <f t="shared" si="9"/>
        <v>0</v>
      </c>
      <c r="AW31" s="12">
        <f t="shared" si="9"/>
        <v>0</v>
      </c>
      <c r="AX31" s="12">
        <f t="shared" si="9"/>
        <v>0</v>
      </c>
      <c r="AY31" s="12">
        <f t="shared" si="9"/>
        <v>0</v>
      </c>
      <c r="AZ31" s="12">
        <f t="shared" si="9"/>
        <v>0</v>
      </c>
      <c r="BA31" s="12">
        <f t="shared" si="9"/>
        <v>0</v>
      </c>
      <c r="BB31" s="12">
        <f t="shared" si="9"/>
        <v>0</v>
      </c>
      <c r="BC31" s="12">
        <f t="shared" si="9"/>
        <v>0</v>
      </c>
      <c r="BD31" s="12">
        <f t="shared" si="9"/>
        <v>0</v>
      </c>
      <c r="BE31" s="12">
        <f t="shared" si="9"/>
        <v>0</v>
      </c>
      <c r="BF31" s="12">
        <f t="shared" si="9"/>
        <v>0</v>
      </c>
      <c r="BG31" s="12">
        <f t="shared" si="9"/>
        <v>0</v>
      </c>
      <c r="BH31" s="12">
        <f t="shared" si="9"/>
        <v>0</v>
      </c>
      <c r="BI31" s="12">
        <f t="shared" si="9"/>
        <v>0</v>
      </c>
      <c r="BJ31" s="12">
        <f t="shared" si="9"/>
        <v>0</v>
      </c>
      <c r="BK31" s="12">
        <f t="shared" si="9"/>
        <v>0</v>
      </c>
      <c r="BL31" s="12">
        <f t="shared" si="9"/>
        <v>0</v>
      </c>
      <c r="BM31" s="12">
        <f t="shared" si="9"/>
        <v>0</v>
      </c>
      <c r="BN31" s="12">
        <f t="shared" si="9"/>
        <v>0</v>
      </c>
      <c r="BO31" s="12">
        <f t="shared" si="9"/>
        <v>0</v>
      </c>
      <c r="BP31" s="12">
        <f t="shared" ref="BP31:DD31" si="10">BP29-BP21</f>
        <v>0</v>
      </c>
      <c r="BQ31" s="12">
        <f t="shared" si="10"/>
        <v>0</v>
      </c>
      <c r="BR31" s="12">
        <f t="shared" si="10"/>
        <v>0</v>
      </c>
      <c r="BS31" s="12">
        <f t="shared" si="10"/>
        <v>0</v>
      </c>
      <c r="BT31" s="12">
        <f t="shared" si="10"/>
        <v>0</v>
      </c>
      <c r="BU31" s="12">
        <f t="shared" si="10"/>
        <v>0</v>
      </c>
      <c r="BV31" s="12">
        <f t="shared" si="10"/>
        <v>0</v>
      </c>
      <c r="BW31" s="12">
        <f t="shared" si="10"/>
        <v>0</v>
      </c>
      <c r="BX31" s="12">
        <f t="shared" si="10"/>
        <v>0</v>
      </c>
      <c r="BY31" s="12">
        <f t="shared" si="10"/>
        <v>0</v>
      </c>
      <c r="BZ31" s="12">
        <f t="shared" si="10"/>
        <v>0</v>
      </c>
      <c r="CA31" s="12">
        <f t="shared" si="10"/>
        <v>0</v>
      </c>
      <c r="CB31" s="12">
        <f t="shared" si="10"/>
        <v>0</v>
      </c>
      <c r="CC31" s="12">
        <f t="shared" si="10"/>
        <v>0</v>
      </c>
      <c r="CD31" s="12">
        <f t="shared" si="10"/>
        <v>0</v>
      </c>
      <c r="CE31" s="12">
        <f t="shared" si="10"/>
        <v>0</v>
      </c>
      <c r="CF31" s="12">
        <f t="shared" si="10"/>
        <v>0</v>
      </c>
      <c r="CG31" s="12">
        <f t="shared" si="10"/>
        <v>0</v>
      </c>
      <c r="CH31" s="12">
        <f t="shared" si="10"/>
        <v>0</v>
      </c>
      <c r="CI31" s="12">
        <f t="shared" si="10"/>
        <v>0</v>
      </c>
      <c r="CJ31" s="12">
        <f t="shared" si="10"/>
        <v>0</v>
      </c>
      <c r="CK31" s="12">
        <f t="shared" si="10"/>
        <v>0</v>
      </c>
      <c r="CL31" s="12">
        <f t="shared" si="10"/>
        <v>0</v>
      </c>
      <c r="CM31" s="12">
        <f t="shared" si="10"/>
        <v>0</v>
      </c>
      <c r="CN31" s="12">
        <f t="shared" si="10"/>
        <v>0</v>
      </c>
      <c r="CO31" s="12">
        <f t="shared" si="10"/>
        <v>0</v>
      </c>
      <c r="CP31" s="12">
        <f t="shared" si="10"/>
        <v>0</v>
      </c>
      <c r="CQ31" s="12">
        <f t="shared" si="10"/>
        <v>0</v>
      </c>
      <c r="CR31" s="12">
        <f t="shared" si="10"/>
        <v>0</v>
      </c>
      <c r="CS31" s="12">
        <f t="shared" si="10"/>
        <v>0</v>
      </c>
      <c r="CT31" s="12">
        <f t="shared" si="10"/>
        <v>0</v>
      </c>
      <c r="CU31" s="12">
        <f t="shared" si="10"/>
        <v>0</v>
      </c>
      <c r="CV31" s="12">
        <f t="shared" si="10"/>
        <v>0</v>
      </c>
      <c r="CW31" s="12">
        <f t="shared" si="10"/>
        <v>0</v>
      </c>
      <c r="CX31" s="12">
        <f t="shared" si="10"/>
        <v>0</v>
      </c>
      <c r="CY31" s="12">
        <f t="shared" si="10"/>
        <v>0</v>
      </c>
      <c r="CZ31" s="12">
        <f t="shared" si="10"/>
        <v>0</v>
      </c>
      <c r="DA31" s="12">
        <f t="shared" si="10"/>
        <v>0</v>
      </c>
      <c r="DB31" s="12">
        <f t="shared" si="10"/>
        <v>0</v>
      </c>
      <c r="DC31" s="12">
        <f t="shared" si="10"/>
        <v>0</v>
      </c>
      <c r="DD31" s="12">
        <f t="shared" si="10"/>
        <v>0</v>
      </c>
    </row>
    <row r="32" spans="1:109" hidden="1" outlineLevel="1" x14ac:dyDescent="0.3">
      <c r="D32" s="10">
        <f>MIN(G31:DD31)</f>
        <v>0</v>
      </c>
      <c r="E32" s="12"/>
    </row>
    <row r="33" spans="1:109" collapsed="1" x14ac:dyDescent="0.3">
      <c r="E33" s="12"/>
    </row>
    <row r="34" spans="1:109" x14ac:dyDescent="0.3">
      <c r="E34" s="12"/>
    </row>
    <row r="35" spans="1:109" s="15" customFormat="1" ht="18" thickBot="1" x14ac:dyDescent="0.4">
      <c r="A35" s="15" t="s">
        <v>205</v>
      </c>
    </row>
    <row r="36" spans="1:109" s="19" customFormat="1" ht="15" thickTop="1" x14ac:dyDescent="0.3">
      <c r="G36" s="19" t="s">
        <v>5</v>
      </c>
      <c r="H36" s="19">
        <v>2010</v>
      </c>
      <c r="I36" s="19">
        <v>2009</v>
      </c>
      <c r="J36" s="19">
        <v>2008</v>
      </c>
      <c r="K36" s="19">
        <v>2007</v>
      </c>
      <c r="L36" s="19">
        <v>2006</v>
      </c>
      <c r="M36" s="19">
        <v>2005</v>
      </c>
      <c r="N36" s="19">
        <v>2004</v>
      </c>
      <c r="O36" s="19">
        <v>2003</v>
      </c>
      <c r="P36" s="19">
        <v>2002</v>
      </c>
      <c r="Q36" s="19">
        <v>2001</v>
      </c>
      <c r="R36" s="19">
        <v>2000</v>
      </c>
      <c r="S36" s="19">
        <v>1999</v>
      </c>
      <c r="T36" s="19">
        <v>1998</v>
      </c>
      <c r="U36" s="19">
        <v>1997</v>
      </c>
      <c r="V36" s="19">
        <v>1996</v>
      </c>
      <c r="W36" s="19">
        <v>1995</v>
      </c>
      <c r="X36" s="19">
        <v>1994</v>
      </c>
      <c r="Y36" s="19">
        <v>1993</v>
      </c>
      <c r="Z36" s="19">
        <v>1992</v>
      </c>
      <c r="AA36" s="19">
        <v>1991</v>
      </c>
      <c r="AB36" s="19">
        <v>1990</v>
      </c>
      <c r="AC36" s="19">
        <v>1989</v>
      </c>
      <c r="AD36" s="19">
        <v>1988</v>
      </c>
      <c r="AE36" s="19">
        <v>1987</v>
      </c>
      <c r="AF36" s="19">
        <v>1986</v>
      </c>
      <c r="AG36" s="19">
        <v>1985</v>
      </c>
      <c r="AH36" s="19">
        <v>1984</v>
      </c>
      <c r="AI36" s="19">
        <v>1983</v>
      </c>
      <c r="AJ36" s="19">
        <v>1982</v>
      </c>
      <c r="AK36" s="19">
        <v>1981</v>
      </c>
      <c r="AL36" s="19">
        <v>1980</v>
      </c>
      <c r="AM36" s="19">
        <v>1979</v>
      </c>
      <c r="AN36" s="19">
        <v>1978</v>
      </c>
      <c r="AO36" s="19">
        <v>1977</v>
      </c>
      <c r="AP36" s="19">
        <v>1976</v>
      </c>
      <c r="AQ36" s="19">
        <v>1975</v>
      </c>
      <c r="AR36" s="19">
        <v>1974</v>
      </c>
      <c r="AS36" s="19">
        <v>1973</v>
      </c>
      <c r="AT36" s="19">
        <v>1972</v>
      </c>
      <c r="AU36" s="19">
        <v>1971</v>
      </c>
      <c r="AV36" s="19">
        <v>1970</v>
      </c>
      <c r="AW36" s="19">
        <v>1969</v>
      </c>
      <c r="AX36" s="19">
        <v>1968</v>
      </c>
      <c r="AY36" s="19">
        <v>1967</v>
      </c>
      <c r="AZ36" s="19">
        <v>1966</v>
      </c>
      <c r="BA36" s="19">
        <v>1965</v>
      </c>
      <c r="BB36" s="19">
        <v>1964</v>
      </c>
      <c r="BC36" s="19">
        <v>1963</v>
      </c>
      <c r="BD36" s="19">
        <v>1962</v>
      </c>
      <c r="BE36" s="19">
        <v>1961</v>
      </c>
      <c r="BF36" s="19">
        <v>1960</v>
      </c>
      <c r="BG36" s="19">
        <v>1959</v>
      </c>
      <c r="BH36" s="19">
        <v>1958</v>
      </c>
      <c r="BI36" s="19">
        <v>1957</v>
      </c>
      <c r="BJ36" s="19">
        <v>1956</v>
      </c>
      <c r="BK36" s="19">
        <v>1955</v>
      </c>
      <c r="BL36" s="19">
        <v>1954</v>
      </c>
      <c r="BM36" s="19">
        <v>1953</v>
      </c>
      <c r="BN36" s="19">
        <v>1952</v>
      </c>
      <c r="BO36" s="19">
        <v>1951</v>
      </c>
      <c r="BP36" s="19">
        <v>1950</v>
      </c>
      <c r="BQ36" s="19">
        <v>1949</v>
      </c>
      <c r="BR36" s="19">
        <v>1948</v>
      </c>
      <c r="BS36" s="19">
        <v>1947</v>
      </c>
      <c r="BT36" s="19">
        <v>1946</v>
      </c>
      <c r="BU36" s="19">
        <v>1945</v>
      </c>
      <c r="BV36" s="19">
        <v>1944</v>
      </c>
      <c r="BW36" s="19">
        <v>1943</v>
      </c>
      <c r="BX36" s="19">
        <v>1942</v>
      </c>
      <c r="BY36" s="19">
        <v>1941</v>
      </c>
      <c r="BZ36" s="19">
        <v>1940</v>
      </c>
      <c r="CA36" s="19">
        <v>1939</v>
      </c>
      <c r="CB36" s="19">
        <v>1938</v>
      </c>
      <c r="CC36" s="19">
        <v>1937</v>
      </c>
      <c r="CD36" s="19">
        <v>1936</v>
      </c>
      <c r="CE36" s="19">
        <v>1935</v>
      </c>
      <c r="CF36" s="19">
        <v>1934</v>
      </c>
      <c r="CG36" s="19">
        <v>1933</v>
      </c>
      <c r="CH36" s="19">
        <v>1932</v>
      </c>
      <c r="CI36" s="19">
        <v>1931</v>
      </c>
      <c r="CJ36" s="19">
        <v>1930</v>
      </c>
      <c r="CK36" s="19">
        <v>1929</v>
      </c>
      <c r="CL36" s="19">
        <v>1928</v>
      </c>
      <c r="CM36" s="19">
        <v>1927</v>
      </c>
      <c r="CN36" s="19">
        <v>1926</v>
      </c>
      <c r="CO36" s="19">
        <v>1925</v>
      </c>
      <c r="CP36" s="19">
        <v>1924</v>
      </c>
      <c r="CQ36" s="19">
        <v>1923</v>
      </c>
      <c r="CR36" s="19">
        <v>1922</v>
      </c>
      <c r="CS36" s="19">
        <v>1921</v>
      </c>
      <c r="CT36" s="19">
        <v>1920</v>
      </c>
      <c r="CU36" s="19">
        <v>1919</v>
      </c>
      <c r="CV36" s="19">
        <v>1918</v>
      </c>
      <c r="CW36" s="19">
        <v>1917</v>
      </c>
      <c r="CX36" s="19">
        <v>1916</v>
      </c>
      <c r="CY36" s="19">
        <v>1915</v>
      </c>
      <c r="CZ36" s="19">
        <v>1914</v>
      </c>
      <c r="DA36" s="19">
        <v>1913</v>
      </c>
      <c r="DB36" s="19">
        <v>1912</v>
      </c>
      <c r="DC36" s="19">
        <v>1911</v>
      </c>
      <c r="DD36" s="19">
        <v>1910</v>
      </c>
      <c r="DE36" s="19">
        <v>1909</v>
      </c>
    </row>
    <row r="37" spans="1:109" s="12" customFormat="1" x14ac:dyDescent="0.3">
      <c r="F37" s="12" t="s">
        <v>7</v>
      </c>
      <c r="G37" s="11">
        <f>SUM(H37:CO37)</f>
        <v>-974</v>
      </c>
      <c r="H37" s="12">
        <f>SUMIFS(IncrementalChanges2010[2010],IncrementalChanges2010[[EnableExclusion]:[EnableExclusion]],TRUE,IncrementalChanges2010[[CorrosionZone]:[CorrosionZone]],$F37)</f>
        <v>0</v>
      </c>
      <c r="I37" s="12">
        <f>SUMIFS(IncrementalChanges2010[2009],IncrementalChanges2010[[EnableExclusion]:[EnableExclusion]],TRUE,IncrementalChanges2010[[CorrosionZone]:[CorrosionZone]],$F37)</f>
        <v>0</v>
      </c>
      <c r="J37" s="12">
        <f>SUMIFS(IncrementalChanges2010[2008],IncrementalChanges2010[[EnableExclusion]:[EnableExclusion]],TRUE,IncrementalChanges2010[[CorrosionZone]:[CorrosionZone]],$F37)</f>
        <v>0</v>
      </c>
      <c r="K37" s="12">
        <f>SUMIFS(IncrementalChanges2010[2007],IncrementalChanges2010[[EnableExclusion]:[EnableExclusion]],TRUE,IncrementalChanges2010[[CorrosionZone]:[CorrosionZone]],$F37)</f>
        <v>0</v>
      </c>
      <c r="L37" s="12">
        <f>SUMIFS(IncrementalChanges2010[2006],IncrementalChanges2010[[EnableExclusion]:[EnableExclusion]],TRUE,IncrementalChanges2010[[CorrosionZone]:[CorrosionZone]],$F37)</f>
        <v>0</v>
      </c>
      <c r="M37" s="12">
        <f>SUMIFS(IncrementalChanges2010[2005],IncrementalChanges2010[[EnableExclusion]:[EnableExclusion]],TRUE,IncrementalChanges2010[[CorrosionZone]:[CorrosionZone]],$F37)</f>
        <v>0</v>
      </c>
      <c r="N37" s="12">
        <f>SUMIFS(IncrementalChanges2010[2004],IncrementalChanges2010[[EnableExclusion]:[EnableExclusion]],TRUE,IncrementalChanges2010[[CorrosionZone]:[CorrosionZone]],$F37)</f>
        <v>-8</v>
      </c>
      <c r="O37" s="12">
        <f>SUMIFS(IncrementalChanges2010[2003],IncrementalChanges2010[[EnableExclusion]:[EnableExclusion]],TRUE,IncrementalChanges2010[[CorrosionZone]:[CorrosionZone]],$F37)</f>
        <v>0</v>
      </c>
      <c r="P37" s="12">
        <f>SUMIFS(IncrementalChanges2010[2002],IncrementalChanges2010[[EnableExclusion]:[EnableExclusion]],TRUE,IncrementalChanges2010[[CorrosionZone]:[CorrosionZone]],$F37)</f>
        <v>0</v>
      </c>
      <c r="Q37" s="12">
        <f>SUMIFS(IncrementalChanges2010[2001],IncrementalChanges2010[[EnableExclusion]:[EnableExclusion]],TRUE,IncrementalChanges2010[[CorrosionZone]:[CorrosionZone]],$F37)</f>
        <v>0</v>
      </c>
      <c r="R37" s="12">
        <f>SUMIFS(IncrementalChanges2010[2000],IncrementalChanges2010[[EnableExclusion]:[EnableExclusion]],TRUE,IncrementalChanges2010[[CorrosionZone]:[CorrosionZone]],$F37)</f>
        <v>0</v>
      </c>
      <c r="S37" s="12">
        <f>SUMIFS(IncrementalChanges2010[1999],IncrementalChanges2010[[EnableExclusion]:[EnableExclusion]],TRUE,IncrementalChanges2010[[CorrosionZone]:[CorrosionZone]],$F37)</f>
        <v>0</v>
      </c>
      <c r="T37" s="12">
        <f>SUMIFS(IncrementalChanges2010[1998],IncrementalChanges2010[[EnableExclusion]:[EnableExclusion]],TRUE,IncrementalChanges2010[[CorrosionZone]:[CorrosionZone]],$F37)</f>
        <v>0</v>
      </c>
      <c r="U37" s="12">
        <f>SUMIFS(IncrementalChanges2010[1997],IncrementalChanges2010[[EnableExclusion]:[EnableExclusion]],TRUE,IncrementalChanges2010[[CorrosionZone]:[CorrosionZone]],$F37)</f>
        <v>0</v>
      </c>
      <c r="V37" s="12">
        <f>SUMIFS(IncrementalChanges2010[1996],IncrementalChanges2010[[EnableExclusion]:[EnableExclusion]],TRUE,IncrementalChanges2010[[CorrosionZone]:[CorrosionZone]],$F37)</f>
        <v>0</v>
      </c>
      <c r="W37" s="12">
        <f>SUMIFS(IncrementalChanges2010[1995],IncrementalChanges2010[[EnableExclusion]:[EnableExclusion]],TRUE,IncrementalChanges2010[[CorrosionZone]:[CorrosionZone]],$F37)</f>
        <v>0</v>
      </c>
      <c r="X37" s="12">
        <f>SUMIFS(IncrementalChanges2010[1994],IncrementalChanges2010[[EnableExclusion]:[EnableExclusion]],TRUE,IncrementalChanges2010[[CorrosionZone]:[CorrosionZone]],$F37)</f>
        <v>0</v>
      </c>
      <c r="Y37" s="12">
        <f>SUMIFS(IncrementalChanges2010[1993],IncrementalChanges2010[[EnableExclusion]:[EnableExclusion]],TRUE,IncrementalChanges2010[[CorrosionZone]:[CorrosionZone]],$F37)</f>
        <v>0</v>
      </c>
      <c r="Z37" s="12">
        <f>SUMIFS(IncrementalChanges2010[1992],IncrementalChanges2010[[EnableExclusion]:[EnableExclusion]],TRUE,IncrementalChanges2010[[CorrosionZone]:[CorrosionZone]],$F37)</f>
        <v>0</v>
      </c>
      <c r="AA37" s="12">
        <f>SUMIFS(IncrementalChanges2010[1991],IncrementalChanges2010[[EnableExclusion]:[EnableExclusion]],TRUE,IncrementalChanges2010[[CorrosionZone]:[CorrosionZone]],$F37)</f>
        <v>0</v>
      </c>
      <c r="AB37" s="12">
        <f>SUMIFS(IncrementalChanges2010[1990],IncrementalChanges2010[[EnableExclusion]:[EnableExclusion]],TRUE,IncrementalChanges2010[[CorrosionZone]:[CorrosionZone]],$F37)</f>
        <v>0</v>
      </c>
      <c r="AC37" s="12">
        <f>SUMIFS(IncrementalChanges2010[1989],IncrementalChanges2010[[EnableExclusion]:[EnableExclusion]],TRUE,IncrementalChanges2010[[CorrosionZone]:[CorrosionZone]],$F37)</f>
        <v>0</v>
      </c>
      <c r="AD37" s="12">
        <f>SUMIFS(IncrementalChanges2010[1988],IncrementalChanges2010[[EnableExclusion]:[EnableExclusion]],TRUE,IncrementalChanges2010[[CorrosionZone]:[CorrosionZone]],$F37)</f>
        <v>0</v>
      </c>
      <c r="AE37" s="12">
        <f>SUMIFS(IncrementalChanges2010[1987],IncrementalChanges2010[[EnableExclusion]:[EnableExclusion]],TRUE,IncrementalChanges2010[[CorrosionZone]:[CorrosionZone]],$F37)</f>
        <v>0</v>
      </c>
      <c r="AF37" s="12">
        <f>SUMIFS(IncrementalChanges2010[1986],IncrementalChanges2010[[EnableExclusion]:[EnableExclusion]],TRUE,IncrementalChanges2010[[CorrosionZone]:[CorrosionZone]],$F37)</f>
        <v>0</v>
      </c>
      <c r="AG37" s="12">
        <f>SUMIFS(IncrementalChanges2010[1985],IncrementalChanges2010[[EnableExclusion]:[EnableExclusion]],TRUE,IncrementalChanges2010[[CorrosionZone]:[CorrosionZone]],$F37)</f>
        <v>0</v>
      </c>
      <c r="AH37" s="12">
        <f>SUMIFS(IncrementalChanges2010[1984],IncrementalChanges2010[[EnableExclusion]:[EnableExclusion]],TRUE,IncrementalChanges2010[[CorrosionZone]:[CorrosionZone]],$F37)</f>
        <v>-2</v>
      </c>
      <c r="AI37" s="12">
        <f>SUMIFS(IncrementalChanges2010[1983],IncrementalChanges2010[[EnableExclusion]:[EnableExclusion]],TRUE,IncrementalChanges2010[[CorrosionZone]:[CorrosionZone]],$F37)</f>
        <v>0</v>
      </c>
      <c r="AJ37" s="12">
        <f>SUMIFS(IncrementalChanges2010[1982],IncrementalChanges2010[[EnableExclusion]:[EnableExclusion]],TRUE,IncrementalChanges2010[[CorrosionZone]:[CorrosionZone]],$F37)</f>
        <v>0</v>
      </c>
      <c r="AK37" s="12">
        <f>SUMIFS(IncrementalChanges2010[1981],IncrementalChanges2010[[EnableExclusion]:[EnableExclusion]],TRUE,IncrementalChanges2010[[CorrosionZone]:[CorrosionZone]],$F37)</f>
        <v>0</v>
      </c>
      <c r="AL37" s="12">
        <f>SUMIFS(IncrementalChanges2010[1980],IncrementalChanges2010[[EnableExclusion]:[EnableExclusion]],TRUE,IncrementalChanges2010[[CorrosionZone]:[CorrosionZone]],$F37)</f>
        <v>0</v>
      </c>
      <c r="AM37" s="12">
        <f>SUMIFS(IncrementalChanges2010[1979],IncrementalChanges2010[[EnableExclusion]:[EnableExclusion]],TRUE,IncrementalChanges2010[[CorrosionZone]:[CorrosionZone]],$F37)</f>
        <v>0</v>
      </c>
      <c r="AN37" s="12">
        <f>SUMIFS(IncrementalChanges2010[1978],IncrementalChanges2010[[EnableExclusion]:[EnableExclusion]],TRUE,IncrementalChanges2010[[CorrosionZone]:[CorrosionZone]],$F37)</f>
        <v>-272</v>
      </c>
      <c r="AO37" s="12">
        <f>SUMIFS(IncrementalChanges2010[1977],IncrementalChanges2010[[EnableExclusion]:[EnableExclusion]],TRUE,IncrementalChanges2010[[CorrosionZone]:[CorrosionZone]],$F37)</f>
        <v>-340</v>
      </c>
      <c r="AP37" s="12">
        <f>SUMIFS(IncrementalChanges2010[1976],IncrementalChanges2010[[EnableExclusion]:[EnableExclusion]],TRUE,IncrementalChanges2010[[CorrosionZone]:[CorrosionZone]],$F37)</f>
        <v>0</v>
      </c>
      <c r="AQ37" s="12">
        <f>SUMIFS(IncrementalChanges2010[1975],IncrementalChanges2010[[EnableExclusion]:[EnableExclusion]],TRUE,IncrementalChanges2010[[CorrosionZone]:[CorrosionZone]],$F37)</f>
        <v>0</v>
      </c>
      <c r="AR37" s="12">
        <f>SUMIFS(IncrementalChanges2010[1974],IncrementalChanges2010[[EnableExclusion]:[EnableExclusion]],TRUE,IncrementalChanges2010[[CorrosionZone]:[CorrosionZone]],$F37)</f>
        <v>0</v>
      </c>
      <c r="AS37" s="12">
        <f>SUMIFS(IncrementalChanges2010[1973],IncrementalChanges2010[[EnableExclusion]:[EnableExclusion]],TRUE,IncrementalChanges2010[[CorrosionZone]:[CorrosionZone]],$F37)</f>
        <v>0</v>
      </c>
      <c r="AT37" s="12">
        <f>SUMIFS(IncrementalChanges2010[1972],IncrementalChanges2010[[EnableExclusion]:[EnableExclusion]],TRUE,IncrementalChanges2010[[CorrosionZone]:[CorrosionZone]],$F37)</f>
        <v>0</v>
      </c>
      <c r="AU37" s="12">
        <f>SUMIFS(IncrementalChanges2010[1971],IncrementalChanges2010[[EnableExclusion]:[EnableExclusion]],TRUE,IncrementalChanges2010[[CorrosionZone]:[CorrosionZone]],$F37)</f>
        <v>0</v>
      </c>
      <c r="AV37" s="12">
        <f>SUMIFS(IncrementalChanges2010[1970],IncrementalChanges2010[[EnableExclusion]:[EnableExclusion]],TRUE,IncrementalChanges2010[[CorrosionZone]:[CorrosionZone]],$F37)</f>
        <v>0</v>
      </c>
      <c r="AW37" s="12">
        <f>SUMIFS(IncrementalChanges2010[1969],IncrementalChanges2010[[EnableExclusion]:[EnableExclusion]],TRUE,IncrementalChanges2010[[CorrosionZone]:[CorrosionZone]],$F37)</f>
        <v>-268</v>
      </c>
      <c r="AX37" s="12">
        <f>SUMIFS(IncrementalChanges2010[1968],IncrementalChanges2010[[EnableExclusion]:[EnableExclusion]],TRUE,IncrementalChanges2010[[CorrosionZone]:[CorrosionZone]],$F37)</f>
        <v>-23</v>
      </c>
      <c r="AY37" s="12">
        <f>SUMIFS(IncrementalChanges2010[1967],IncrementalChanges2010[[EnableExclusion]:[EnableExclusion]],TRUE,IncrementalChanges2010[[CorrosionZone]:[CorrosionZone]],$F37)</f>
        <v>-57</v>
      </c>
      <c r="AZ37" s="12">
        <f>SUMIFS(IncrementalChanges2010[1966],IncrementalChanges2010[[EnableExclusion]:[EnableExclusion]],TRUE,IncrementalChanges2010[[CorrosionZone]:[CorrosionZone]],$F37)</f>
        <v>-4</v>
      </c>
      <c r="BA37" s="12">
        <f>SUMIFS(IncrementalChanges2010[1965],IncrementalChanges2010[[EnableExclusion]:[EnableExclusion]],TRUE,IncrementalChanges2010[[CorrosionZone]:[CorrosionZone]],$F37)</f>
        <v>0</v>
      </c>
      <c r="BB37" s="12">
        <f>SUMIFS(IncrementalChanges2010[1964],IncrementalChanges2010[[EnableExclusion]:[EnableExclusion]],TRUE,IncrementalChanges2010[[CorrosionZone]:[CorrosionZone]],$F37)</f>
        <v>0</v>
      </c>
      <c r="BC37" s="12">
        <f>SUMIFS(IncrementalChanges2010[1963],IncrementalChanges2010[[EnableExclusion]:[EnableExclusion]],TRUE,IncrementalChanges2010[[CorrosionZone]:[CorrosionZone]],$F37)</f>
        <v>0</v>
      </c>
      <c r="BD37" s="12">
        <f>SUMIFS(IncrementalChanges2010[1962],IncrementalChanges2010[[EnableExclusion]:[EnableExclusion]],TRUE,IncrementalChanges2010[[CorrosionZone]:[CorrosionZone]],$F37)</f>
        <v>0</v>
      </c>
      <c r="BE37" s="12">
        <f>SUMIFS(IncrementalChanges2010[1961],IncrementalChanges2010[[EnableExclusion]:[EnableExclusion]],TRUE,IncrementalChanges2010[[CorrosionZone]:[CorrosionZone]],$F37)</f>
        <v>0</v>
      </c>
      <c r="BF37" s="12">
        <f>SUMIFS(IncrementalChanges2010[1960],IncrementalChanges2010[[EnableExclusion]:[EnableExclusion]],TRUE,IncrementalChanges2010[[CorrosionZone]:[CorrosionZone]],$F37)</f>
        <v>0</v>
      </c>
      <c r="BG37" s="12">
        <f>SUMIFS(IncrementalChanges2010[1959],IncrementalChanges2010[[EnableExclusion]:[EnableExclusion]],TRUE,IncrementalChanges2010[[CorrosionZone]:[CorrosionZone]],$F37)</f>
        <v>0</v>
      </c>
      <c r="BH37" s="12">
        <f>SUMIFS(IncrementalChanges2010[1958],IncrementalChanges2010[[EnableExclusion]:[EnableExclusion]],TRUE,IncrementalChanges2010[[CorrosionZone]:[CorrosionZone]],$F37)</f>
        <v>0</v>
      </c>
      <c r="BI37" s="12">
        <f>SUMIFS(IncrementalChanges2010[1957],IncrementalChanges2010[[EnableExclusion]:[EnableExclusion]],TRUE,IncrementalChanges2010[[CorrosionZone]:[CorrosionZone]],$F37)</f>
        <v>0</v>
      </c>
      <c r="BJ37" s="12">
        <f>SUMIFS(IncrementalChanges2010[1956],IncrementalChanges2010[[EnableExclusion]:[EnableExclusion]],TRUE,IncrementalChanges2010[[CorrosionZone]:[CorrosionZone]],$F37)</f>
        <v>0</v>
      </c>
      <c r="BK37" s="12">
        <f>SUMIFS(IncrementalChanges2010[1955],IncrementalChanges2010[[EnableExclusion]:[EnableExclusion]],TRUE,IncrementalChanges2010[[CorrosionZone]:[CorrosionZone]],$F37)</f>
        <v>0</v>
      </c>
      <c r="BL37" s="12">
        <f>SUMIFS(IncrementalChanges2010[1954],IncrementalChanges2010[[EnableExclusion]:[EnableExclusion]],TRUE,IncrementalChanges2010[[CorrosionZone]:[CorrosionZone]],$F37)</f>
        <v>0</v>
      </c>
      <c r="BM37" s="12">
        <f>SUMIFS(IncrementalChanges2010[1953],IncrementalChanges2010[[EnableExclusion]:[EnableExclusion]],TRUE,IncrementalChanges2010[[CorrosionZone]:[CorrosionZone]],$F37)</f>
        <v>0</v>
      </c>
      <c r="BN37" s="12">
        <f>SUMIFS(IncrementalChanges2010[1952],IncrementalChanges2010[[EnableExclusion]:[EnableExclusion]],TRUE,IncrementalChanges2010[[CorrosionZone]:[CorrosionZone]],$F37)</f>
        <v>0</v>
      </c>
      <c r="BO37" s="12">
        <f>SUMIFS(IncrementalChanges2010[1951],IncrementalChanges2010[[EnableExclusion]:[EnableExclusion]],TRUE,IncrementalChanges2010[[CorrosionZone]:[CorrosionZone]],$F37)</f>
        <v>0</v>
      </c>
      <c r="BP37" s="12">
        <f>SUMIFS(IncrementalChanges2010[1950],IncrementalChanges2010[[EnableExclusion]:[EnableExclusion]],TRUE,IncrementalChanges2010[[CorrosionZone]:[CorrosionZone]],$F37)</f>
        <v>0</v>
      </c>
      <c r="BQ37" s="12">
        <f>SUMIFS(IncrementalChanges2010[1949],IncrementalChanges2010[[EnableExclusion]:[EnableExclusion]],TRUE,IncrementalChanges2010[[CorrosionZone]:[CorrosionZone]],$F37)</f>
        <v>0</v>
      </c>
      <c r="BR37" s="12">
        <f>SUMIFS(IncrementalChanges2010[1948],IncrementalChanges2010[[EnableExclusion]:[EnableExclusion]],TRUE,IncrementalChanges2010[[CorrosionZone]:[CorrosionZone]],$F37)</f>
        <v>0</v>
      </c>
      <c r="BS37" s="12">
        <f>SUMIFS(IncrementalChanges2010[1947],IncrementalChanges2010[[EnableExclusion]:[EnableExclusion]],TRUE,IncrementalChanges2010[[CorrosionZone]:[CorrosionZone]],$F37)</f>
        <v>0</v>
      </c>
      <c r="BT37" s="12">
        <f>SUMIFS(IncrementalChanges2010[1946],IncrementalChanges2010[[EnableExclusion]:[EnableExclusion]],TRUE,IncrementalChanges2010[[CorrosionZone]:[CorrosionZone]],$F37)</f>
        <v>0</v>
      </c>
      <c r="BU37" s="12">
        <f>SUMIFS(IncrementalChanges2010[1945],IncrementalChanges2010[[EnableExclusion]:[EnableExclusion]],TRUE,IncrementalChanges2010[[CorrosionZone]:[CorrosionZone]],$F37)</f>
        <v>0</v>
      </c>
      <c r="BV37" s="12">
        <f>SUMIFS(IncrementalChanges2010[1944],IncrementalChanges2010[[EnableExclusion]:[EnableExclusion]],TRUE,IncrementalChanges2010[[CorrosionZone]:[CorrosionZone]],$F37)</f>
        <v>0</v>
      </c>
      <c r="BW37" s="12">
        <f>SUMIFS(IncrementalChanges2010[1943],IncrementalChanges2010[[EnableExclusion]:[EnableExclusion]],TRUE,IncrementalChanges2010[[CorrosionZone]:[CorrosionZone]],$F37)</f>
        <v>0</v>
      </c>
      <c r="BX37" s="12">
        <f>SUMIFS(IncrementalChanges2010[1942],IncrementalChanges2010[[EnableExclusion]:[EnableExclusion]],TRUE,IncrementalChanges2010[[CorrosionZone]:[CorrosionZone]],$F37)</f>
        <v>0</v>
      </c>
      <c r="BY37" s="12">
        <f>SUMIFS(IncrementalChanges2010[1941],IncrementalChanges2010[[EnableExclusion]:[EnableExclusion]],TRUE,IncrementalChanges2010[[CorrosionZone]:[CorrosionZone]],$F37)</f>
        <v>0</v>
      </c>
      <c r="BZ37" s="12">
        <f>SUMIFS(IncrementalChanges2010[1940],IncrementalChanges2010[[EnableExclusion]:[EnableExclusion]],TRUE,IncrementalChanges2010[[CorrosionZone]:[CorrosionZone]],$F37)</f>
        <v>0</v>
      </c>
      <c r="CA37" s="12">
        <f>SUMIFS(IncrementalChanges2010[1939],IncrementalChanges2010[[EnableExclusion]:[EnableExclusion]],TRUE,IncrementalChanges2010[[CorrosionZone]:[CorrosionZone]],$F37)</f>
        <v>0</v>
      </c>
      <c r="CB37" s="12">
        <f>SUMIFS(IncrementalChanges2010[1938],IncrementalChanges2010[[EnableExclusion]:[EnableExclusion]],TRUE,IncrementalChanges2010[[CorrosionZone]:[CorrosionZone]],$F37)</f>
        <v>0</v>
      </c>
      <c r="CC37" s="12">
        <f>SUMIFS(IncrementalChanges2010[1937],IncrementalChanges2010[[EnableExclusion]:[EnableExclusion]],TRUE,IncrementalChanges2010[[CorrosionZone]:[CorrosionZone]],$F37)</f>
        <v>0</v>
      </c>
      <c r="CD37" s="12">
        <f>SUMIFS(IncrementalChanges2010[1936],IncrementalChanges2010[[EnableExclusion]:[EnableExclusion]],TRUE,IncrementalChanges2010[[CorrosionZone]:[CorrosionZone]],$F37)</f>
        <v>0</v>
      </c>
      <c r="CE37" s="12">
        <f>SUMIFS(IncrementalChanges2010[1935],IncrementalChanges2010[[EnableExclusion]:[EnableExclusion]],TRUE,IncrementalChanges2010[[CorrosionZone]:[CorrosionZone]],$F37)</f>
        <v>0</v>
      </c>
      <c r="CF37" s="12">
        <f>SUMIFS(IncrementalChanges2010[1934],IncrementalChanges2010[[EnableExclusion]:[EnableExclusion]],TRUE,IncrementalChanges2010[[CorrosionZone]:[CorrosionZone]],$F37)</f>
        <v>0</v>
      </c>
      <c r="CG37" s="12">
        <f>SUMIFS(IncrementalChanges2010[1933],IncrementalChanges2010[[EnableExclusion]:[EnableExclusion]],TRUE,IncrementalChanges2010[[CorrosionZone]:[CorrosionZone]],$F37)</f>
        <v>0</v>
      </c>
      <c r="CH37" s="12">
        <f>SUMIFS(IncrementalChanges2010[1932],IncrementalChanges2010[[EnableExclusion]:[EnableExclusion]],TRUE,IncrementalChanges2010[[CorrosionZone]:[CorrosionZone]],$F37)</f>
        <v>0</v>
      </c>
      <c r="CI37" s="12">
        <f>SUMIFS(IncrementalChanges2010[1931],IncrementalChanges2010[[EnableExclusion]:[EnableExclusion]],TRUE,IncrementalChanges2010[[CorrosionZone]:[CorrosionZone]],$F37)</f>
        <v>0</v>
      </c>
      <c r="CJ37" s="12">
        <f>SUMIFS(IncrementalChanges2010[1930],IncrementalChanges2010[[EnableExclusion]:[EnableExclusion]],TRUE,IncrementalChanges2010[[CorrosionZone]:[CorrosionZone]],$F37)</f>
        <v>0</v>
      </c>
      <c r="CK37" s="12">
        <f>SUMIFS(IncrementalChanges2010[1929],IncrementalChanges2010[[EnableExclusion]:[EnableExclusion]],TRUE,IncrementalChanges2010[[CorrosionZone]:[CorrosionZone]],$F37)</f>
        <v>0</v>
      </c>
      <c r="CL37" s="12">
        <f>SUMIFS(IncrementalChanges2010[1928],IncrementalChanges2010[[EnableExclusion]:[EnableExclusion]],TRUE,IncrementalChanges2010[[CorrosionZone]:[CorrosionZone]],$F37)</f>
        <v>0</v>
      </c>
      <c r="CM37" s="12">
        <f>SUMIFS(IncrementalChanges2010[1927],IncrementalChanges2010[[EnableExclusion]:[EnableExclusion]],TRUE,IncrementalChanges2010[[CorrosionZone]:[CorrosionZone]],$F37)</f>
        <v>0</v>
      </c>
      <c r="CN37" s="12">
        <f>SUMIFS(IncrementalChanges2010[1926],IncrementalChanges2010[[EnableExclusion]:[EnableExclusion]],TRUE,IncrementalChanges2010[[CorrosionZone]:[CorrosionZone]],$F37)</f>
        <v>0</v>
      </c>
      <c r="CO37" s="12">
        <f>SUMIFS(IncrementalChanges2010[1925],IncrementalChanges2010[[EnableExclusion]:[EnableExclusion]],TRUE,IncrementalChanges2010[[CorrosionZone]:[CorrosionZone]],$F37)</f>
        <v>0</v>
      </c>
      <c r="CP37" s="12">
        <f>SUMIFS(IncrementalChanges2010[1924],IncrementalChanges2010[[EnableExclusion]:[EnableExclusion]],TRUE,IncrementalChanges2010[[CorrosionZone]:[CorrosionZone]],$F37)</f>
        <v>0</v>
      </c>
      <c r="CQ37" s="12">
        <f>SUMIFS(IncrementalChanges2010[1923],IncrementalChanges2010[[EnableExclusion]:[EnableExclusion]],TRUE,IncrementalChanges2010[[CorrosionZone]:[CorrosionZone]],$F37)</f>
        <v>0</v>
      </c>
      <c r="CR37" s="12">
        <f>SUMIFS(IncrementalChanges2010[1922],IncrementalChanges2010[[EnableExclusion]:[EnableExclusion]],TRUE,IncrementalChanges2010[[CorrosionZone]:[CorrosionZone]],$F37)</f>
        <v>0</v>
      </c>
      <c r="CS37" s="12">
        <f>SUMIFS(IncrementalChanges2010[1921],IncrementalChanges2010[[EnableExclusion]:[EnableExclusion]],TRUE,IncrementalChanges2010[[CorrosionZone]:[CorrosionZone]],$F37)</f>
        <v>0</v>
      </c>
      <c r="CT37" s="12">
        <f>SUMIFS(IncrementalChanges2010[1920],IncrementalChanges2010[[EnableExclusion]:[EnableExclusion]],TRUE,IncrementalChanges2010[[CorrosionZone]:[CorrosionZone]],$F37)</f>
        <v>0</v>
      </c>
      <c r="CU37" s="12">
        <f>SUMIFS(IncrementalChanges2010[1919],IncrementalChanges2010[[EnableExclusion]:[EnableExclusion]],TRUE,IncrementalChanges2010[[CorrosionZone]:[CorrosionZone]],$F37)</f>
        <v>0</v>
      </c>
      <c r="CV37" s="12">
        <f>SUMIFS(IncrementalChanges2010[1918],IncrementalChanges2010[[EnableExclusion]:[EnableExclusion]],TRUE,IncrementalChanges2010[[CorrosionZone]:[CorrosionZone]],$F37)</f>
        <v>0</v>
      </c>
      <c r="CW37" s="12">
        <f>SUMIFS(IncrementalChanges2010[1917],IncrementalChanges2010[[EnableExclusion]:[EnableExclusion]],TRUE,IncrementalChanges2010[[CorrosionZone]:[CorrosionZone]],$F37)</f>
        <v>0</v>
      </c>
      <c r="CX37" s="12">
        <f>SUMIFS(IncrementalChanges2010[1916],IncrementalChanges2010[[EnableExclusion]:[EnableExclusion]],TRUE,IncrementalChanges2010[[CorrosionZone]:[CorrosionZone]],$F37)</f>
        <v>0</v>
      </c>
      <c r="CY37" s="12">
        <f>SUMIFS(IncrementalChanges2010[1915],IncrementalChanges2010[[EnableExclusion]:[EnableExclusion]],TRUE,IncrementalChanges2010[[CorrosionZone]:[CorrosionZone]],$F37)</f>
        <v>0</v>
      </c>
      <c r="CZ37" s="12">
        <f>SUMIFS(IncrementalChanges2010[1914],IncrementalChanges2010[[EnableExclusion]:[EnableExclusion]],TRUE,IncrementalChanges2010[[CorrosionZone]:[CorrosionZone]],$F37)</f>
        <v>0</v>
      </c>
      <c r="DA37" s="12">
        <f>SUMIFS(IncrementalChanges2010[1913],IncrementalChanges2010[[EnableExclusion]:[EnableExclusion]],TRUE,IncrementalChanges2010[[CorrosionZone]:[CorrosionZone]],$F37)</f>
        <v>0</v>
      </c>
      <c r="DB37" s="12">
        <f>SUMIFS(IncrementalChanges2010[1912],IncrementalChanges2010[[EnableExclusion]:[EnableExclusion]],TRUE,IncrementalChanges2010[[CorrosionZone]:[CorrosionZone]],$F37)</f>
        <v>0</v>
      </c>
      <c r="DC37" s="12">
        <f>SUMIFS(IncrementalChanges2010[1911],IncrementalChanges2010[[EnableExclusion]:[EnableExclusion]],TRUE,IncrementalChanges2010[[CorrosionZone]:[CorrosionZone]],$F37)</f>
        <v>0</v>
      </c>
      <c r="DD37" s="12">
        <f>SUMIFS(IncrementalChanges2010[1910],IncrementalChanges2010[[EnableExclusion]:[EnableExclusion]],TRUE,IncrementalChanges2010[[CorrosionZone]:[CorrosionZone]],$F37)</f>
        <v>0</v>
      </c>
      <c r="DE37" s="12">
        <f>SUMIFS(IncrementalChanges2010[1909],IncrementalChanges2010[[EnableExclusion]:[EnableExclusion]],TRUE,IncrementalChanges2010[[CorrosionZone]:[CorrosionZone]],$F37)</f>
        <v>0</v>
      </c>
    </row>
    <row r="38" spans="1:109" s="12" customFormat="1" x14ac:dyDescent="0.3">
      <c r="F38" s="12" t="s">
        <v>8</v>
      </c>
      <c r="G38" s="11">
        <f>SUM(H38:CO38)</f>
        <v>-1338</v>
      </c>
      <c r="H38" s="12">
        <f>SUMIFS(IncrementalChanges2010[2010],IncrementalChanges2010[[EnableExclusion]:[EnableExclusion]],TRUE,IncrementalChanges2010[[CorrosionZone]:[CorrosionZone]],$F38)</f>
        <v>0</v>
      </c>
      <c r="I38" s="12">
        <f>SUMIFS(IncrementalChanges2010[2009],IncrementalChanges2010[[EnableExclusion]:[EnableExclusion]],TRUE,IncrementalChanges2010[[CorrosionZone]:[CorrosionZone]],$F38)</f>
        <v>0</v>
      </c>
      <c r="J38" s="12">
        <f>SUMIFS(IncrementalChanges2010[2008],IncrementalChanges2010[[EnableExclusion]:[EnableExclusion]],TRUE,IncrementalChanges2010[[CorrosionZone]:[CorrosionZone]],$F38)</f>
        <v>0</v>
      </c>
      <c r="K38" s="12">
        <f>SUMIFS(IncrementalChanges2010[2007],IncrementalChanges2010[[EnableExclusion]:[EnableExclusion]],TRUE,IncrementalChanges2010[[CorrosionZone]:[CorrosionZone]],$F38)</f>
        <v>0</v>
      </c>
      <c r="L38" s="12">
        <f>SUMIFS(IncrementalChanges2010[2006],IncrementalChanges2010[[EnableExclusion]:[EnableExclusion]],TRUE,IncrementalChanges2010[[CorrosionZone]:[CorrosionZone]],$F38)</f>
        <v>58</v>
      </c>
      <c r="M38" s="12">
        <f>SUMIFS(IncrementalChanges2010[2005],IncrementalChanges2010[[EnableExclusion]:[EnableExclusion]],TRUE,IncrementalChanges2010[[CorrosionZone]:[CorrosionZone]],$F38)</f>
        <v>0</v>
      </c>
      <c r="N38" s="12">
        <f>SUMIFS(IncrementalChanges2010[2004],IncrementalChanges2010[[EnableExclusion]:[EnableExclusion]],TRUE,IncrementalChanges2010[[CorrosionZone]:[CorrosionZone]],$F38)</f>
        <v>-3</v>
      </c>
      <c r="O38" s="12">
        <f>SUMIFS(IncrementalChanges2010[2003],IncrementalChanges2010[[EnableExclusion]:[EnableExclusion]],TRUE,IncrementalChanges2010[[CorrosionZone]:[CorrosionZone]],$F38)</f>
        <v>0</v>
      </c>
      <c r="P38" s="12">
        <f>SUMIFS(IncrementalChanges2010[2002],IncrementalChanges2010[[EnableExclusion]:[EnableExclusion]],TRUE,IncrementalChanges2010[[CorrosionZone]:[CorrosionZone]],$F38)</f>
        <v>0</v>
      </c>
      <c r="Q38" s="12">
        <f>SUMIFS(IncrementalChanges2010[2001],IncrementalChanges2010[[EnableExclusion]:[EnableExclusion]],TRUE,IncrementalChanges2010[[CorrosionZone]:[CorrosionZone]],$F38)</f>
        <v>0</v>
      </c>
      <c r="R38" s="12">
        <f>SUMIFS(IncrementalChanges2010[2000],IncrementalChanges2010[[EnableExclusion]:[EnableExclusion]],TRUE,IncrementalChanges2010[[CorrosionZone]:[CorrosionZone]],$F38)</f>
        <v>2</v>
      </c>
      <c r="S38" s="12">
        <f>SUMIFS(IncrementalChanges2010[1999],IncrementalChanges2010[[EnableExclusion]:[EnableExclusion]],TRUE,IncrementalChanges2010[[CorrosionZone]:[CorrosionZone]],$F38)</f>
        <v>0</v>
      </c>
      <c r="T38" s="12">
        <f>SUMIFS(IncrementalChanges2010[1998],IncrementalChanges2010[[EnableExclusion]:[EnableExclusion]],TRUE,IncrementalChanges2010[[CorrosionZone]:[CorrosionZone]],$F38)</f>
        <v>-2</v>
      </c>
      <c r="U38" s="12">
        <f>SUMIFS(IncrementalChanges2010[1997],IncrementalChanges2010[[EnableExclusion]:[EnableExclusion]],TRUE,IncrementalChanges2010[[CorrosionZone]:[CorrosionZone]],$F38)</f>
        <v>0</v>
      </c>
      <c r="V38" s="12">
        <f>SUMIFS(IncrementalChanges2010[1996],IncrementalChanges2010[[EnableExclusion]:[EnableExclusion]],TRUE,IncrementalChanges2010[[CorrosionZone]:[CorrosionZone]],$F38)</f>
        <v>0</v>
      </c>
      <c r="W38" s="12">
        <f>SUMIFS(IncrementalChanges2010[1995],IncrementalChanges2010[[EnableExclusion]:[EnableExclusion]],TRUE,IncrementalChanges2010[[CorrosionZone]:[CorrosionZone]],$F38)</f>
        <v>0</v>
      </c>
      <c r="X38" s="12">
        <f>SUMIFS(IncrementalChanges2010[1994],IncrementalChanges2010[[EnableExclusion]:[EnableExclusion]],TRUE,IncrementalChanges2010[[CorrosionZone]:[CorrosionZone]],$F38)</f>
        <v>0</v>
      </c>
      <c r="Y38" s="12">
        <f>SUMIFS(IncrementalChanges2010[1993],IncrementalChanges2010[[EnableExclusion]:[EnableExclusion]],TRUE,IncrementalChanges2010[[CorrosionZone]:[CorrosionZone]],$F38)</f>
        <v>0</v>
      </c>
      <c r="Z38" s="12">
        <f>SUMIFS(IncrementalChanges2010[1992],IncrementalChanges2010[[EnableExclusion]:[EnableExclusion]],TRUE,IncrementalChanges2010[[CorrosionZone]:[CorrosionZone]],$F38)</f>
        <v>0</v>
      </c>
      <c r="AA38" s="12">
        <f>SUMIFS(IncrementalChanges2010[1991],IncrementalChanges2010[[EnableExclusion]:[EnableExclusion]],TRUE,IncrementalChanges2010[[CorrosionZone]:[CorrosionZone]],$F38)</f>
        <v>0</v>
      </c>
      <c r="AB38" s="12">
        <f>SUMIFS(IncrementalChanges2010[1990],IncrementalChanges2010[[EnableExclusion]:[EnableExclusion]],TRUE,IncrementalChanges2010[[CorrosionZone]:[CorrosionZone]],$F38)</f>
        <v>0</v>
      </c>
      <c r="AC38" s="12">
        <f>SUMIFS(IncrementalChanges2010[1989],IncrementalChanges2010[[EnableExclusion]:[EnableExclusion]],TRUE,IncrementalChanges2010[[CorrosionZone]:[CorrosionZone]],$F38)</f>
        <v>0</v>
      </c>
      <c r="AD38" s="12">
        <f>SUMIFS(IncrementalChanges2010[1988],IncrementalChanges2010[[EnableExclusion]:[EnableExclusion]],TRUE,IncrementalChanges2010[[CorrosionZone]:[CorrosionZone]],$F38)</f>
        <v>0</v>
      </c>
      <c r="AE38" s="12">
        <f>SUMIFS(IncrementalChanges2010[1987],IncrementalChanges2010[[EnableExclusion]:[EnableExclusion]],TRUE,IncrementalChanges2010[[CorrosionZone]:[CorrosionZone]],$F38)</f>
        <v>0</v>
      </c>
      <c r="AF38" s="12">
        <f>SUMIFS(IncrementalChanges2010[1986],IncrementalChanges2010[[EnableExclusion]:[EnableExclusion]],TRUE,IncrementalChanges2010[[CorrosionZone]:[CorrosionZone]],$F38)</f>
        <v>400</v>
      </c>
      <c r="AG38" s="12">
        <f>SUMIFS(IncrementalChanges2010[1985],IncrementalChanges2010[[EnableExclusion]:[EnableExclusion]],TRUE,IncrementalChanges2010[[CorrosionZone]:[CorrosionZone]],$F38)</f>
        <v>0</v>
      </c>
      <c r="AH38" s="12">
        <f>SUMIFS(IncrementalChanges2010[1984],IncrementalChanges2010[[EnableExclusion]:[EnableExclusion]],TRUE,IncrementalChanges2010[[CorrosionZone]:[CorrosionZone]],$F38)</f>
        <v>0</v>
      </c>
      <c r="AI38" s="12">
        <f>SUMIFS(IncrementalChanges2010[1983],IncrementalChanges2010[[EnableExclusion]:[EnableExclusion]],TRUE,IncrementalChanges2010[[CorrosionZone]:[CorrosionZone]],$F38)</f>
        <v>0</v>
      </c>
      <c r="AJ38" s="12">
        <f>SUMIFS(IncrementalChanges2010[1982],IncrementalChanges2010[[EnableExclusion]:[EnableExclusion]],TRUE,IncrementalChanges2010[[CorrosionZone]:[CorrosionZone]],$F38)</f>
        <v>0</v>
      </c>
      <c r="AK38" s="12">
        <f>SUMIFS(IncrementalChanges2010[1981],IncrementalChanges2010[[EnableExclusion]:[EnableExclusion]],TRUE,IncrementalChanges2010[[CorrosionZone]:[CorrosionZone]],$F38)</f>
        <v>0</v>
      </c>
      <c r="AL38" s="12">
        <f>SUMIFS(IncrementalChanges2010[1980],IncrementalChanges2010[[EnableExclusion]:[EnableExclusion]],TRUE,IncrementalChanges2010[[CorrosionZone]:[CorrosionZone]],$F38)</f>
        <v>0</v>
      </c>
      <c r="AM38" s="12">
        <f>SUMIFS(IncrementalChanges2010[1979],IncrementalChanges2010[[EnableExclusion]:[EnableExclusion]],TRUE,IncrementalChanges2010[[CorrosionZone]:[CorrosionZone]],$F38)</f>
        <v>-435</v>
      </c>
      <c r="AN38" s="12">
        <f>SUMIFS(IncrementalChanges2010[1978],IncrementalChanges2010[[EnableExclusion]:[EnableExclusion]],TRUE,IncrementalChanges2010[[CorrosionZone]:[CorrosionZone]],$F38)</f>
        <v>0</v>
      </c>
      <c r="AO38" s="12">
        <f>SUMIFS(IncrementalChanges2010[1977],IncrementalChanges2010[[EnableExclusion]:[EnableExclusion]],TRUE,IncrementalChanges2010[[CorrosionZone]:[CorrosionZone]],$F38)</f>
        <v>-313</v>
      </c>
      <c r="AP38" s="12">
        <f>SUMIFS(IncrementalChanges2010[1976],IncrementalChanges2010[[EnableExclusion]:[EnableExclusion]],TRUE,IncrementalChanges2010[[CorrosionZone]:[CorrosionZone]],$F38)</f>
        <v>0</v>
      </c>
      <c r="AQ38" s="12">
        <f>SUMIFS(IncrementalChanges2010[1975],IncrementalChanges2010[[EnableExclusion]:[EnableExclusion]],TRUE,IncrementalChanges2010[[CorrosionZone]:[CorrosionZone]],$F38)</f>
        <v>0</v>
      </c>
      <c r="AR38" s="12">
        <f>SUMIFS(IncrementalChanges2010[1974],IncrementalChanges2010[[EnableExclusion]:[EnableExclusion]],TRUE,IncrementalChanges2010[[CorrosionZone]:[CorrosionZone]],$F38)</f>
        <v>0</v>
      </c>
      <c r="AS38" s="12">
        <f>SUMIFS(IncrementalChanges2010[1973],IncrementalChanges2010[[EnableExclusion]:[EnableExclusion]],TRUE,IncrementalChanges2010[[CorrosionZone]:[CorrosionZone]],$F38)</f>
        <v>-340</v>
      </c>
      <c r="AT38" s="12">
        <f>SUMIFS(IncrementalChanges2010[1972],IncrementalChanges2010[[EnableExclusion]:[EnableExclusion]],TRUE,IncrementalChanges2010[[CorrosionZone]:[CorrosionZone]],$F38)</f>
        <v>-14</v>
      </c>
      <c r="AU38" s="12">
        <f>SUMIFS(IncrementalChanges2010[1971],IncrementalChanges2010[[EnableExclusion]:[EnableExclusion]],TRUE,IncrementalChanges2010[[CorrosionZone]:[CorrosionZone]],$F38)</f>
        <v>-24</v>
      </c>
      <c r="AV38" s="12">
        <f>SUMIFS(IncrementalChanges2010[1970],IncrementalChanges2010[[EnableExclusion]:[EnableExclusion]],TRUE,IncrementalChanges2010[[CorrosionZone]:[CorrosionZone]],$F38)</f>
        <v>-35</v>
      </c>
      <c r="AW38" s="12">
        <f>SUMIFS(IncrementalChanges2010[1969],IncrementalChanges2010[[EnableExclusion]:[EnableExclusion]],TRUE,IncrementalChanges2010[[CorrosionZone]:[CorrosionZone]],$F38)</f>
        <v>0</v>
      </c>
      <c r="AX38" s="12">
        <f>SUMIFS(IncrementalChanges2010[1968],IncrementalChanges2010[[EnableExclusion]:[EnableExclusion]],TRUE,IncrementalChanges2010[[CorrosionZone]:[CorrosionZone]],$F38)</f>
        <v>-6</v>
      </c>
      <c r="AY38" s="12">
        <f>SUMIFS(IncrementalChanges2010[1967],IncrementalChanges2010[[EnableExclusion]:[EnableExclusion]],TRUE,IncrementalChanges2010[[CorrosionZone]:[CorrosionZone]],$F38)</f>
        <v>-276</v>
      </c>
      <c r="AZ38" s="12">
        <f>SUMIFS(IncrementalChanges2010[1966],IncrementalChanges2010[[EnableExclusion]:[EnableExclusion]],TRUE,IncrementalChanges2010[[CorrosionZone]:[CorrosionZone]],$F38)</f>
        <v>0</v>
      </c>
      <c r="BA38" s="12">
        <f>SUMIFS(IncrementalChanges2010[1965],IncrementalChanges2010[[EnableExclusion]:[EnableExclusion]],TRUE,IncrementalChanges2010[[CorrosionZone]:[CorrosionZone]],$F38)</f>
        <v>0</v>
      </c>
      <c r="BB38" s="12">
        <f>SUMIFS(IncrementalChanges2010[1964],IncrementalChanges2010[[EnableExclusion]:[EnableExclusion]],TRUE,IncrementalChanges2010[[CorrosionZone]:[CorrosionZone]],$F38)</f>
        <v>0</v>
      </c>
      <c r="BC38" s="12">
        <f>SUMIFS(IncrementalChanges2010[1963],IncrementalChanges2010[[EnableExclusion]:[EnableExclusion]],TRUE,IncrementalChanges2010[[CorrosionZone]:[CorrosionZone]],$F38)</f>
        <v>-300</v>
      </c>
      <c r="BD38" s="12">
        <f>SUMIFS(IncrementalChanges2010[1962],IncrementalChanges2010[[EnableExclusion]:[EnableExclusion]],TRUE,IncrementalChanges2010[[CorrosionZone]:[CorrosionZone]],$F38)</f>
        <v>0</v>
      </c>
      <c r="BE38" s="12">
        <f>SUMIFS(IncrementalChanges2010[1961],IncrementalChanges2010[[EnableExclusion]:[EnableExclusion]],TRUE,IncrementalChanges2010[[CorrosionZone]:[CorrosionZone]],$F38)</f>
        <v>0</v>
      </c>
      <c r="BF38" s="12">
        <f>SUMIFS(IncrementalChanges2010[1960],IncrementalChanges2010[[EnableExclusion]:[EnableExclusion]],TRUE,IncrementalChanges2010[[CorrosionZone]:[CorrosionZone]],$F38)</f>
        <v>0</v>
      </c>
      <c r="BG38" s="12">
        <f>SUMIFS(IncrementalChanges2010[1959],IncrementalChanges2010[[EnableExclusion]:[EnableExclusion]],TRUE,IncrementalChanges2010[[CorrosionZone]:[CorrosionZone]],$F38)</f>
        <v>0</v>
      </c>
      <c r="BH38" s="12">
        <f>SUMIFS(IncrementalChanges2010[1958],IncrementalChanges2010[[EnableExclusion]:[EnableExclusion]],TRUE,IncrementalChanges2010[[CorrosionZone]:[CorrosionZone]],$F38)</f>
        <v>0</v>
      </c>
      <c r="BI38" s="12">
        <f>SUMIFS(IncrementalChanges2010[1957],IncrementalChanges2010[[EnableExclusion]:[EnableExclusion]],TRUE,IncrementalChanges2010[[CorrosionZone]:[CorrosionZone]],$F38)</f>
        <v>0</v>
      </c>
      <c r="BJ38" s="12">
        <f>SUMIFS(IncrementalChanges2010[1956],IncrementalChanges2010[[EnableExclusion]:[EnableExclusion]],TRUE,IncrementalChanges2010[[CorrosionZone]:[CorrosionZone]],$F38)</f>
        <v>0</v>
      </c>
      <c r="BK38" s="12">
        <f>SUMIFS(IncrementalChanges2010[1955],IncrementalChanges2010[[EnableExclusion]:[EnableExclusion]],TRUE,IncrementalChanges2010[[CorrosionZone]:[CorrosionZone]],$F38)</f>
        <v>0</v>
      </c>
      <c r="BL38" s="12">
        <f>SUMIFS(IncrementalChanges2010[1954],IncrementalChanges2010[[EnableExclusion]:[EnableExclusion]],TRUE,IncrementalChanges2010[[CorrosionZone]:[CorrosionZone]],$F38)</f>
        <v>0</v>
      </c>
      <c r="BM38" s="12">
        <f>SUMIFS(IncrementalChanges2010[1953],IncrementalChanges2010[[EnableExclusion]:[EnableExclusion]],TRUE,IncrementalChanges2010[[CorrosionZone]:[CorrosionZone]],$F38)</f>
        <v>0</v>
      </c>
      <c r="BN38" s="12">
        <f>SUMIFS(IncrementalChanges2010[1952],IncrementalChanges2010[[EnableExclusion]:[EnableExclusion]],TRUE,IncrementalChanges2010[[CorrosionZone]:[CorrosionZone]],$F38)</f>
        <v>0</v>
      </c>
      <c r="BO38" s="12">
        <f>SUMIFS(IncrementalChanges2010[1951],IncrementalChanges2010[[EnableExclusion]:[EnableExclusion]],TRUE,IncrementalChanges2010[[CorrosionZone]:[CorrosionZone]],$F38)</f>
        <v>0</v>
      </c>
      <c r="BP38" s="12">
        <f>SUMIFS(IncrementalChanges2010[1950],IncrementalChanges2010[[EnableExclusion]:[EnableExclusion]],TRUE,IncrementalChanges2010[[CorrosionZone]:[CorrosionZone]],$F38)</f>
        <v>0</v>
      </c>
      <c r="BQ38" s="12">
        <f>SUMIFS(IncrementalChanges2010[1949],IncrementalChanges2010[[EnableExclusion]:[EnableExclusion]],TRUE,IncrementalChanges2010[[CorrosionZone]:[CorrosionZone]],$F38)</f>
        <v>-50</v>
      </c>
      <c r="BR38" s="12">
        <f>SUMIFS(IncrementalChanges2010[1948],IncrementalChanges2010[[EnableExclusion]:[EnableExclusion]],TRUE,IncrementalChanges2010[[CorrosionZone]:[CorrosionZone]],$F38)</f>
        <v>0</v>
      </c>
      <c r="BS38" s="12">
        <f>SUMIFS(IncrementalChanges2010[1947],IncrementalChanges2010[[EnableExclusion]:[EnableExclusion]],TRUE,IncrementalChanges2010[[CorrosionZone]:[CorrosionZone]],$F38)</f>
        <v>0</v>
      </c>
      <c r="BT38" s="12">
        <f>SUMIFS(IncrementalChanges2010[1946],IncrementalChanges2010[[EnableExclusion]:[EnableExclusion]],TRUE,IncrementalChanges2010[[CorrosionZone]:[CorrosionZone]],$F38)</f>
        <v>0</v>
      </c>
      <c r="BU38" s="12">
        <f>SUMIFS(IncrementalChanges2010[1945],IncrementalChanges2010[[EnableExclusion]:[EnableExclusion]],TRUE,IncrementalChanges2010[[CorrosionZone]:[CorrosionZone]],$F38)</f>
        <v>0</v>
      </c>
      <c r="BV38" s="12">
        <f>SUMIFS(IncrementalChanges2010[1944],IncrementalChanges2010[[EnableExclusion]:[EnableExclusion]],TRUE,IncrementalChanges2010[[CorrosionZone]:[CorrosionZone]],$F38)</f>
        <v>0</v>
      </c>
      <c r="BW38" s="12">
        <f>SUMIFS(IncrementalChanges2010[1943],IncrementalChanges2010[[EnableExclusion]:[EnableExclusion]],TRUE,IncrementalChanges2010[[CorrosionZone]:[CorrosionZone]],$F38)</f>
        <v>0</v>
      </c>
      <c r="BX38" s="12">
        <f>SUMIFS(IncrementalChanges2010[1942],IncrementalChanges2010[[EnableExclusion]:[EnableExclusion]],TRUE,IncrementalChanges2010[[CorrosionZone]:[CorrosionZone]],$F38)</f>
        <v>0</v>
      </c>
      <c r="BY38" s="12">
        <f>SUMIFS(IncrementalChanges2010[1941],IncrementalChanges2010[[EnableExclusion]:[EnableExclusion]],TRUE,IncrementalChanges2010[[CorrosionZone]:[CorrosionZone]],$F38)</f>
        <v>0</v>
      </c>
      <c r="BZ38" s="12">
        <f>SUMIFS(IncrementalChanges2010[1940],IncrementalChanges2010[[EnableExclusion]:[EnableExclusion]],TRUE,IncrementalChanges2010[[CorrosionZone]:[CorrosionZone]],$F38)</f>
        <v>0</v>
      </c>
      <c r="CA38" s="12">
        <f>SUMIFS(IncrementalChanges2010[1939],IncrementalChanges2010[[EnableExclusion]:[EnableExclusion]],TRUE,IncrementalChanges2010[[CorrosionZone]:[CorrosionZone]],$F38)</f>
        <v>0</v>
      </c>
      <c r="CB38" s="12">
        <f>SUMIFS(IncrementalChanges2010[1938],IncrementalChanges2010[[EnableExclusion]:[EnableExclusion]],TRUE,IncrementalChanges2010[[CorrosionZone]:[CorrosionZone]],$F38)</f>
        <v>0</v>
      </c>
      <c r="CC38" s="12">
        <f>SUMIFS(IncrementalChanges2010[1937],IncrementalChanges2010[[EnableExclusion]:[EnableExclusion]],TRUE,IncrementalChanges2010[[CorrosionZone]:[CorrosionZone]],$F38)</f>
        <v>0</v>
      </c>
      <c r="CD38" s="12">
        <f>SUMIFS(IncrementalChanges2010[1936],IncrementalChanges2010[[EnableExclusion]:[EnableExclusion]],TRUE,IncrementalChanges2010[[CorrosionZone]:[CorrosionZone]],$F38)</f>
        <v>0</v>
      </c>
      <c r="CE38" s="12">
        <f>SUMIFS(IncrementalChanges2010[1935],IncrementalChanges2010[[EnableExclusion]:[EnableExclusion]],TRUE,IncrementalChanges2010[[CorrosionZone]:[CorrosionZone]],$F38)</f>
        <v>0</v>
      </c>
      <c r="CF38" s="12">
        <f>SUMIFS(IncrementalChanges2010[1934],IncrementalChanges2010[[EnableExclusion]:[EnableExclusion]],TRUE,IncrementalChanges2010[[CorrosionZone]:[CorrosionZone]],$F38)</f>
        <v>0</v>
      </c>
      <c r="CG38" s="12">
        <f>SUMIFS(IncrementalChanges2010[1933],IncrementalChanges2010[[EnableExclusion]:[EnableExclusion]],TRUE,IncrementalChanges2010[[CorrosionZone]:[CorrosionZone]],$F38)</f>
        <v>0</v>
      </c>
      <c r="CH38" s="12">
        <f>SUMIFS(IncrementalChanges2010[1932],IncrementalChanges2010[[EnableExclusion]:[EnableExclusion]],TRUE,IncrementalChanges2010[[CorrosionZone]:[CorrosionZone]],$F38)</f>
        <v>0</v>
      </c>
      <c r="CI38" s="12">
        <f>SUMIFS(IncrementalChanges2010[1931],IncrementalChanges2010[[EnableExclusion]:[EnableExclusion]],TRUE,IncrementalChanges2010[[CorrosionZone]:[CorrosionZone]],$F38)</f>
        <v>0</v>
      </c>
      <c r="CJ38" s="12">
        <f>SUMIFS(IncrementalChanges2010[1930],IncrementalChanges2010[[EnableExclusion]:[EnableExclusion]],TRUE,IncrementalChanges2010[[CorrosionZone]:[CorrosionZone]],$F38)</f>
        <v>0</v>
      </c>
      <c r="CK38" s="12">
        <f>SUMIFS(IncrementalChanges2010[1929],IncrementalChanges2010[[EnableExclusion]:[EnableExclusion]],TRUE,IncrementalChanges2010[[CorrosionZone]:[CorrosionZone]],$F38)</f>
        <v>0</v>
      </c>
      <c r="CL38" s="12">
        <f>SUMIFS(IncrementalChanges2010[1928],IncrementalChanges2010[[EnableExclusion]:[EnableExclusion]],TRUE,IncrementalChanges2010[[CorrosionZone]:[CorrosionZone]],$F38)</f>
        <v>0</v>
      </c>
      <c r="CM38" s="12">
        <f>SUMIFS(IncrementalChanges2010[1927],IncrementalChanges2010[[EnableExclusion]:[EnableExclusion]],TRUE,IncrementalChanges2010[[CorrosionZone]:[CorrosionZone]],$F38)</f>
        <v>0</v>
      </c>
      <c r="CN38" s="12">
        <f>SUMIFS(IncrementalChanges2010[1926],IncrementalChanges2010[[EnableExclusion]:[EnableExclusion]],TRUE,IncrementalChanges2010[[CorrosionZone]:[CorrosionZone]],$F38)</f>
        <v>0</v>
      </c>
      <c r="CO38" s="12">
        <f>SUMIFS(IncrementalChanges2010[1925],IncrementalChanges2010[[EnableExclusion]:[EnableExclusion]],TRUE,IncrementalChanges2010[[CorrosionZone]:[CorrosionZone]],$F38)</f>
        <v>0</v>
      </c>
      <c r="CP38" s="12">
        <f>SUMIFS(IncrementalChanges2010[1924],IncrementalChanges2010[[EnableExclusion]:[EnableExclusion]],TRUE,IncrementalChanges2010[[CorrosionZone]:[CorrosionZone]],$F38)</f>
        <v>0</v>
      </c>
      <c r="CQ38" s="12">
        <f>SUMIFS(IncrementalChanges2010[1923],IncrementalChanges2010[[EnableExclusion]:[EnableExclusion]],TRUE,IncrementalChanges2010[[CorrosionZone]:[CorrosionZone]],$F38)</f>
        <v>0</v>
      </c>
      <c r="CR38" s="12">
        <f>SUMIFS(IncrementalChanges2010[1922],IncrementalChanges2010[[EnableExclusion]:[EnableExclusion]],TRUE,IncrementalChanges2010[[CorrosionZone]:[CorrosionZone]],$F38)</f>
        <v>0</v>
      </c>
      <c r="CS38" s="12">
        <f>SUMIFS(IncrementalChanges2010[1921],IncrementalChanges2010[[EnableExclusion]:[EnableExclusion]],TRUE,IncrementalChanges2010[[CorrosionZone]:[CorrosionZone]],$F38)</f>
        <v>0</v>
      </c>
      <c r="CT38" s="12">
        <f>SUMIFS(IncrementalChanges2010[1920],IncrementalChanges2010[[EnableExclusion]:[EnableExclusion]],TRUE,IncrementalChanges2010[[CorrosionZone]:[CorrosionZone]],$F38)</f>
        <v>0</v>
      </c>
      <c r="CU38" s="12">
        <f>SUMIFS(IncrementalChanges2010[1919],IncrementalChanges2010[[EnableExclusion]:[EnableExclusion]],TRUE,IncrementalChanges2010[[CorrosionZone]:[CorrosionZone]],$F38)</f>
        <v>0</v>
      </c>
      <c r="CV38" s="12">
        <f>SUMIFS(IncrementalChanges2010[1918],IncrementalChanges2010[[EnableExclusion]:[EnableExclusion]],TRUE,IncrementalChanges2010[[CorrosionZone]:[CorrosionZone]],$F38)</f>
        <v>0</v>
      </c>
      <c r="CW38" s="12">
        <f>SUMIFS(IncrementalChanges2010[1917],IncrementalChanges2010[[EnableExclusion]:[EnableExclusion]],TRUE,IncrementalChanges2010[[CorrosionZone]:[CorrosionZone]],$F38)</f>
        <v>0</v>
      </c>
      <c r="CX38" s="12">
        <f>SUMIFS(IncrementalChanges2010[1916],IncrementalChanges2010[[EnableExclusion]:[EnableExclusion]],TRUE,IncrementalChanges2010[[CorrosionZone]:[CorrosionZone]],$F38)</f>
        <v>0</v>
      </c>
      <c r="CY38" s="12">
        <f>SUMIFS(IncrementalChanges2010[1915],IncrementalChanges2010[[EnableExclusion]:[EnableExclusion]],TRUE,IncrementalChanges2010[[CorrosionZone]:[CorrosionZone]],$F38)</f>
        <v>0</v>
      </c>
      <c r="CZ38" s="12">
        <f>SUMIFS(IncrementalChanges2010[1914],IncrementalChanges2010[[EnableExclusion]:[EnableExclusion]],TRUE,IncrementalChanges2010[[CorrosionZone]:[CorrosionZone]],$F38)</f>
        <v>0</v>
      </c>
      <c r="DA38" s="12">
        <f>SUMIFS(IncrementalChanges2010[1913],IncrementalChanges2010[[EnableExclusion]:[EnableExclusion]],TRUE,IncrementalChanges2010[[CorrosionZone]:[CorrosionZone]],$F38)</f>
        <v>0</v>
      </c>
      <c r="DB38" s="12">
        <f>SUMIFS(IncrementalChanges2010[1912],IncrementalChanges2010[[EnableExclusion]:[EnableExclusion]],TRUE,IncrementalChanges2010[[CorrosionZone]:[CorrosionZone]],$F38)</f>
        <v>0</v>
      </c>
      <c r="DC38" s="12">
        <f>SUMIFS(IncrementalChanges2010[1911],IncrementalChanges2010[[EnableExclusion]:[EnableExclusion]],TRUE,IncrementalChanges2010[[CorrosionZone]:[CorrosionZone]],$F38)</f>
        <v>0</v>
      </c>
      <c r="DD38" s="12">
        <f>SUMIFS(IncrementalChanges2010[1910],IncrementalChanges2010[[EnableExclusion]:[EnableExclusion]],TRUE,IncrementalChanges2010[[CorrosionZone]:[CorrosionZone]],$F38)</f>
        <v>0</v>
      </c>
      <c r="DE38" s="12">
        <f>SUMIFS(IncrementalChanges2010[1909],IncrementalChanges2010[[EnableExclusion]:[EnableExclusion]],TRUE,IncrementalChanges2010[[CorrosionZone]:[CorrosionZone]],$F38)</f>
        <v>0</v>
      </c>
    </row>
    <row r="39" spans="1:109" s="12" customFormat="1" x14ac:dyDescent="0.3">
      <c r="F39" s="12" t="s">
        <v>9</v>
      </c>
      <c r="G39" s="11">
        <f>SUM(H39:CO39)</f>
        <v>-148</v>
      </c>
      <c r="H39" s="12">
        <f>SUMIFS(IncrementalChanges2010[2010],IncrementalChanges2010[[EnableExclusion]:[EnableExclusion]],TRUE,IncrementalChanges2010[[CorrosionZone]:[CorrosionZone]],$F39)</f>
        <v>0</v>
      </c>
      <c r="I39" s="12">
        <f>SUMIFS(IncrementalChanges2010[2009],IncrementalChanges2010[[EnableExclusion]:[EnableExclusion]],TRUE,IncrementalChanges2010[[CorrosionZone]:[CorrosionZone]],$F39)</f>
        <v>0</v>
      </c>
      <c r="J39" s="12">
        <f>SUMIFS(IncrementalChanges2010[2008],IncrementalChanges2010[[EnableExclusion]:[EnableExclusion]],TRUE,IncrementalChanges2010[[CorrosionZone]:[CorrosionZone]],$F39)</f>
        <v>0</v>
      </c>
      <c r="K39" s="12">
        <f>SUMIFS(IncrementalChanges2010[2007],IncrementalChanges2010[[EnableExclusion]:[EnableExclusion]],TRUE,IncrementalChanges2010[[CorrosionZone]:[CorrosionZone]],$F39)</f>
        <v>0</v>
      </c>
      <c r="L39" s="12">
        <f>SUMIFS(IncrementalChanges2010[2006],IncrementalChanges2010[[EnableExclusion]:[EnableExclusion]],TRUE,IncrementalChanges2010[[CorrosionZone]:[CorrosionZone]],$F39)</f>
        <v>0</v>
      </c>
      <c r="M39" s="12">
        <f>SUMIFS(IncrementalChanges2010[2005],IncrementalChanges2010[[EnableExclusion]:[EnableExclusion]],TRUE,IncrementalChanges2010[[CorrosionZone]:[CorrosionZone]],$F39)</f>
        <v>-2</v>
      </c>
      <c r="N39" s="12">
        <f>SUMIFS(IncrementalChanges2010[2004],IncrementalChanges2010[[EnableExclusion]:[EnableExclusion]],TRUE,IncrementalChanges2010[[CorrosionZone]:[CorrosionZone]],$F39)</f>
        <v>0</v>
      </c>
      <c r="O39" s="12">
        <f>SUMIFS(IncrementalChanges2010[2003],IncrementalChanges2010[[EnableExclusion]:[EnableExclusion]],TRUE,IncrementalChanges2010[[CorrosionZone]:[CorrosionZone]],$F39)</f>
        <v>0</v>
      </c>
      <c r="P39" s="12">
        <f>SUMIFS(IncrementalChanges2010[2002],IncrementalChanges2010[[EnableExclusion]:[EnableExclusion]],TRUE,IncrementalChanges2010[[CorrosionZone]:[CorrosionZone]],$F39)</f>
        <v>0</v>
      </c>
      <c r="Q39" s="12">
        <f>SUMIFS(IncrementalChanges2010[2001],IncrementalChanges2010[[EnableExclusion]:[EnableExclusion]],TRUE,IncrementalChanges2010[[CorrosionZone]:[CorrosionZone]],$F39)</f>
        <v>0</v>
      </c>
      <c r="R39" s="12">
        <f>SUMIFS(IncrementalChanges2010[2000],IncrementalChanges2010[[EnableExclusion]:[EnableExclusion]],TRUE,IncrementalChanges2010[[CorrosionZone]:[CorrosionZone]],$F39)</f>
        <v>0</v>
      </c>
      <c r="S39" s="12">
        <f>SUMIFS(IncrementalChanges2010[1999],IncrementalChanges2010[[EnableExclusion]:[EnableExclusion]],TRUE,IncrementalChanges2010[[CorrosionZone]:[CorrosionZone]],$F39)</f>
        <v>0</v>
      </c>
      <c r="T39" s="12">
        <f>SUMIFS(IncrementalChanges2010[1998],IncrementalChanges2010[[EnableExclusion]:[EnableExclusion]],TRUE,IncrementalChanges2010[[CorrosionZone]:[CorrosionZone]],$F39)</f>
        <v>0</v>
      </c>
      <c r="U39" s="12">
        <f>SUMIFS(IncrementalChanges2010[1997],IncrementalChanges2010[[EnableExclusion]:[EnableExclusion]],TRUE,IncrementalChanges2010[[CorrosionZone]:[CorrosionZone]],$F39)</f>
        <v>0</v>
      </c>
      <c r="V39" s="12">
        <f>SUMIFS(IncrementalChanges2010[1996],IncrementalChanges2010[[EnableExclusion]:[EnableExclusion]],TRUE,IncrementalChanges2010[[CorrosionZone]:[CorrosionZone]],$F39)</f>
        <v>0</v>
      </c>
      <c r="W39" s="12">
        <f>SUMIFS(IncrementalChanges2010[1995],IncrementalChanges2010[[EnableExclusion]:[EnableExclusion]],TRUE,IncrementalChanges2010[[CorrosionZone]:[CorrosionZone]],$F39)</f>
        <v>0</v>
      </c>
      <c r="X39" s="12">
        <f>SUMIFS(IncrementalChanges2010[1994],IncrementalChanges2010[[EnableExclusion]:[EnableExclusion]],TRUE,IncrementalChanges2010[[CorrosionZone]:[CorrosionZone]],$F39)</f>
        <v>0</v>
      </c>
      <c r="Y39" s="12">
        <f>SUMIFS(IncrementalChanges2010[1993],IncrementalChanges2010[[EnableExclusion]:[EnableExclusion]],TRUE,IncrementalChanges2010[[CorrosionZone]:[CorrosionZone]],$F39)</f>
        <v>0</v>
      </c>
      <c r="Z39" s="12">
        <f>SUMIFS(IncrementalChanges2010[1992],IncrementalChanges2010[[EnableExclusion]:[EnableExclusion]],TRUE,IncrementalChanges2010[[CorrosionZone]:[CorrosionZone]],$F39)</f>
        <v>0</v>
      </c>
      <c r="AA39" s="12">
        <f>SUMIFS(IncrementalChanges2010[1991],IncrementalChanges2010[[EnableExclusion]:[EnableExclusion]],TRUE,IncrementalChanges2010[[CorrosionZone]:[CorrosionZone]],$F39)</f>
        <v>0</v>
      </c>
      <c r="AB39" s="12">
        <f>SUMIFS(IncrementalChanges2010[1990],IncrementalChanges2010[[EnableExclusion]:[EnableExclusion]],TRUE,IncrementalChanges2010[[CorrosionZone]:[CorrosionZone]],$F39)</f>
        <v>0</v>
      </c>
      <c r="AC39" s="12">
        <f>SUMIFS(IncrementalChanges2010[1989],IncrementalChanges2010[[EnableExclusion]:[EnableExclusion]],TRUE,IncrementalChanges2010[[CorrosionZone]:[CorrosionZone]],$F39)</f>
        <v>-18</v>
      </c>
      <c r="AD39" s="12">
        <f>SUMIFS(IncrementalChanges2010[1988],IncrementalChanges2010[[EnableExclusion]:[EnableExclusion]],TRUE,IncrementalChanges2010[[CorrosionZone]:[CorrosionZone]],$F39)</f>
        <v>0</v>
      </c>
      <c r="AE39" s="12">
        <f>SUMIFS(IncrementalChanges2010[1987],IncrementalChanges2010[[EnableExclusion]:[EnableExclusion]],TRUE,IncrementalChanges2010[[CorrosionZone]:[CorrosionZone]],$F39)</f>
        <v>0</v>
      </c>
      <c r="AF39" s="12">
        <f>SUMIFS(IncrementalChanges2010[1986],IncrementalChanges2010[[EnableExclusion]:[EnableExclusion]],TRUE,IncrementalChanges2010[[CorrosionZone]:[CorrosionZone]],$F39)</f>
        <v>0</v>
      </c>
      <c r="AG39" s="12">
        <f>SUMIFS(IncrementalChanges2010[1985],IncrementalChanges2010[[EnableExclusion]:[EnableExclusion]],TRUE,IncrementalChanges2010[[CorrosionZone]:[CorrosionZone]],$F39)</f>
        <v>0</v>
      </c>
      <c r="AH39" s="12">
        <f>SUMIFS(IncrementalChanges2010[1984],IncrementalChanges2010[[EnableExclusion]:[EnableExclusion]],TRUE,IncrementalChanges2010[[CorrosionZone]:[CorrosionZone]],$F39)</f>
        <v>18</v>
      </c>
      <c r="AI39" s="12">
        <f>SUMIFS(IncrementalChanges2010[1983],IncrementalChanges2010[[EnableExclusion]:[EnableExclusion]],TRUE,IncrementalChanges2010[[CorrosionZone]:[CorrosionZone]],$F39)</f>
        <v>0</v>
      </c>
      <c r="AJ39" s="12">
        <f>SUMIFS(IncrementalChanges2010[1982],IncrementalChanges2010[[EnableExclusion]:[EnableExclusion]],TRUE,IncrementalChanges2010[[CorrosionZone]:[CorrosionZone]],$F39)</f>
        <v>0</v>
      </c>
      <c r="AK39" s="12">
        <f>SUMIFS(IncrementalChanges2010[1981],IncrementalChanges2010[[EnableExclusion]:[EnableExclusion]],TRUE,IncrementalChanges2010[[CorrosionZone]:[CorrosionZone]],$F39)</f>
        <v>0</v>
      </c>
      <c r="AL39" s="12">
        <f>SUMIFS(IncrementalChanges2010[1980],IncrementalChanges2010[[EnableExclusion]:[EnableExclusion]],TRUE,IncrementalChanges2010[[CorrosionZone]:[CorrosionZone]],$F39)</f>
        <v>0</v>
      </c>
      <c r="AM39" s="12">
        <f>SUMIFS(IncrementalChanges2010[1979],IncrementalChanges2010[[EnableExclusion]:[EnableExclusion]],TRUE,IncrementalChanges2010[[CorrosionZone]:[CorrosionZone]],$F39)</f>
        <v>0</v>
      </c>
      <c r="AN39" s="12">
        <f>SUMIFS(IncrementalChanges2010[1978],IncrementalChanges2010[[EnableExclusion]:[EnableExclusion]],TRUE,IncrementalChanges2010[[CorrosionZone]:[CorrosionZone]],$F39)</f>
        <v>0</v>
      </c>
      <c r="AO39" s="12">
        <f>SUMIFS(IncrementalChanges2010[1977],IncrementalChanges2010[[EnableExclusion]:[EnableExclusion]],TRUE,IncrementalChanges2010[[CorrosionZone]:[CorrosionZone]],$F39)</f>
        <v>0</v>
      </c>
      <c r="AP39" s="12">
        <f>SUMIFS(IncrementalChanges2010[1976],IncrementalChanges2010[[EnableExclusion]:[EnableExclusion]],TRUE,IncrementalChanges2010[[CorrosionZone]:[CorrosionZone]],$F39)</f>
        <v>0</v>
      </c>
      <c r="AQ39" s="12">
        <f>SUMIFS(IncrementalChanges2010[1975],IncrementalChanges2010[[EnableExclusion]:[EnableExclusion]],TRUE,IncrementalChanges2010[[CorrosionZone]:[CorrosionZone]],$F39)</f>
        <v>0</v>
      </c>
      <c r="AR39" s="12">
        <f>SUMIFS(IncrementalChanges2010[1974],IncrementalChanges2010[[EnableExclusion]:[EnableExclusion]],TRUE,IncrementalChanges2010[[CorrosionZone]:[CorrosionZone]],$F39)</f>
        <v>0</v>
      </c>
      <c r="AS39" s="12">
        <f>SUMIFS(IncrementalChanges2010[1973],IncrementalChanges2010[[EnableExclusion]:[EnableExclusion]],TRUE,IncrementalChanges2010[[CorrosionZone]:[CorrosionZone]],$F39)</f>
        <v>0</v>
      </c>
      <c r="AT39" s="12">
        <f>SUMIFS(IncrementalChanges2010[1972],IncrementalChanges2010[[EnableExclusion]:[EnableExclusion]],TRUE,IncrementalChanges2010[[CorrosionZone]:[CorrosionZone]],$F39)</f>
        <v>0</v>
      </c>
      <c r="AU39" s="12">
        <f>SUMIFS(IncrementalChanges2010[1971],IncrementalChanges2010[[EnableExclusion]:[EnableExclusion]],TRUE,IncrementalChanges2010[[CorrosionZone]:[CorrosionZone]],$F39)</f>
        <v>0</v>
      </c>
      <c r="AV39" s="12">
        <f>SUMIFS(IncrementalChanges2010[1970],IncrementalChanges2010[[EnableExclusion]:[EnableExclusion]],TRUE,IncrementalChanges2010[[CorrosionZone]:[CorrosionZone]],$F39)</f>
        <v>0</v>
      </c>
      <c r="AW39" s="12">
        <f>SUMIFS(IncrementalChanges2010[1969],IncrementalChanges2010[[EnableExclusion]:[EnableExclusion]],TRUE,IncrementalChanges2010[[CorrosionZone]:[CorrosionZone]],$F39)</f>
        <v>0</v>
      </c>
      <c r="AX39" s="12">
        <f>SUMIFS(IncrementalChanges2010[1968],IncrementalChanges2010[[EnableExclusion]:[EnableExclusion]],TRUE,IncrementalChanges2010[[CorrosionZone]:[CorrosionZone]],$F39)</f>
        <v>0</v>
      </c>
      <c r="AY39" s="12">
        <f>SUMIFS(IncrementalChanges2010[1967],IncrementalChanges2010[[EnableExclusion]:[EnableExclusion]],TRUE,IncrementalChanges2010[[CorrosionZone]:[CorrosionZone]],$F39)</f>
        <v>0</v>
      </c>
      <c r="AZ39" s="12">
        <f>SUMIFS(IncrementalChanges2010[1966],IncrementalChanges2010[[EnableExclusion]:[EnableExclusion]],TRUE,IncrementalChanges2010[[CorrosionZone]:[CorrosionZone]],$F39)</f>
        <v>0</v>
      </c>
      <c r="BA39" s="12">
        <f>SUMIFS(IncrementalChanges2010[1965],IncrementalChanges2010[[EnableExclusion]:[EnableExclusion]],TRUE,IncrementalChanges2010[[CorrosionZone]:[CorrosionZone]],$F39)</f>
        <v>0</v>
      </c>
      <c r="BB39" s="12">
        <f>SUMIFS(IncrementalChanges2010[1964],IncrementalChanges2010[[EnableExclusion]:[EnableExclusion]],TRUE,IncrementalChanges2010[[CorrosionZone]:[CorrosionZone]],$F39)</f>
        <v>-18</v>
      </c>
      <c r="BC39" s="12">
        <f>SUMIFS(IncrementalChanges2010[1963],IncrementalChanges2010[[EnableExclusion]:[EnableExclusion]],TRUE,IncrementalChanges2010[[CorrosionZone]:[CorrosionZone]],$F39)</f>
        <v>0</v>
      </c>
      <c r="BD39" s="12">
        <f>SUMIFS(IncrementalChanges2010[1962],IncrementalChanges2010[[EnableExclusion]:[EnableExclusion]],TRUE,IncrementalChanges2010[[CorrosionZone]:[CorrosionZone]],$F39)</f>
        <v>0</v>
      </c>
      <c r="BE39" s="12">
        <f>SUMIFS(IncrementalChanges2010[1961],IncrementalChanges2010[[EnableExclusion]:[EnableExclusion]],TRUE,IncrementalChanges2010[[CorrosionZone]:[CorrosionZone]],$F39)</f>
        <v>0</v>
      </c>
      <c r="BF39" s="12">
        <f>SUMIFS(IncrementalChanges2010[1960],IncrementalChanges2010[[EnableExclusion]:[EnableExclusion]],TRUE,IncrementalChanges2010[[CorrosionZone]:[CorrosionZone]],$F39)</f>
        <v>0</v>
      </c>
      <c r="BG39" s="12">
        <f>SUMIFS(IncrementalChanges2010[1959],IncrementalChanges2010[[EnableExclusion]:[EnableExclusion]],TRUE,IncrementalChanges2010[[CorrosionZone]:[CorrosionZone]],$F39)</f>
        <v>-128</v>
      </c>
      <c r="BH39" s="12">
        <f>SUMIFS(IncrementalChanges2010[1958],IncrementalChanges2010[[EnableExclusion]:[EnableExclusion]],TRUE,IncrementalChanges2010[[CorrosionZone]:[CorrosionZone]],$F39)</f>
        <v>0</v>
      </c>
      <c r="BI39" s="12">
        <f>SUMIFS(IncrementalChanges2010[1957],IncrementalChanges2010[[EnableExclusion]:[EnableExclusion]],TRUE,IncrementalChanges2010[[CorrosionZone]:[CorrosionZone]],$F39)</f>
        <v>0</v>
      </c>
      <c r="BJ39" s="12">
        <f>SUMIFS(IncrementalChanges2010[1956],IncrementalChanges2010[[EnableExclusion]:[EnableExclusion]],TRUE,IncrementalChanges2010[[CorrosionZone]:[CorrosionZone]],$F39)</f>
        <v>0</v>
      </c>
      <c r="BK39" s="12">
        <f>SUMIFS(IncrementalChanges2010[1955],IncrementalChanges2010[[EnableExclusion]:[EnableExclusion]],TRUE,IncrementalChanges2010[[CorrosionZone]:[CorrosionZone]],$F39)</f>
        <v>0</v>
      </c>
      <c r="BL39" s="12">
        <f>SUMIFS(IncrementalChanges2010[1954],IncrementalChanges2010[[EnableExclusion]:[EnableExclusion]],TRUE,IncrementalChanges2010[[CorrosionZone]:[CorrosionZone]],$F39)</f>
        <v>0</v>
      </c>
      <c r="BM39" s="12">
        <f>SUMIFS(IncrementalChanges2010[1953],IncrementalChanges2010[[EnableExclusion]:[EnableExclusion]],TRUE,IncrementalChanges2010[[CorrosionZone]:[CorrosionZone]],$F39)</f>
        <v>0</v>
      </c>
      <c r="BN39" s="12">
        <f>SUMIFS(IncrementalChanges2010[1952],IncrementalChanges2010[[EnableExclusion]:[EnableExclusion]],TRUE,IncrementalChanges2010[[CorrosionZone]:[CorrosionZone]],$F39)</f>
        <v>0</v>
      </c>
      <c r="BO39" s="12">
        <f>SUMIFS(IncrementalChanges2010[1951],IncrementalChanges2010[[EnableExclusion]:[EnableExclusion]],TRUE,IncrementalChanges2010[[CorrosionZone]:[CorrosionZone]],$F39)</f>
        <v>0</v>
      </c>
      <c r="BP39" s="12">
        <f>SUMIFS(IncrementalChanges2010[1950],IncrementalChanges2010[[EnableExclusion]:[EnableExclusion]],TRUE,IncrementalChanges2010[[CorrosionZone]:[CorrosionZone]],$F39)</f>
        <v>0</v>
      </c>
      <c r="BQ39" s="12">
        <f>SUMIFS(IncrementalChanges2010[1949],IncrementalChanges2010[[EnableExclusion]:[EnableExclusion]],TRUE,IncrementalChanges2010[[CorrosionZone]:[CorrosionZone]],$F39)</f>
        <v>0</v>
      </c>
      <c r="BR39" s="12">
        <f>SUMIFS(IncrementalChanges2010[1948],IncrementalChanges2010[[EnableExclusion]:[EnableExclusion]],TRUE,IncrementalChanges2010[[CorrosionZone]:[CorrosionZone]],$F39)</f>
        <v>0</v>
      </c>
      <c r="BS39" s="12">
        <f>SUMIFS(IncrementalChanges2010[1947],IncrementalChanges2010[[EnableExclusion]:[EnableExclusion]],TRUE,IncrementalChanges2010[[CorrosionZone]:[CorrosionZone]],$F39)</f>
        <v>0</v>
      </c>
      <c r="BT39" s="12">
        <f>SUMIFS(IncrementalChanges2010[1946],IncrementalChanges2010[[EnableExclusion]:[EnableExclusion]],TRUE,IncrementalChanges2010[[CorrosionZone]:[CorrosionZone]],$F39)</f>
        <v>0</v>
      </c>
      <c r="BU39" s="12">
        <f>SUMIFS(IncrementalChanges2010[1945],IncrementalChanges2010[[EnableExclusion]:[EnableExclusion]],TRUE,IncrementalChanges2010[[CorrosionZone]:[CorrosionZone]],$F39)</f>
        <v>0</v>
      </c>
      <c r="BV39" s="12">
        <f>SUMIFS(IncrementalChanges2010[1944],IncrementalChanges2010[[EnableExclusion]:[EnableExclusion]],TRUE,IncrementalChanges2010[[CorrosionZone]:[CorrosionZone]],$F39)</f>
        <v>0</v>
      </c>
      <c r="BW39" s="12">
        <f>SUMIFS(IncrementalChanges2010[1943],IncrementalChanges2010[[EnableExclusion]:[EnableExclusion]],TRUE,IncrementalChanges2010[[CorrosionZone]:[CorrosionZone]],$F39)</f>
        <v>0</v>
      </c>
      <c r="BX39" s="12">
        <f>SUMIFS(IncrementalChanges2010[1942],IncrementalChanges2010[[EnableExclusion]:[EnableExclusion]],TRUE,IncrementalChanges2010[[CorrosionZone]:[CorrosionZone]],$F39)</f>
        <v>0</v>
      </c>
      <c r="BY39" s="12">
        <f>SUMIFS(IncrementalChanges2010[1941],IncrementalChanges2010[[EnableExclusion]:[EnableExclusion]],TRUE,IncrementalChanges2010[[CorrosionZone]:[CorrosionZone]],$F39)</f>
        <v>0</v>
      </c>
      <c r="BZ39" s="12">
        <f>SUMIFS(IncrementalChanges2010[1940],IncrementalChanges2010[[EnableExclusion]:[EnableExclusion]],TRUE,IncrementalChanges2010[[CorrosionZone]:[CorrosionZone]],$F39)</f>
        <v>0</v>
      </c>
      <c r="CA39" s="12">
        <f>SUMIFS(IncrementalChanges2010[1939],IncrementalChanges2010[[EnableExclusion]:[EnableExclusion]],TRUE,IncrementalChanges2010[[CorrosionZone]:[CorrosionZone]],$F39)</f>
        <v>0</v>
      </c>
      <c r="CB39" s="12">
        <f>SUMIFS(IncrementalChanges2010[1938],IncrementalChanges2010[[EnableExclusion]:[EnableExclusion]],TRUE,IncrementalChanges2010[[CorrosionZone]:[CorrosionZone]],$F39)</f>
        <v>0</v>
      </c>
      <c r="CC39" s="12">
        <f>SUMIFS(IncrementalChanges2010[1937],IncrementalChanges2010[[EnableExclusion]:[EnableExclusion]],TRUE,IncrementalChanges2010[[CorrosionZone]:[CorrosionZone]],$F39)</f>
        <v>0</v>
      </c>
      <c r="CD39" s="12">
        <f>SUMIFS(IncrementalChanges2010[1936],IncrementalChanges2010[[EnableExclusion]:[EnableExclusion]],TRUE,IncrementalChanges2010[[CorrosionZone]:[CorrosionZone]],$F39)</f>
        <v>0</v>
      </c>
      <c r="CE39" s="12">
        <f>SUMIFS(IncrementalChanges2010[1935],IncrementalChanges2010[[EnableExclusion]:[EnableExclusion]],TRUE,IncrementalChanges2010[[CorrosionZone]:[CorrosionZone]],$F39)</f>
        <v>0</v>
      </c>
      <c r="CF39" s="12">
        <f>SUMIFS(IncrementalChanges2010[1934],IncrementalChanges2010[[EnableExclusion]:[EnableExclusion]],TRUE,IncrementalChanges2010[[CorrosionZone]:[CorrosionZone]],$F39)</f>
        <v>0</v>
      </c>
      <c r="CG39" s="12">
        <f>SUMIFS(IncrementalChanges2010[1933],IncrementalChanges2010[[EnableExclusion]:[EnableExclusion]],TRUE,IncrementalChanges2010[[CorrosionZone]:[CorrosionZone]],$F39)</f>
        <v>0</v>
      </c>
      <c r="CH39" s="12">
        <f>SUMIFS(IncrementalChanges2010[1932],IncrementalChanges2010[[EnableExclusion]:[EnableExclusion]],TRUE,IncrementalChanges2010[[CorrosionZone]:[CorrosionZone]],$F39)</f>
        <v>0</v>
      </c>
      <c r="CI39" s="12">
        <f>SUMIFS(IncrementalChanges2010[1931],IncrementalChanges2010[[EnableExclusion]:[EnableExclusion]],TRUE,IncrementalChanges2010[[CorrosionZone]:[CorrosionZone]],$F39)</f>
        <v>0</v>
      </c>
      <c r="CJ39" s="12">
        <f>SUMIFS(IncrementalChanges2010[1930],IncrementalChanges2010[[EnableExclusion]:[EnableExclusion]],TRUE,IncrementalChanges2010[[CorrosionZone]:[CorrosionZone]],$F39)</f>
        <v>0</v>
      </c>
      <c r="CK39" s="12">
        <f>SUMIFS(IncrementalChanges2010[1929],IncrementalChanges2010[[EnableExclusion]:[EnableExclusion]],TRUE,IncrementalChanges2010[[CorrosionZone]:[CorrosionZone]],$F39)</f>
        <v>0</v>
      </c>
      <c r="CL39" s="12">
        <f>SUMIFS(IncrementalChanges2010[1928],IncrementalChanges2010[[EnableExclusion]:[EnableExclusion]],TRUE,IncrementalChanges2010[[CorrosionZone]:[CorrosionZone]],$F39)</f>
        <v>0</v>
      </c>
      <c r="CM39" s="12">
        <f>SUMIFS(IncrementalChanges2010[1927],IncrementalChanges2010[[EnableExclusion]:[EnableExclusion]],TRUE,IncrementalChanges2010[[CorrosionZone]:[CorrosionZone]],$F39)</f>
        <v>0</v>
      </c>
      <c r="CN39" s="12">
        <f>SUMIFS(IncrementalChanges2010[1926],IncrementalChanges2010[[EnableExclusion]:[EnableExclusion]],TRUE,IncrementalChanges2010[[CorrosionZone]:[CorrosionZone]],$F39)</f>
        <v>0</v>
      </c>
      <c r="CO39" s="12">
        <f>SUMIFS(IncrementalChanges2010[1925],IncrementalChanges2010[[EnableExclusion]:[EnableExclusion]],TRUE,IncrementalChanges2010[[CorrosionZone]:[CorrosionZone]],$F39)</f>
        <v>0</v>
      </c>
      <c r="CP39" s="12">
        <f>SUMIFS(IncrementalChanges2010[1924],IncrementalChanges2010[[EnableExclusion]:[EnableExclusion]],TRUE,IncrementalChanges2010[[CorrosionZone]:[CorrosionZone]],$F39)</f>
        <v>0</v>
      </c>
      <c r="CQ39" s="12">
        <f>SUMIFS(IncrementalChanges2010[1923],IncrementalChanges2010[[EnableExclusion]:[EnableExclusion]],TRUE,IncrementalChanges2010[[CorrosionZone]:[CorrosionZone]],$F39)</f>
        <v>0</v>
      </c>
      <c r="CR39" s="12">
        <f>SUMIFS(IncrementalChanges2010[1922],IncrementalChanges2010[[EnableExclusion]:[EnableExclusion]],TRUE,IncrementalChanges2010[[CorrosionZone]:[CorrosionZone]],$F39)</f>
        <v>0</v>
      </c>
      <c r="CS39" s="12">
        <f>SUMIFS(IncrementalChanges2010[1921],IncrementalChanges2010[[EnableExclusion]:[EnableExclusion]],TRUE,IncrementalChanges2010[[CorrosionZone]:[CorrosionZone]],$F39)</f>
        <v>0</v>
      </c>
      <c r="CT39" s="12">
        <f>SUMIFS(IncrementalChanges2010[1920],IncrementalChanges2010[[EnableExclusion]:[EnableExclusion]],TRUE,IncrementalChanges2010[[CorrosionZone]:[CorrosionZone]],$F39)</f>
        <v>0</v>
      </c>
      <c r="CU39" s="12">
        <f>SUMIFS(IncrementalChanges2010[1919],IncrementalChanges2010[[EnableExclusion]:[EnableExclusion]],TRUE,IncrementalChanges2010[[CorrosionZone]:[CorrosionZone]],$F39)</f>
        <v>0</v>
      </c>
      <c r="CV39" s="12">
        <f>SUMIFS(IncrementalChanges2010[1918],IncrementalChanges2010[[EnableExclusion]:[EnableExclusion]],TRUE,IncrementalChanges2010[[CorrosionZone]:[CorrosionZone]],$F39)</f>
        <v>0</v>
      </c>
      <c r="CW39" s="12">
        <f>SUMIFS(IncrementalChanges2010[1917],IncrementalChanges2010[[EnableExclusion]:[EnableExclusion]],TRUE,IncrementalChanges2010[[CorrosionZone]:[CorrosionZone]],$F39)</f>
        <v>0</v>
      </c>
      <c r="CX39" s="12">
        <f>SUMIFS(IncrementalChanges2010[1916],IncrementalChanges2010[[EnableExclusion]:[EnableExclusion]],TRUE,IncrementalChanges2010[[CorrosionZone]:[CorrosionZone]],$F39)</f>
        <v>0</v>
      </c>
      <c r="CY39" s="12">
        <f>SUMIFS(IncrementalChanges2010[1915],IncrementalChanges2010[[EnableExclusion]:[EnableExclusion]],TRUE,IncrementalChanges2010[[CorrosionZone]:[CorrosionZone]],$F39)</f>
        <v>0</v>
      </c>
      <c r="CZ39" s="12">
        <f>SUMIFS(IncrementalChanges2010[1914],IncrementalChanges2010[[EnableExclusion]:[EnableExclusion]],TRUE,IncrementalChanges2010[[CorrosionZone]:[CorrosionZone]],$F39)</f>
        <v>0</v>
      </c>
      <c r="DA39" s="12">
        <f>SUMIFS(IncrementalChanges2010[1913],IncrementalChanges2010[[EnableExclusion]:[EnableExclusion]],TRUE,IncrementalChanges2010[[CorrosionZone]:[CorrosionZone]],$F39)</f>
        <v>0</v>
      </c>
      <c r="DB39" s="12">
        <f>SUMIFS(IncrementalChanges2010[1912],IncrementalChanges2010[[EnableExclusion]:[EnableExclusion]],TRUE,IncrementalChanges2010[[CorrosionZone]:[CorrosionZone]],$F39)</f>
        <v>0</v>
      </c>
      <c r="DC39" s="12">
        <f>SUMIFS(IncrementalChanges2010[1911],IncrementalChanges2010[[EnableExclusion]:[EnableExclusion]],TRUE,IncrementalChanges2010[[CorrosionZone]:[CorrosionZone]],$F39)</f>
        <v>0</v>
      </c>
      <c r="DD39" s="12">
        <f>SUMIFS(IncrementalChanges2010[1910],IncrementalChanges2010[[EnableExclusion]:[EnableExclusion]],TRUE,IncrementalChanges2010[[CorrosionZone]:[CorrosionZone]],$F39)</f>
        <v>0</v>
      </c>
      <c r="DE39" s="12">
        <f>SUMIFS(IncrementalChanges2010[1909],IncrementalChanges2010[[EnableExclusion]:[EnableExclusion]],TRUE,IncrementalChanges2010[[CorrosionZone]:[CorrosionZone]],$F39)</f>
        <v>0</v>
      </c>
    </row>
    <row r="40" spans="1:109" s="12" customFormat="1" x14ac:dyDescent="0.3">
      <c r="F40" s="12" t="s">
        <v>5</v>
      </c>
      <c r="G40" s="11">
        <f>SUM(G37:G39)</f>
        <v>-2460</v>
      </c>
      <c r="H40" s="11">
        <f t="shared" ref="H40:AI40" si="11">SUM(H37:H39)</f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58</v>
      </c>
      <c r="M40" s="11">
        <f t="shared" si="11"/>
        <v>-2</v>
      </c>
      <c r="N40" s="11">
        <f t="shared" si="11"/>
        <v>-11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2</v>
      </c>
      <c r="S40" s="11">
        <f t="shared" si="11"/>
        <v>0</v>
      </c>
      <c r="T40" s="11">
        <f t="shared" si="11"/>
        <v>-2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-18</v>
      </c>
      <c r="AD40" s="11">
        <f t="shared" si="11"/>
        <v>0</v>
      </c>
      <c r="AE40" s="11">
        <f t="shared" si="11"/>
        <v>0</v>
      </c>
      <c r="AF40" s="11">
        <f t="shared" si="11"/>
        <v>400</v>
      </c>
      <c r="AG40" s="11">
        <f t="shared" si="11"/>
        <v>0</v>
      </c>
      <c r="AH40" s="11">
        <f t="shared" si="11"/>
        <v>16</v>
      </c>
      <c r="AI40" s="11">
        <f t="shared" si="11"/>
        <v>0</v>
      </c>
      <c r="AJ40" s="11">
        <f t="shared" ref="AJ40:BO40" si="12">SUM(AJ37:AJ39)</f>
        <v>0</v>
      </c>
      <c r="AK40" s="11">
        <f t="shared" si="12"/>
        <v>0</v>
      </c>
      <c r="AL40" s="11">
        <f t="shared" si="12"/>
        <v>0</v>
      </c>
      <c r="AM40" s="11">
        <f t="shared" si="12"/>
        <v>-435</v>
      </c>
      <c r="AN40" s="11">
        <f t="shared" si="12"/>
        <v>-272</v>
      </c>
      <c r="AO40" s="11">
        <f t="shared" si="12"/>
        <v>-653</v>
      </c>
      <c r="AP40" s="11">
        <f t="shared" si="12"/>
        <v>0</v>
      </c>
      <c r="AQ40" s="11">
        <f t="shared" si="12"/>
        <v>0</v>
      </c>
      <c r="AR40" s="11">
        <f t="shared" si="12"/>
        <v>0</v>
      </c>
      <c r="AS40" s="11">
        <f t="shared" si="12"/>
        <v>-340</v>
      </c>
      <c r="AT40" s="11">
        <f t="shared" si="12"/>
        <v>-14</v>
      </c>
      <c r="AU40" s="11">
        <f t="shared" si="12"/>
        <v>-24</v>
      </c>
      <c r="AV40" s="11">
        <f t="shared" si="12"/>
        <v>-35</v>
      </c>
      <c r="AW40" s="11">
        <f t="shared" si="12"/>
        <v>-268</v>
      </c>
      <c r="AX40" s="11">
        <f t="shared" si="12"/>
        <v>-29</v>
      </c>
      <c r="AY40" s="11">
        <f t="shared" si="12"/>
        <v>-333</v>
      </c>
      <c r="AZ40" s="11">
        <f t="shared" si="12"/>
        <v>-4</v>
      </c>
      <c r="BA40" s="11">
        <f t="shared" si="12"/>
        <v>0</v>
      </c>
      <c r="BB40" s="11">
        <f t="shared" si="12"/>
        <v>-18</v>
      </c>
      <c r="BC40" s="11">
        <f t="shared" si="12"/>
        <v>-300</v>
      </c>
      <c r="BD40" s="11">
        <f t="shared" si="12"/>
        <v>0</v>
      </c>
      <c r="BE40" s="11">
        <f t="shared" si="12"/>
        <v>0</v>
      </c>
      <c r="BF40" s="11">
        <f t="shared" si="12"/>
        <v>0</v>
      </c>
      <c r="BG40" s="11">
        <f t="shared" si="12"/>
        <v>-128</v>
      </c>
      <c r="BH40" s="11">
        <f t="shared" si="12"/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ref="BP40:CU40" si="13">SUM(BP37:BP39)</f>
        <v>0</v>
      </c>
      <c r="BQ40" s="11">
        <f t="shared" si="13"/>
        <v>-50</v>
      </c>
      <c r="BR40" s="11">
        <f t="shared" si="13"/>
        <v>0</v>
      </c>
      <c r="BS40" s="11">
        <f t="shared" si="13"/>
        <v>0</v>
      </c>
      <c r="BT40" s="11">
        <f t="shared" si="13"/>
        <v>0</v>
      </c>
      <c r="BU40" s="11">
        <f t="shared" si="13"/>
        <v>0</v>
      </c>
      <c r="BV40" s="11">
        <f t="shared" si="13"/>
        <v>0</v>
      </c>
      <c r="BW40" s="11">
        <f t="shared" si="13"/>
        <v>0</v>
      </c>
      <c r="BX40" s="11">
        <f t="shared" si="13"/>
        <v>0</v>
      </c>
      <c r="BY40" s="11">
        <f t="shared" si="13"/>
        <v>0</v>
      </c>
      <c r="BZ40" s="11">
        <f t="shared" si="13"/>
        <v>0</v>
      </c>
      <c r="CA40" s="11">
        <f t="shared" si="13"/>
        <v>0</v>
      </c>
      <c r="CB40" s="11">
        <f t="shared" si="13"/>
        <v>0</v>
      </c>
      <c r="CC40" s="11">
        <f t="shared" si="13"/>
        <v>0</v>
      </c>
      <c r="CD40" s="11">
        <f t="shared" si="13"/>
        <v>0</v>
      </c>
      <c r="CE40" s="11">
        <f t="shared" si="13"/>
        <v>0</v>
      </c>
      <c r="CF40" s="11">
        <f t="shared" si="13"/>
        <v>0</v>
      </c>
      <c r="CG40" s="11">
        <f t="shared" si="13"/>
        <v>0</v>
      </c>
      <c r="CH40" s="11">
        <f t="shared" si="13"/>
        <v>0</v>
      </c>
      <c r="CI40" s="11">
        <f t="shared" si="13"/>
        <v>0</v>
      </c>
      <c r="CJ40" s="11">
        <f t="shared" si="13"/>
        <v>0</v>
      </c>
      <c r="CK40" s="11">
        <f t="shared" si="13"/>
        <v>0</v>
      </c>
      <c r="CL40" s="11">
        <f t="shared" si="13"/>
        <v>0</v>
      </c>
      <c r="CM40" s="11">
        <f t="shared" si="13"/>
        <v>0</v>
      </c>
      <c r="CN40" s="11">
        <f t="shared" si="13"/>
        <v>0</v>
      </c>
      <c r="CO40" s="11">
        <f t="shared" si="13"/>
        <v>0</v>
      </c>
      <c r="CP40" s="11">
        <f t="shared" si="13"/>
        <v>0</v>
      </c>
      <c r="CQ40" s="11">
        <f t="shared" si="13"/>
        <v>0</v>
      </c>
      <c r="CR40" s="11">
        <f t="shared" si="13"/>
        <v>0</v>
      </c>
      <c r="CS40" s="11">
        <f t="shared" si="13"/>
        <v>0</v>
      </c>
      <c r="CT40" s="11">
        <f t="shared" si="13"/>
        <v>0</v>
      </c>
      <c r="CU40" s="11">
        <f t="shared" si="13"/>
        <v>0</v>
      </c>
      <c r="CV40" s="11">
        <f t="shared" ref="CV40:DE40" si="14">SUM(CV37:CV39)</f>
        <v>0</v>
      </c>
      <c r="CW40" s="11">
        <f t="shared" si="14"/>
        <v>0</v>
      </c>
      <c r="CX40" s="11">
        <f t="shared" si="14"/>
        <v>0</v>
      </c>
      <c r="CY40" s="11">
        <f t="shared" si="14"/>
        <v>0</v>
      </c>
      <c r="CZ40" s="11">
        <f t="shared" si="14"/>
        <v>0</v>
      </c>
      <c r="DA40" s="11">
        <f t="shared" si="14"/>
        <v>0</v>
      </c>
      <c r="DB40" s="11">
        <f t="shared" si="14"/>
        <v>0</v>
      </c>
      <c r="DC40" s="11">
        <f t="shared" si="14"/>
        <v>0</v>
      </c>
      <c r="DD40" s="11">
        <f t="shared" si="14"/>
        <v>0</v>
      </c>
      <c r="DE40" s="11">
        <f t="shared" si="14"/>
        <v>0</v>
      </c>
    </row>
    <row r="41" spans="1:109" s="12" customFormat="1" x14ac:dyDescent="0.3"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</row>
    <row r="42" spans="1:109" s="12" customFormat="1" x14ac:dyDescent="0.3"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</row>
    <row r="43" spans="1:109" s="15" customFormat="1" ht="18" thickBot="1" x14ac:dyDescent="0.4">
      <c r="A43" s="15" t="s">
        <v>230</v>
      </c>
    </row>
    <row r="44" spans="1:109" s="19" customFormat="1" ht="15" thickTop="1" x14ac:dyDescent="0.3">
      <c r="G44" s="19" t="s">
        <v>5</v>
      </c>
      <c r="H44" s="19">
        <v>2010</v>
      </c>
      <c r="I44" s="19">
        <v>2009</v>
      </c>
      <c r="J44" s="19">
        <v>2008</v>
      </c>
      <c r="K44" s="19">
        <v>2007</v>
      </c>
      <c r="L44" s="19">
        <v>2006</v>
      </c>
      <c r="M44" s="19">
        <v>2005</v>
      </c>
      <c r="N44" s="19">
        <v>2004</v>
      </c>
      <c r="O44" s="19">
        <v>2003</v>
      </c>
      <c r="P44" s="19">
        <v>2002</v>
      </c>
      <c r="Q44" s="19">
        <v>2001</v>
      </c>
      <c r="R44" s="19">
        <v>2000</v>
      </c>
      <c r="S44" s="19">
        <v>1999</v>
      </c>
      <c r="T44" s="19">
        <v>1998</v>
      </c>
      <c r="U44" s="19">
        <v>1997</v>
      </c>
      <c r="V44" s="19">
        <v>1996</v>
      </c>
      <c r="W44" s="19">
        <v>1995</v>
      </c>
      <c r="X44" s="19">
        <v>1994</v>
      </c>
      <c r="Y44" s="19">
        <v>1993</v>
      </c>
      <c r="Z44" s="19">
        <v>1992</v>
      </c>
      <c r="AA44" s="19">
        <v>1991</v>
      </c>
      <c r="AB44" s="19">
        <v>1990</v>
      </c>
      <c r="AC44" s="19">
        <v>1989</v>
      </c>
      <c r="AD44" s="19">
        <v>1988</v>
      </c>
      <c r="AE44" s="19">
        <v>1987</v>
      </c>
      <c r="AF44" s="19">
        <v>1986</v>
      </c>
      <c r="AG44" s="19">
        <v>1985</v>
      </c>
      <c r="AH44" s="19">
        <v>1984</v>
      </c>
      <c r="AI44" s="19">
        <v>1983</v>
      </c>
      <c r="AJ44" s="19">
        <v>1982</v>
      </c>
      <c r="AK44" s="19">
        <v>1981</v>
      </c>
      <c r="AL44" s="19">
        <v>1980</v>
      </c>
      <c r="AM44" s="19">
        <v>1979</v>
      </c>
      <c r="AN44" s="19">
        <v>1978</v>
      </c>
      <c r="AO44" s="19">
        <v>1977</v>
      </c>
      <c r="AP44" s="19">
        <v>1976</v>
      </c>
      <c r="AQ44" s="19">
        <v>1975</v>
      </c>
      <c r="AR44" s="19">
        <v>1974</v>
      </c>
      <c r="AS44" s="19">
        <v>1973</v>
      </c>
      <c r="AT44" s="19">
        <v>1972</v>
      </c>
      <c r="AU44" s="19">
        <v>1971</v>
      </c>
      <c r="AV44" s="19">
        <v>1970</v>
      </c>
      <c r="AW44" s="19">
        <v>1969</v>
      </c>
      <c r="AX44" s="19">
        <v>1968</v>
      </c>
      <c r="AY44" s="19">
        <v>1967</v>
      </c>
      <c r="AZ44" s="19">
        <v>1966</v>
      </c>
      <c r="BA44" s="19">
        <v>1965</v>
      </c>
      <c r="BB44" s="19">
        <v>1964</v>
      </c>
      <c r="BC44" s="19">
        <v>1963</v>
      </c>
      <c r="BD44" s="19">
        <v>1962</v>
      </c>
      <c r="BE44" s="19">
        <v>1961</v>
      </c>
      <c r="BF44" s="19">
        <v>1960</v>
      </c>
      <c r="BG44" s="19">
        <v>1959</v>
      </c>
      <c r="BH44" s="19">
        <v>1958</v>
      </c>
      <c r="BI44" s="19">
        <v>1957</v>
      </c>
      <c r="BJ44" s="19">
        <v>1956</v>
      </c>
      <c r="BK44" s="19">
        <v>1955</v>
      </c>
      <c r="BL44" s="19">
        <v>1954</v>
      </c>
      <c r="BM44" s="19">
        <v>1953</v>
      </c>
      <c r="BN44" s="19">
        <v>1952</v>
      </c>
      <c r="BO44" s="19">
        <v>1951</v>
      </c>
      <c r="BP44" s="19">
        <v>1950</v>
      </c>
      <c r="BQ44" s="19">
        <v>1949</v>
      </c>
      <c r="BR44" s="19">
        <v>1948</v>
      </c>
      <c r="BS44" s="19">
        <v>1947</v>
      </c>
      <c r="BT44" s="19">
        <v>1946</v>
      </c>
      <c r="BU44" s="19">
        <v>1945</v>
      </c>
      <c r="BV44" s="19">
        <v>1944</v>
      </c>
      <c r="BW44" s="19">
        <v>1943</v>
      </c>
      <c r="BX44" s="19">
        <v>1942</v>
      </c>
      <c r="BY44" s="19">
        <v>1941</v>
      </c>
      <c r="BZ44" s="19">
        <v>1940</v>
      </c>
      <c r="CA44" s="19">
        <v>1939</v>
      </c>
      <c r="CB44" s="19">
        <v>1938</v>
      </c>
      <c r="CC44" s="19">
        <v>1937</v>
      </c>
      <c r="CD44" s="19">
        <v>1936</v>
      </c>
      <c r="CE44" s="19">
        <v>1935</v>
      </c>
      <c r="CF44" s="19">
        <v>1934</v>
      </c>
      <c r="CG44" s="19">
        <v>1933</v>
      </c>
      <c r="CH44" s="19">
        <v>1932</v>
      </c>
      <c r="CI44" s="19">
        <v>1931</v>
      </c>
      <c r="CJ44" s="19">
        <v>1930</v>
      </c>
      <c r="CK44" s="19">
        <v>1929</v>
      </c>
      <c r="CL44" s="19">
        <v>1928</v>
      </c>
      <c r="CM44" s="19">
        <v>1927</v>
      </c>
      <c r="CN44" s="19">
        <v>1926</v>
      </c>
      <c r="CO44" s="19">
        <v>1925</v>
      </c>
      <c r="CP44" s="19">
        <v>1924</v>
      </c>
      <c r="CQ44" s="19">
        <v>1923</v>
      </c>
      <c r="CR44" s="19">
        <v>1922</v>
      </c>
      <c r="CS44" s="19">
        <v>1921</v>
      </c>
      <c r="CT44" s="19">
        <v>1920</v>
      </c>
      <c r="CU44" s="19">
        <v>1919</v>
      </c>
      <c r="CV44" s="19">
        <v>1918</v>
      </c>
      <c r="CW44" s="19">
        <v>1917</v>
      </c>
      <c r="CX44" s="19">
        <v>1916</v>
      </c>
      <c r="CY44" s="19">
        <v>1915</v>
      </c>
      <c r="CZ44" s="19">
        <v>1914</v>
      </c>
      <c r="DA44" s="19">
        <v>1913</v>
      </c>
      <c r="DB44" s="19">
        <v>1912</v>
      </c>
      <c r="DC44" s="19">
        <v>1911</v>
      </c>
      <c r="DD44" s="19">
        <v>1910</v>
      </c>
      <c r="DE44" s="19">
        <v>1909</v>
      </c>
    </row>
    <row r="45" spans="1:109" s="12" customFormat="1" x14ac:dyDescent="0.3">
      <c r="F45" s="12" t="s">
        <v>7</v>
      </c>
      <c r="G45" s="11">
        <f>SUM(H45:CO45)</f>
        <v>2737</v>
      </c>
      <c r="H45" s="12">
        <f t="shared" ref="H45:AI45" si="15">H26+H37</f>
        <v>0</v>
      </c>
      <c r="I45" s="12">
        <f t="shared" si="15"/>
        <v>345</v>
      </c>
      <c r="J45" s="12">
        <f t="shared" si="15"/>
        <v>30</v>
      </c>
      <c r="K45" s="12">
        <f t="shared" si="15"/>
        <v>14</v>
      </c>
      <c r="L45" s="12">
        <f t="shared" si="15"/>
        <v>2</v>
      </c>
      <c r="M45" s="12">
        <f t="shared" si="15"/>
        <v>249</v>
      </c>
      <c r="N45" s="12">
        <f t="shared" si="15"/>
        <v>26</v>
      </c>
      <c r="O45" s="12">
        <f t="shared" si="15"/>
        <v>1</v>
      </c>
      <c r="P45" s="12">
        <f t="shared" si="15"/>
        <v>0</v>
      </c>
      <c r="Q45" s="12">
        <f t="shared" si="15"/>
        <v>0</v>
      </c>
      <c r="R45" s="12">
        <f t="shared" si="15"/>
        <v>0</v>
      </c>
      <c r="S45" s="12">
        <f t="shared" si="15"/>
        <v>0</v>
      </c>
      <c r="T45" s="12">
        <f t="shared" si="15"/>
        <v>0</v>
      </c>
      <c r="U45" s="12">
        <f t="shared" si="15"/>
        <v>0</v>
      </c>
      <c r="V45" s="12">
        <f t="shared" si="15"/>
        <v>0</v>
      </c>
      <c r="W45" s="12">
        <f t="shared" si="15"/>
        <v>0</v>
      </c>
      <c r="X45" s="12">
        <f t="shared" si="15"/>
        <v>0</v>
      </c>
      <c r="Y45" s="12">
        <f t="shared" si="15"/>
        <v>16</v>
      </c>
      <c r="Z45" s="12">
        <f t="shared" si="15"/>
        <v>0</v>
      </c>
      <c r="AA45" s="12">
        <f t="shared" si="15"/>
        <v>0</v>
      </c>
      <c r="AB45" s="12">
        <f t="shared" si="15"/>
        <v>0</v>
      </c>
      <c r="AC45" s="12">
        <f t="shared" si="15"/>
        <v>0</v>
      </c>
      <c r="AD45" s="12">
        <f t="shared" si="15"/>
        <v>201</v>
      </c>
      <c r="AE45" s="12">
        <f t="shared" si="15"/>
        <v>0</v>
      </c>
      <c r="AF45" s="12">
        <f t="shared" si="15"/>
        <v>2</v>
      </c>
      <c r="AG45" s="12">
        <f t="shared" si="15"/>
        <v>0</v>
      </c>
      <c r="AH45" s="12">
        <f t="shared" si="15"/>
        <v>0</v>
      </c>
      <c r="AI45" s="12">
        <f t="shared" si="15"/>
        <v>0</v>
      </c>
      <c r="AJ45" s="12">
        <f t="shared" ref="AJ45:BO45" si="16">AJ26+AJ37</f>
        <v>0</v>
      </c>
      <c r="AK45" s="12">
        <f t="shared" si="16"/>
        <v>0</v>
      </c>
      <c r="AL45" s="12">
        <f t="shared" si="16"/>
        <v>0</v>
      </c>
      <c r="AM45" s="12">
        <f t="shared" si="16"/>
        <v>2</v>
      </c>
      <c r="AN45" s="12">
        <f t="shared" si="16"/>
        <v>410</v>
      </c>
      <c r="AO45" s="12">
        <f t="shared" si="16"/>
        <v>134</v>
      </c>
      <c r="AP45" s="12">
        <f t="shared" si="16"/>
        <v>0</v>
      </c>
      <c r="AQ45" s="12">
        <f t="shared" si="16"/>
        <v>0</v>
      </c>
      <c r="AR45" s="12">
        <f t="shared" si="16"/>
        <v>209</v>
      </c>
      <c r="AS45" s="12">
        <f t="shared" si="16"/>
        <v>0</v>
      </c>
      <c r="AT45" s="12">
        <f t="shared" si="16"/>
        <v>75</v>
      </c>
      <c r="AU45" s="12">
        <f t="shared" si="16"/>
        <v>390</v>
      </c>
      <c r="AV45" s="12">
        <f t="shared" si="16"/>
        <v>3</v>
      </c>
      <c r="AW45" s="12">
        <f t="shared" si="16"/>
        <v>196</v>
      </c>
      <c r="AX45" s="12">
        <f t="shared" si="16"/>
        <v>343</v>
      </c>
      <c r="AY45" s="12">
        <f t="shared" si="16"/>
        <v>0</v>
      </c>
      <c r="AZ45" s="12">
        <f t="shared" si="16"/>
        <v>33</v>
      </c>
      <c r="BA45" s="12">
        <f t="shared" si="16"/>
        <v>0</v>
      </c>
      <c r="BB45" s="12">
        <f t="shared" si="16"/>
        <v>0</v>
      </c>
      <c r="BC45" s="12">
        <f t="shared" si="16"/>
        <v>56</v>
      </c>
      <c r="BD45" s="12">
        <f t="shared" si="16"/>
        <v>0</v>
      </c>
      <c r="BE45" s="12">
        <f t="shared" si="16"/>
        <v>0</v>
      </c>
      <c r="BF45" s="12">
        <f t="shared" si="16"/>
        <v>0</v>
      </c>
      <c r="BG45" s="12">
        <f t="shared" si="16"/>
        <v>0</v>
      </c>
      <c r="BH45" s="12">
        <f t="shared" si="16"/>
        <v>0</v>
      </c>
      <c r="BI45" s="12">
        <f t="shared" si="16"/>
        <v>0</v>
      </c>
      <c r="BJ45" s="12">
        <f t="shared" si="16"/>
        <v>0</v>
      </c>
      <c r="BK45" s="12">
        <f t="shared" si="16"/>
        <v>0</v>
      </c>
      <c r="BL45" s="12">
        <f t="shared" si="16"/>
        <v>0</v>
      </c>
      <c r="BM45" s="12">
        <f t="shared" si="16"/>
        <v>0</v>
      </c>
      <c r="BN45" s="12">
        <f t="shared" si="16"/>
        <v>0</v>
      </c>
      <c r="BO45" s="12">
        <f t="shared" si="16"/>
        <v>0</v>
      </c>
      <c r="BP45" s="12">
        <f t="shared" ref="BP45:CU45" si="17">BP26+BP37</f>
        <v>0</v>
      </c>
      <c r="BQ45" s="12">
        <f t="shared" si="17"/>
        <v>0</v>
      </c>
      <c r="BR45" s="12">
        <f t="shared" si="17"/>
        <v>0</v>
      </c>
      <c r="BS45" s="12">
        <f t="shared" si="17"/>
        <v>0</v>
      </c>
      <c r="BT45" s="12">
        <f t="shared" si="17"/>
        <v>0</v>
      </c>
      <c r="BU45" s="12">
        <f t="shared" si="17"/>
        <v>0</v>
      </c>
      <c r="BV45" s="12">
        <f t="shared" si="17"/>
        <v>0</v>
      </c>
      <c r="BW45" s="12">
        <f t="shared" si="17"/>
        <v>0</v>
      </c>
      <c r="BX45" s="12">
        <f t="shared" si="17"/>
        <v>0</v>
      </c>
      <c r="BY45" s="12">
        <f t="shared" si="17"/>
        <v>0</v>
      </c>
      <c r="BZ45" s="12">
        <f t="shared" si="17"/>
        <v>0</v>
      </c>
      <c r="CA45" s="12">
        <f t="shared" si="17"/>
        <v>0</v>
      </c>
      <c r="CB45" s="12">
        <f t="shared" si="17"/>
        <v>0</v>
      </c>
      <c r="CC45" s="12">
        <f t="shared" si="17"/>
        <v>0</v>
      </c>
      <c r="CD45" s="12">
        <f t="shared" si="17"/>
        <v>0</v>
      </c>
      <c r="CE45" s="12">
        <f t="shared" si="17"/>
        <v>0</v>
      </c>
      <c r="CF45" s="12">
        <f t="shared" si="17"/>
        <v>0</v>
      </c>
      <c r="CG45" s="12">
        <f t="shared" si="17"/>
        <v>0</v>
      </c>
      <c r="CH45" s="12">
        <f t="shared" si="17"/>
        <v>0</v>
      </c>
      <c r="CI45" s="12">
        <f t="shared" si="17"/>
        <v>0</v>
      </c>
      <c r="CJ45" s="12">
        <f t="shared" si="17"/>
        <v>0</v>
      </c>
      <c r="CK45" s="12">
        <f t="shared" si="17"/>
        <v>0</v>
      </c>
      <c r="CL45" s="12">
        <f t="shared" si="17"/>
        <v>0</v>
      </c>
      <c r="CM45" s="12">
        <f t="shared" si="17"/>
        <v>0</v>
      </c>
      <c r="CN45" s="12">
        <f t="shared" si="17"/>
        <v>0</v>
      </c>
      <c r="CO45" s="12">
        <f t="shared" si="17"/>
        <v>0</v>
      </c>
      <c r="CP45" s="12">
        <f t="shared" si="17"/>
        <v>0</v>
      </c>
      <c r="CQ45" s="12">
        <f t="shared" si="17"/>
        <v>0</v>
      </c>
      <c r="CR45" s="12">
        <f t="shared" si="17"/>
        <v>0</v>
      </c>
      <c r="CS45" s="12">
        <f t="shared" si="17"/>
        <v>0</v>
      </c>
      <c r="CT45" s="12">
        <f t="shared" si="17"/>
        <v>0</v>
      </c>
      <c r="CU45" s="12">
        <f t="shared" si="17"/>
        <v>0</v>
      </c>
      <c r="CV45" s="12">
        <f t="shared" ref="CV45:DE45" si="18">CV26+CV37</f>
        <v>0</v>
      </c>
      <c r="CW45" s="12">
        <f t="shared" si="18"/>
        <v>0</v>
      </c>
      <c r="CX45" s="12">
        <f t="shared" si="18"/>
        <v>0</v>
      </c>
      <c r="CY45" s="12">
        <f t="shared" si="18"/>
        <v>0</v>
      </c>
      <c r="CZ45" s="12">
        <f t="shared" si="18"/>
        <v>0</v>
      </c>
      <c r="DA45" s="12">
        <f t="shared" si="18"/>
        <v>0</v>
      </c>
      <c r="DB45" s="12">
        <f t="shared" si="18"/>
        <v>0</v>
      </c>
      <c r="DC45" s="12">
        <f t="shared" si="18"/>
        <v>0</v>
      </c>
      <c r="DD45" s="12">
        <f t="shared" si="18"/>
        <v>0</v>
      </c>
      <c r="DE45" s="12">
        <f t="shared" si="18"/>
        <v>0</v>
      </c>
    </row>
    <row r="46" spans="1:109" s="12" customFormat="1" x14ac:dyDescent="0.3">
      <c r="F46" s="12" t="s">
        <v>8</v>
      </c>
      <c r="G46" s="11">
        <f>SUM(H46:CO46)</f>
        <v>14342</v>
      </c>
      <c r="H46" s="12">
        <f t="shared" ref="H46:AI46" si="19">H27+H38</f>
        <v>574</v>
      </c>
      <c r="I46" s="12">
        <f t="shared" si="19"/>
        <v>234</v>
      </c>
      <c r="J46" s="12">
        <f t="shared" si="19"/>
        <v>457</v>
      </c>
      <c r="K46" s="12">
        <f t="shared" si="19"/>
        <v>248</v>
      </c>
      <c r="L46" s="12">
        <f t="shared" si="19"/>
        <v>100</v>
      </c>
      <c r="M46" s="12">
        <f t="shared" si="19"/>
        <v>246</v>
      </c>
      <c r="N46" s="12">
        <f t="shared" si="19"/>
        <v>231</v>
      </c>
      <c r="O46" s="12">
        <f t="shared" si="19"/>
        <v>305</v>
      </c>
      <c r="P46" s="12">
        <f t="shared" si="19"/>
        <v>39</v>
      </c>
      <c r="Q46" s="12">
        <f t="shared" si="19"/>
        <v>831</v>
      </c>
      <c r="R46" s="12">
        <f t="shared" si="19"/>
        <v>536</v>
      </c>
      <c r="S46" s="12">
        <f t="shared" si="19"/>
        <v>804</v>
      </c>
      <c r="T46" s="12">
        <f t="shared" si="19"/>
        <v>7</v>
      </c>
      <c r="U46" s="12">
        <f t="shared" si="19"/>
        <v>31</v>
      </c>
      <c r="V46" s="12">
        <f t="shared" si="19"/>
        <v>161</v>
      </c>
      <c r="W46" s="12">
        <f t="shared" si="19"/>
        <v>151</v>
      </c>
      <c r="X46" s="12">
        <f t="shared" si="19"/>
        <v>52</v>
      </c>
      <c r="Y46" s="12">
        <f t="shared" si="19"/>
        <v>709</v>
      </c>
      <c r="Z46" s="12">
        <f t="shared" si="19"/>
        <v>10</v>
      </c>
      <c r="AA46" s="12">
        <f t="shared" si="19"/>
        <v>19</v>
      </c>
      <c r="AB46" s="12">
        <f t="shared" si="19"/>
        <v>11</v>
      </c>
      <c r="AC46" s="12">
        <f t="shared" si="19"/>
        <v>0</v>
      </c>
      <c r="AD46" s="12">
        <f t="shared" si="19"/>
        <v>153</v>
      </c>
      <c r="AE46" s="12">
        <f t="shared" si="19"/>
        <v>779</v>
      </c>
      <c r="AF46" s="12">
        <f t="shared" si="19"/>
        <v>804</v>
      </c>
      <c r="AG46" s="12">
        <f t="shared" si="19"/>
        <v>837</v>
      </c>
      <c r="AH46" s="12">
        <f t="shared" si="19"/>
        <v>9</v>
      </c>
      <c r="AI46" s="12">
        <f t="shared" si="19"/>
        <v>383</v>
      </c>
      <c r="AJ46" s="12">
        <f t="shared" ref="AJ46:BO46" si="20">AJ27+AJ38</f>
        <v>510</v>
      </c>
      <c r="AK46" s="12">
        <f t="shared" si="20"/>
        <v>1363</v>
      </c>
      <c r="AL46" s="12">
        <f t="shared" si="20"/>
        <v>213</v>
      </c>
      <c r="AM46" s="12">
        <f t="shared" si="20"/>
        <v>475</v>
      </c>
      <c r="AN46" s="12">
        <f t="shared" si="20"/>
        <v>474</v>
      </c>
      <c r="AO46" s="12">
        <f t="shared" si="20"/>
        <v>708</v>
      </c>
      <c r="AP46" s="12">
        <f t="shared" si="20"/>
        <v>32</v>
      </c>
      <c r="AQ46" s="12">
        <f t="shared" si="20"/>
        <v>362</v>
      </c>
      <c r="AR46" s="12">
        <f t="shared" si="20"/>
        <v>0</v>
      </c>
      <c r="AS46" s="12">
        <f t="shared" si="20"/>
        <v>309</v>
      </c>
      <c r="AT46" s="12">
        <f t="shared" si="20"/>
        <v>39</v>
      </c>
      <c r="AU46" s="12">
        <f t="shared" si="20"/>
        <v>53</v>
      </c>
      <c r="AV46" s="12">
        <f t="shared" si="20"/>
        <v>89</v>
      </c>
      <c r="AW46" s="12">
        <f t="shared" si="20"/>
        <v>0</v>
      </c>
      <c r="AX46" s="12">
        <f t="shared" si="20"/>
        <v>499</v>
      </c>
      <c r="AY46" s="12">
        <f t="shared" si="20"/>
        <v>201</v>
      </c>
      <c r="AZ46" s="12">
        <f t="shared" si="20"/>
        <v>30</v>
      </c>
      <c r="BA46" s="12">
        <f t="shared" si="20"/>
        <v>128</v>
      </c>
      <c r="BB46" s="12">
        <f t="shared" si="20"/>
        <v>10</v>
      </c>
      <c r="BC46" s="12">
        <f t="shared" si="20"/>
        <v>112</v>
      </c>
      <c r="BD46" s="12">
        <f t="shared" si="20"/>
        <v>0</v>
      </c>
      <c r="BE46" s="12">
        <f t="shared" si="20"/>
        <v>0</v>
      </c>
      <c r="BF46" s="12">
        <f t="shared" si="20"/>
        <v>0</v>
      </c>
      <c r="BG46" s="12">
        <f t="shared" si="20"/>
        <v>14</v>
      </c>
      <c r="BH46" s="12">
        <f t="shared" si="20"/>
        <v>0</v>
      </c>
      <c r="BI46" s="12">
        <f t="shared" si="20"/>
        <v>0</v>
      </c>
      <c r="BJ46" s="12">
        <f t="shared" si="20"/>
        <v>0</v>
      </c>
      <c r="BK46" s="12">
        <f t="shared" si="20"/>
        <v>0</v>
      </c>
      <c r="BL46" s="12">
        <f t="shared" si="20"/>
        <v>0</v>
      </c>
      <c r="BM46" s="12">
        <f t="shared" si="20"/>
        <v>0</v>
      </c>
      <c r="BN46" s="12">
        <f t="shared" si="20"/>
        <v>0</v>
      </c>
      <c r="BO46" s="12">
        <f t="shared" si="20"/>
        <v>0</v>
      </c>
      <c r="BP46" s="12">
        <f t="shared" ref="BP46:CU46" si="21">BP27+BP38</f>
        <v>0</v>
      </c>
      <c r="BQ46" s="12">
        <f t="shared" si="21"/>
        <v>0</v>
      </c>
      <c r="BR46" s="12">
        <f t="shared" si="21"/>
        <v>0</v>
      </c>
      <c r="BS46" s="12">
        <f t="shared" si="21"/>
        <v>0</v>
      </c>
      <c r="BT46" s="12">
        <f t="shared" si="21"/>
        <v>0</v>
      </c>
      <c r="BU46" s="12">
        <f t="shared" si="21"/>
        <v>0</v>
      </c>
      <c r="BV46" s="12">
        <f t="shared" si="21"/>
        <v>0</v>
      </c>
      <c r="BW46" s="12">
        <f t="shared" si="21"/>
        <v>0</v>
      </c>
      <c r="BX46" s="12">
        <f t="shared" si="21"/>
        <v>0</v>
      </c>
      <c r="BY46" s="12">
        <f t="shared" si="21"/>
        <v>0</v>
      </c>
      <c r="BZ46" s="12">
        <f t="shared" si="21"/>
        <v>0</v>
      </c>
      <c r="CA46" s="12">
        <f t="shared" si="21"/>
        <v>0</v>
      </c>
      <c r="CB46" s="12">
        <f t="shared" si="21"/>
        <v>0</v>
      </c>
      <c r="CC46" s="12">
        <f t="shared" si="21"/>
        <v>0</v>
      </c>
      <c r="CD46" s="12">
        <f t="shared" si="21"/>
        <v>0</v>
      </c>
      <c r="CE46" s="12">
        <f t="shared" si="21"/>
        <v>0</v>
      </c>
      <c r="CF46" s="12">
        <f t="shared" si="21"/>
        <v>0</v>
      </c>
      <c r="CG46" s="12">
        <f t="shared" si="21"/>
        <v>0</v>
      </c>
      <c r="CH46" s="12">
        <f t="shared" si="21"/>
        <v>0</v>
      </c>
      <c r="CI46" s="12">
        <f t="shared" si="21"/>
        <v>0</v>
      </c>
      <c r="CJ46" s="12">
        <f t="shared" si="21"/>
        <v>0</v>
      </c>
      <c r="CK46" s="12">
        <f t="shared" si="21"/>
        <v>0</v>
      </c>
      <c r="CL46" s="12">
        <f t="shared" si="21"/>
        <v>0</v>
      </c>
      <c r="CM46" s="12">
        <f t="shared" si="21"/>
        <v>0</v>
      </c>
      <c r="CN46" s="12">
        <f t="shared" si="21"/>
        <v>0</v>
      </c>
      <c r="CO46" s="12">
        <f t="shared" si="21"/>
        <v>0</v>
      </c>
      <c r="CP46" s="12">
        <f t="shared" si="21"/>
        <v>0</v>
      </c>
      <c r="CQ46" s="12">
        <f t="shared" si="21"/>
        <v>0</v>
      </c>
      <c r="CR46" s="12">
        <f t="shared" si="21"/>
        <v>0</v>
      </c>
      <c r="CS46" s="12">
        <f t="shared" si="21"/>
        <v>0</v>
      </c>
      <c r="CT46" s="12">
        <f t="shared" si="21"/>
        <v>0</v>
      </c>
      <c r="CU46" s="12">
        <f t="shared" si="21"/>
        <v>0</v>
      </c>
      <c r="CV46" s="12">
        <f t="shared" ref="CV46:DE46" si="22">CV27+CV38</f>
        <v>0</v>
      </c>
      <c r="CW46" s="12">
        <f t="shared" si="22"/>
        <v>0</v>
      </c>
      <c r="CX46" s="12">
        <f t="shared" si="22"/>
        <v>0</v>
      </c>
      <c r="CY46" s="12">
        <f t="shared" si="22"/>
        <v>0</v>
      </c>
      <c r="CZ46" s="12">
        <f t="shared" si="22"/>
        <v>0</v>
      </c>
      <c r="DA46" s="12">
        <f t="shared" si="22"/>
        <v>0</v>
      </c>
      <c r="DB46" s="12">
        <f t="shared" si="22"/>
        <v>0</v>
      </c>
      <c r="DC46" s="12">
        <f t="shared" si="22"/>
        <v>0</v>
      </c>
      <c r="DD46" s="12">
        <f t="shared" si="22"/>
        <v>0</v>
      </c>
      <c r="DE46" s="12">
        <f t="shared" si="22"/>
        <v>0</v>
      </c>
    </row>
    <row r="47" spans="1:109" s="12" customFormat="1" x14ac:dyDescent="0.3">
      <c r="F47" s="12" t="s">
        <v>9</v>
      </c>
      <c r="G47" s="11">
        <f>SUM(H47:CO47)</f>
        <v>2867</v>
      </c>
      <c r="H47" s="12">
        <f t="shared" ref="H47:AI47" si="23">H28+H39</f>
        <v>211</v>
      </c>
      <c r="I47" s="12">
        <f t="shared" si="23"/>
        <v>190</v>
      </c>
      <c r="J47" s="12">
        <f t="shared" si="23"/>
        <v>253</v>
      </c>
      <c r="K47" s="12">
        <f t="shared" si="23"/>
        <v>0</v>
      </c>
      <c r="L47" s="12">
        <f t="shared" si="23"/>
        <v>0</v>
      </c>
      <c r="M47" s="12">
        <f t="shared" si="23"/>
        <v>23</v>
      </c>
      <c r="N47" s="12">
        <f t="shared" si="23"/>
        <v>23</v>
      </c>
      <c r="O47" s="12">
        <f t="shared" si="23"/>
        <v>0</v>
      </c>
      <c r="P47" s="12">
        <f t="shared" si="23"/>
        <v>167</v>
      </c>
      <c r="Q47" s="12">
        <f t="shared" si="23"/>
        <v>3</v>
      </c>
      <c r="R47" s="12">
        <f t="shared" si="23"/>
        <v>0</v>
      </c>
      <c r="S47" s="12">
        <f t="shared" si="23"/>
        <v>0</v>
      </c>
      <c r="T47" s="12">
        <f t="shared" si="23"/>
        <v>156</v>
      </c>
      <c r="U47" s="12">
        <f t="shared" si="23"/>
        <v>0</v>
      </c>
      <c r="V47" s="12">
        <f t="shared" si="23"/>
        <v>0</v>
      </c>
      <c r="W47" s="12">
        <f t="shared" si="23"/>
        <v>0</v>
      </c>
      <c r="X47" s="12">
        <f t="shared" si="23"/>
        <v>0</v>
      </c>
      <c r="Y47" s="12">
        <f t="shared" si="23"/>
        <v>0</v>
      </c>
      <c r="Z47" s="12">
        <f t="shared" si="23"/>
        <v>0</v>
      </c>
      <c r="AA47" s="12">
        <f t="shared" si="23"/>
        <v>17</v>
      </c>
      <c r="AB47" s="12">
        <f t="shared" si="23"/>
        <v>0</v>
      </c>
      <c r="AC47" s="12">
        <f t="shared" si="23"/>
        <v>528</v>
      </c>
      <c r="AD47" s="12">
        <f t="shared" si="23"/>
        <v>0</v>
      </c>
      <c r="AE47" s="12">
        <f t="shared" si="23"/>
        <v>75</v>
      </c>
      <c r="AF47" s="12">
        <f t="shared" si="23"/>
        <v>4</v>
      </c>
      <c r="AG47" s="12">
        <f t="shared" si="23"/>
        <v>0</v>
      </c>
      <c r="AH47" s="12">
        <f t="shared" si="23"/>
        <v>18</v>
      </c>
      <c r="AI47" s="12">
        <f t="shared" si="23"/>
        <v>0</v>
      </c>
      <c r="AJ47" s="12">
        <f t="shared" ref="AJ47:BO47" si="24">AJ28+AJ39</f>
        <v>122</v>
      </c>
      <c r="AK47" s="12">
        <f t="shared" si="24"/>
        <v>41</v>
      </c>
      <c r="AL47" s="12">
        <f t="shared" si="24"/>
        <v>11</v>
      </c>
      <c r="AM47" s="12">
        <f t="shared" si="24"/>
        <v>0</v>
      </c>
      <c r="AN47" s="12">
        <f t="shared" si="24"/>
        <v>0</v>
      </c>
      <c r="AO47" s="12">
        <f t="shared" si="24"/>
        <v>346</v>
      </c>
      <c r="AP47" s="12">
        <f t="shared" si="24"/>
        <v>0</v>
      </c>
      <c r="AQ47" s="12">
        <f t="shared" si="24"/>
        <v>0</v>
      </c>
      <c r="AR47" s="12">
        <f t="shared" si="24"/>
        <v>0</v>
      </c>
      <c r="AS47" s="12">
        <f t="shared" si="24"/>
        <v>356</v>
      </c>
      <c r="AT47" s="12">
        <f t="shared" si="24"/>
        <v>0</v>
      </c>
      <c r="AU47" s="12">
        <f t="shared" si="24"/>
        <v>0</v>
      </c>
      <c r="AV47" s="12">
        <f t="shared" si="24"/>
        <v>0</v>
      </c>
      <c r="AW47" s="12">
        <f t="shared" si="24"/>
        <v>0</v>
      </c>
      <c r="AX47" s="12">
        <f t="shared" si="24"/>
        <v>0</v>
      </c>
      <c r="AY47" s="12">
        <f t="shared" si="24"/>
        <v>5</v>
      </c>
      <c r="AZ47" s="12">
        <f t="shared" si="24"/>
        <v>0</v>
      </c>
      <c r="BA47" s="12">
        <f t="shared" si="24"/>
        <v>0</v>
      </c>
      <c r="BB47" s="12">
        <f t="shared" si="24"/>
        <v>41</v>
      </c>
      <c r="BC47" s="12">
        <f t="shared" si="24"/>
        <v>0</v>
      </c>
      <c r="BD47" s="12">
        <f t="shared" si="24"/>
        <v>0</v>
      </c>
      <c r="BE47" s="12">
        <f t="shared" si="24"/>
        <v>0</v>
      </c>
      <c r="BF47" s="12">
        <f t="shared" si="24"/>
        <v>0</v>
      </c>
      <c r="BG47" s="12">
        <f t="shared" si="24"/>
        <v>274</v>
      </c>
      <c r="BH47" s="12">
        <f t="shared" si="24"/>
        <v>3</v>
      </c>
      <c r="BI47" s="12">
        <f t="shared" si="24"/>
        <v>0</v>
      </c>
      <c r="BJ47" s="12">
        <f t="shared" si="24"/>
        <v>0</v>
      </c>
      <c r="BK47" s="12">
        <f t="shared" si="24"/>
        <v>0</v>
      </c>
      <c r="BL47" s="12">
        <f t="shared" si="24"/>
        <v>0</v>
      </c>
      <c r="BM47" s="12">
        <f t="shared" si="24"/>
        <v>0</v>
      </c>
      <c r="BN47" s="12">
        <f t="shared" si="24"/>
        <v>0</v>
      </c>
      <c r="BO47" s="12">
        <f t="shared" si="24"/>
        <v>0</v>
      </c>
      <c r="BP47" s="12">
        <f t="shared" ref="BP47:CU47" si="25">BP28+BP39</f>
        <v>0</v>
      </c>
      <c r="BQ47" s="12">
        <f t="shared" si="25"/>
        <v>0</v>
      </c>
      <c r="BR47" s="12">
        <f t="shared" si="25"/>
        <v>0</v>
      </c>
      <c r="BS47" s="12">
        <f t="shared" si="25"/>
        <v>0</v>
      </c>
      <c r="BT47" s="12">
        <f t="shared" si="25"/>
        <v>0</v>
      </c>
      <c r="BU47" s="12">
        <f t="shared" si="25"/>
        <v>0</v>
      </c>
      <c r="BV47" s="12">
        <f t="shared" si="25"/>
        <v>0</v>
      </c>
      <c r="BW47" s="12">
        <f t="shared" si="25"/>
        <v>0</v>
      </c>
      <c r="BX47" s="12">
        <f t="shared" si="25"/>
        <v>0</v>
      </c>
      <c r="BY47" s="12">
        <f t="shared" si="25"/>
        <v>0</v>
      </c>
      <c r="BZ47" s="12">
        <f t="shared" si="25"/>
        <v>0</v>
      </c>
      <c r="CA47" s="12">
        <f t="shared" si="25"/>
        <v>0</v>
      </c>
      <c r="CB47" s="12">
        <f t="shared" si="25"/>
        <v>0</v>
      </c>
      <c r="CC47" s="12">
        <f t="shared" si="25"/>
        <v>0</v>
      </c>
      <c r="CD47" s="12">
        <f t="shared" si="25"/>
        <v>0</v>
      </c>
      <c r="CE47" s="12">
        <f t="shared" si="25"/>
        <v>0</v>
      </c>
      <c r="CF47" s="12">
        <f t="shared" si="25"/>
        <v>0</v>
      </c>
      <c r="CG47" s="12">
        <f t="shared" si="25"/>
        <v>0</v>
      </c>
      <c r="CH47" s="12">
        <f t="shared" si="25"/>
        <v>0</v>
      </c>
      <c r="CI47" s="12">
        <f t="shared" si="25"/>
        <v>0</v>
      </c>
      <c r="CJ47" s="12">
        <f t="shared" si="25"/>
        <v>0</v>
      </c>
      <c r="CK47" s="12">
        <f t="shared" si="25"/>
        <v>0</v>
      </c>
      <c r="CL47" s="12">
        <f t="shared" si="25"/>
        <v>0</v>
      </c>
      <c r="CM47" s="12">
        <f t="shared" si="25"/>
        <v>0</v>
      </c>
      <c r="CN47" s="12">
        <f t="shared" si="25"/>
        <v>0</v>
      </c>
      <c r="CO47" s="12">
        <f t="shared" si="25"/>
        <v>0</v>
      </c>
      <c r="CP47" s="12">
        <f t="shared" si="25"/>
        <v>0</v>
      </c>
      <c r="CQ47" s="12">
        <f t="shared" si="25"/>
        <v>0</v>
      </c>
      <c r="CR47" s="12">
        <f t="shared" si="25"/>
        <v>0</v>
      </c>
      <c r="CS47" s="12">
        <f t="shared" si="25"/>
        <v>0</v>
      </c>
      <c r="CT47" s="12">
        <f t="shared" si="25"/>
        <v>0</v>
      </c>
      <c r="CU47" s="12">
        <f t="shared" si="25"/>
        <v>0</v>
      </c>
      <c r="CV47" s="12">
        <f t="shared" ref="CV47:DE47" si="26">CV28+CV39</f>
        <v>0</v>
      </c>
      <c r="CW47" s="12">
        <f t="shared" si="26"/>
        <v>0</v>
      </c>
      <c r="CX47" s="12">
        <f t="shared" si="26"/>
        <v>0</v>
      </c>
      <c r="CY47" s="12">
        <f t="shared" si="26"/>
        <v>0</v>
      </c>
      <c r="CZ47" s="12">
        <f t="shared" si="26"/>
        <v>0</v>
      </c>
      <c r="DA47" s="12">
        <f t="shared" si="26"/>
        <v>0</v>
      </c>
      <c r="DB47" s="12">
        <f t="shared" si="26"/>
        <v>0</v>
      </c>
      <c r="DC47" s="12">
        <f t="shared" si="26"/>
        <v>0</v>
      </c>
      <c r="DD47" s="12">
        <f t="shared" si="26"/>
        <v>0</v>
      </c>
      <c r="DE47" s="12">
        <f t="shared" si="26"/>
        <v>0</v>
      </c>
    </row>
    <row r="48" spans="1:109" s="12" customFormat="1" x14ac:dyDescent="0.3">
      <c r="F48" s="12" t="s">
        <v>5</v>
      </c>
      <c r="G48" s="11">
        <f>SUM(H48:CO48)</f>
        <v>19946</v>
      </c>
      <c r="H48" s="11">
        <f t="shared" ref="H48:BO48" si="27">SUM(H45:H47)</f>
        <v>785</v>
      </c>
      <c r="I48" s="11">
        <f t="shared" si="27"/>
        <v>769</v>
      </c>
      <c r="J48" s="11">
        <f t="shared" si="27"/>
        <v>740</v>
      </c>
      <c r="K48" s="11">
        <f t="shared" si="27"/>
        <v>262</v>
      </c>
      <c r="L48" s="11">
        <f t="shared" si="27"/>
        <v>102</v>
      </c>
      <c r="M48" s="11">
        <f t="shared" si="27"/>
        <v>518</v>
      </c>
      <c r="N48" s="11">
        <f t="shared" si="27"/>
        <v>280</v>
      </c>
      <c r="O48" s="11">
        <f t="shared" si="27"/>
        <v>306</v>
      </c>
      <c r="P48" s="11">
        <f t="shared" si="27"/>
        <v>206</v>
      </c>
      <c r="Q48" s="11">
        <f t="shared" si="27"/>
        <v>834</v>
      </c>
      <c r="R48" s="11">
        <f t="shared" si="27"/>
        <v>536</v>
      </c>
      <c r="S48" s="11">
        <f t="shared" si="27"/>
        <v>804</v>
      </c>
      <c r="T48" s="11">
        <f t="shared" si="27"/>
        <v>163</v>
      </c>
      <c r="U48" s="11">
        <f t="shared" si="27"/>
        <v>31</v>
      </c>
      <c r="V48" s="11">
        <f t="shared" si="27"/>
        <v>161</v>
      </c>
      <c r="W48" s="11">
        <f t="shared" si="27"/>
        <v>151</v>
      </c>
      <c r="X48" s="11">
        <f t="shared" si="27"/>
        <v>52</v>
      </c>
      <c r="Y48" s="11">
        <f t="shared" si="27"/>
        <v>725</v>
      </c>
      <c r="Z48" s="11">
        <f t="shared" si="27"/>
        <v>10</v>
      </c>
      <c r="AA48" s="11">
        <f t="shared" si="27"/>
        <v>36</v>
      </c>
      <c r="AB48" s="11">
        <f t="shared" si="27"/>
        <v>11</v>
      </c>
      <c r="AC48" s="11">
        <f t="shared" si="27"/>
        <v>528</v>
      </c>
      <c r="AD48" s="11">
        <f t="shared" si="27"/>
        <v>354</v>
      </c>
      <c r="AE48" s="11">
        <f t="shared" si="27"/>
        <v>854</v>
      </c>
      <c r="AF48" s="11">
        <f t="shared" si="27"/>
        <v>810</v>
      </c>
      <c r="AG48" s="11">
        <f t="shared" si="27"/>
        <v>837</v>
      </c>
      <c r="AH48" s="11">
        <f t="shared" si="27"/>
        <v>27</v>
      </c>
      <c r="AI48" s="11">
        <f t="shared" si="27"/>
        <v>383</v>
      </c>
      <c r="AJ48" s="11">
        <f t="shared" si="27"/>
        <v>632</v>
      </c>
      <c r="AK48" s="11">
        <f t="shared" si="27"/>
        <v>1404</v>
      </c>
      <c r="AL48" s="11">
        <f t="shared" si="27"/>
        <v>224</v>
      </c>
      <c r="AM48" s="11">
        <f t="shared" si="27"/>
        <v>477</v>
      </c>
      <c r="AN48" s="11">
        <f t="shared" si="27"/>
        <v>884</v>
      </c>
      <c r="AO48" s="11">
        <f t="shared" si="27"/>
        <v>1188</v>
      </c>
      <c r="AP48" s="11">
        <f t="shared" si="27"/>
        <v>32</v>
      </c>
      <c r="AQ48" s="11">
        <f t="shared" si="27"/>
        <v>362</v>
      </c>
      <c r="AR48" s="11">
        <f t="shared" si="27"/>
        <v>209</v>
      </c>
      <c r="AS48" s="11">
        <f t="shared" si="27"/>
        <v>665</v>
      </c>
      <c r="AT48" s="11">
        <f t="shared" si="27"/>
        <v>114</v>
      </c>
      <c r="AU48" s="11">
        <f t="shared" si="27"/>
        <v>443</v>
      </c>
      <c r="AV48" s="11">
        <f t="shared" si="27"/>
        <v>92</v>
      </c>
      <c r="AW48" s="11">
        <f t="shared" si="27"/>
        <v>196</v>
      </c>
      <c r="AX48" s="11">
        <f t="shared" si="27"/>
        <v>842</v>
      </c>
      <c r="AY48" s="11">
        <f t="shared" si="27"/>
        <v>206</v>
      </c>
      <c r="AZ48" s="11">
        <f t="shared" si="27"/>
        <v>63</v>
      </c>
      <c r="BA48" s="11">
        <f t="shared" si="27"/>
        <v>128</v>
      </c>
      <c r="BB48" s="11">
        <f t="shared" si="27"/>
        <v>51</v>
      </c>
      <c r="BC48" s="11">
        <f t="shared" si="27"/>
        <v>168</v>
      </c>
      <c r="BD48" s="11">
        <f t="shared" si="27"/>
        <v>0</v>
      </c>
      <c r="BE48" s="11">
        <f t="shared" si="27"/>
        <v>0</v>
      </c>
      <c r="BF48" s="11">
        <f t="shared" si="27"/>
        <v>0</v>
      </c>
      <c r="BG48" s="11">
        <f t="shared" si="27"/>
        <v>288</v>
      </c>
      <c r="BH48" s="11">
        <f t="shared" si="27"/>
        <v>3</v>
      </c>
      <c r="BI48" s="11">
        <f t="shared" si="27"/>
        <v>0</v>
      </c>
      <c r="BJ48" s="11">
        <f t="shared" si="27"/>
        <v>0</v>
      </c>
      <c r="BK48" s="11">
        <f t="shared" si="27"/>
        <v>0</v>
      </c>
      <c r="BL48" s="11">
        <f t="shared" si="27"/>
        <v>0</v>
      </c>
      <c r="BM48" s="11">
        <f t="shared" si="27"/>
        <v>0</v>
      </c>
      <c r="BN48" s="11">
        <f t="shared" si="27"/>
        <v>0</v>
      </c>
      <c r="BO48" s="11">
        <f t="shared" si="27"/>
        <v>0</v>
      </c>
      <c r="BP48" s="11">
        <f t="shared" ref="BP48:DE48" si="28">SUM(BP45:BP47)</f>
        <v>0</v>
      </c>
      <c r="BQ48" s="11">
        <f t="shared" si="28"/>
        <v>0</v>
      </c>
      <c r="BR48" s="11">
        <f t="shared" si="28"/>
        <v>0</v>
      </c>
      <c r="BS48" s="11">
        <f t="shared" si="28"/>
        <v>0</v>
      </c>
      <c r="BT48" s="11">
        <f t="shared" si="28"/>
        <v>0</v>
      </c>
      <c r="BU48" s="11">
        <f t="shared" si="28"/>
        <v>0</v>
      </c>
      <c r="BV48" s="11">
        <f t="shared" si="28"/>
        <v>0</v>
      </c>
      <c r="BW48" s="11">
        <f t="shared" si="28"/>
        <v>0</v>
      </c>
      <c r="BX48" s="11">
        <f t="shared" si="28"/>
        <v>0</v>
      </c>
      <c r="BY48" s="11">
        <f t="shared" si="28"/>
        <v>0</v>
      </c>
      <c r="BZ48" s="11">
        <f t="shared" si="28"/>
        <v>0</v>
      </c>
      <c r="CA48" s="11">
        <f t="shared" si="28"/>
        <v>0</v>
      </c>
      <c r="CB48" s="11">
        <f t="shared" si="28"/>
        <v>0</v>
      </c>
      <c r="CC48" s="11">
        <f t="shared" si="28"/>
        <v>0</v>
      </c>
      <c r="CD48" s="11">
        <f t="shared" si="28"/>
        <v>0</v>
      </c>
      <c r="CE48" s="11">
        <f t="shared" si="28"/>
        <v>0</v>
      </c>
      <c r="CF48" s="11">
        <f t="shared" si="28"/>
        <v>0</v>
      </c>
      <c r="CG48" s="11">
        <f t="shared" si="28"/>
        <v>0</v>
      </c>
      <c r="CH48" s="11">
        <f t="shared" si="28"/>
        <v>0</v>
      </c>
      <c r="CI48" s="11">
        <f t="shared" si="28"/>
        <v>0</v>
      </c>
      <c r="CJ48" s="11">
        <f t="shared" si="28"/>
        <v>0</v>
      </c>
      <c r="CK48" s="11">
        <f t="shared" si="28"/>
        <v>0</v>
      </c>
      <c r="CL48" s="11">
        <f t="shared" si="28"/>
        <v>0</v>
      </c>
      <c r="CM48" s="11">
        <f t="shared" si="28"/>
        <v>0</v>
      </c>
      <c r="CN48" s="11">
        <f t="shared" si="28"/>
        <v>0</v>
      </c>
      <c r="CO48" s="11">
        <f t="shared" si="28"/>
        <v>0</v>
      </c>
      <c r="CP48" s="11">
        <f t="shared" si="28"/>
        <v>0</v>
      </c>
      <c r="CQ48" s="11">
        <f t="shared" si="28"/>
        <v>0</v>
      </c>
      <c r="CR48" s="11">
        <f t="shared" si="28"/>
        <v>0</v>
      </c>
      <c r="CS48" s="11">
        <f t="shared" si="28"/>
        <v>0</v>
      </c>
      <c r="CT48" s="11">
        <f t="shared" si="28"/>
        <v>0</v>
      </c>
      <c r="CU48" s="11">
        <f t="shared" si="28"/>
        <v>0</v>
      </c>
      <c r="CV48" s="11">
        <f t="shared" si="28"/>
        <v>0</v>
      </c>
      <c r="CW48" s="11">
        <f t="shared" si="28"/>
        <v>0</v>
      </c>
      <c r="CX48" s="11">
        <f t="shared" si="28"/>
        <v>0</v>
      </c>
      <c r="CY48" s="11">
        <f t="shared" si="28"/>
        <v>0</v>
      </c>
      <c r="CZ48" s="11">
        <f t="shared" si="28"/>
        <v>0</v>
      </c>
      <c r="DA48" s="11">
        <f t="shared" si="28"/>
        <v>0</v>
      </c>
      <c r="DB48" s="11">
        <f t="shared" si="28"/>
        <v>0</v>
      </c>
      <c r="DC48" s="11">
        <f t="shared" si="28"/>
        <v>0</v>
      </c>
      <c r="DD48" s="11">
        <f t="shared" si="28"/>
        <v>0</v>
      </c>
      <c r="DE48" s="11">
        <f t="shared" si="28"/>
        <v>0</v>
      </c>
    </row>
    <row r="49" spans="5:73" s="12" customFormat="1" x14ac:dyDescent="0.3"/>
    <row r="50" spans="5:73" hidden="1" outlineLevel="1" x14ac:dyDescent="0.3">
      <c r="E50" s="12" t="s">
        <v>179</v>
      </c>
      <c r="F50" s="10">
        <f>MIN(H45:DE47)</f>
        <v>0</v>
      </c>
    </row>
    <row r="51" spans="5:73" hidden="1" outlineLevel="1" x14ac:dyDescent="0.3">
      <c r="E51" s="12" t="s">
        <v>179</v>
      </c>
      <c r="F51" s="10">
        <f>22406-2460-G48</f>
        <v>0</v>
      </c>
    </row>
    <row r="52" spans="5:73" collapsed="1" x14ac:dyDescent="0.3">
      <c r="E52" s="12"/>
    </row>
    <row r="53" spans="5:73" x14ac:dyDescent="0.3">
      <c r="E53" s="12"/>
    </row>
    <row r="54" spans="5:73" x14ac:dyDescent="0.3">
      <c r="E54" s="12"/>
    </row>
    <row r="55" spans="5:73" x14ac:dyDescent="0.3">
      <c r="E55" s="12"/>
    </row>
    <row r="56" spans="5:73" x14ac:dyDescent="0.3">
      <c r="E56" s="12"/>
    </row>
    <row r="57" spans="5:73" x14ac:dyDescent="0.3">
      <c r="E57" s="12"/>
    </row>
    <row r="58" spans="5:73" x14ac:dyDescent="0.3">
      <c r="E58" s="12"/>
    </row>
    <row r="60" spans="5:73" x14ac:dyDescent="0.3"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</row>
    <row r="61" spans="5:73" x14ac:dyDescent="0.3"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</row>
    <row r="62" spans="5:73" x14ac:dyDescent="0.3"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</row>
    <row r="74" spans="8:84" x14ac:dyDescent="0.3"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</row>
    <row r="75" spans="8:84" x14ac:dyDescent="0.3"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</row>
    <row r="76" spans="8:84" x14ac:dyDescent="0.3"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</row>
    <row r="77" spans="8:84" x14ac:dyDescent="0.3"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</row>
    <row r="78" spans="8:84" x14ac:dyDescent="0.3"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</row>
    <row r="79" spans="8:84" x14ac:dyDescent="0.3"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</row>
    <row r="80" spans="8:84" x14ac:dyDescent="0.3"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</row>
    <row r="81" spans="8:84" x14ac:dyDescent="0.3"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</row>
    <row r="82" spans="8:84" x14ac:dyDescent="0.3"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</row>
    <row r="83" spans="8:84" x14ac:dyDescent="0.3"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</row>
    <row r="84" spans="8:84" x14ac:dyDescent="0.3"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</row>
    <row r="85" spans="8:84" x14ac:dyDescent="0.3"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</row>
    <row r="86" spans="8:84" x14ac:dyDescent="0.3"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</row>
    <row r="87" spans="8:84" x14ac:dyDescent="0.3"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Adjustment 2015</vt:lpstr>
      <vt:lpstr>Adjustment 2010</vt:lpstr>
      <vt:lpstr>Age Profile - 2015 - RIN</vt:lpstr>
      <vt:lpstr>Age Profile - 2015 - Repex</vt:lpstr>
      <vt:lpstr>Age Profile - 2010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2016-01-28T00:19:43Z</dcterms:created>
  <dcterms:modified xsi:type="dcterms:W3CDTF">2016-01-28T00:19:46Z</dcterms:modified>
</cp:coreProperties>
</file>