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8668" yWindow="-12" windowWidth="28716" windowHeight="12696"/>
  </bookViews>
  <sheets>
    <sheet name="Information" sheetId="15" r:id="rId1"/>
    <sheet name="Adjustments 2015" sheetId="12" r:id="rId2"/>
    <sheet name="Adjustment 2010" sheetId="13" r:id="rId3"/>
    <sheet name="Age Profile - 2015" sheetId="8" r:id="rId4"/>
    <sheet name="Age Profile - 2010" sheetId="14" r:id="rId5"/>
  </sheets>
  <calcPr calcId="145621"/>
</workbook>
</file>

<file path=xl/calcChain.xml><?xml version="1.0" encoding="utf-8"?>
<calcChain xmlns="http://schemas.openxmlformats.org/spreadsheetml/2006/main">
  <c r="E18" i="13" l="1"/>
  <c r="H18" i="13"/>
  <c r="E17" i="13"/>
  <c r="H17" i="13"/>
  <c r="E16" i="13"/>
  <c r="H16" i="13"/>
  <c r="E5" i="13" l="1"/>
  <c r="E6" i="13"/>
  <c r="H5" i="13"/>
  <c r="H6" i="13"/>
  <c r="E10" i="12"/>
  <c r="E11" i="12"/>
  <c r="I10" i="12"/>
  <c r="I11" i="12"/>
  <c r="AF44" i="8" l="1"/>
  <c r="AG44" i="8"/>
  <c r="AH44" i="8"/>
  <c r="AI44" i="8"/>
  <c r="AJ44" i="8"/>
  <c r="AK44" i="8"/>
  <c r="AL44" i="8"/>
  <c r="AM44" i="8"/>
  <c r="AN44" i="8"/>
  <c r="AO44" i="8"/>
  <c r="AP44" i="8"/>
  <c r="AQ44" i="8"/>
  <c r="AR44" i="8"/>
  <c r="AS44" i="8"/>
  <c r="AT44" i="8"/>
  <c r="AU44" i="8"/>
  <c r="AV44" i="8"/>
  <c r="AW44" i="8"/>
  <c r="AX44" i="8"/>
  <c r="AY44" i="8"/>
  <c r="AZ44" i="8"/>
  <c r="BA44" i="8"/>
  <c r="BB44" i="8"/>
  <c r="BC44" i="8"/>
  <c r="BD44" i="8"/>
  <c r="BE44" i="8"/>
  <c r="BF44" i="8"/>
  <c r="BG44" i="8"/>
  <c r="BH44" i="8"/>
  <c r="BI44" i="8"/>
  <c r="BJ44" i="8"/>
  <c r="BK44" i="8"/>
  <c r="BL44" i="8"/>
  <c r="BM44" i="8"/>
  <c r="BN44" i="8"/>
  <c r="BO44" i="8"/>
  <c r="BP44" i="8"/>
  <c r="BQ44" i="8"/>
  <c r="BR44" i="8"/>
  <c r="BS44" i="8"/>
  <c r="BT44" i="8"/>
  <c r="BU44" i="8"/>
  <c r="BV44" i="8"/>
  <c r="BW44" i="8"/>
  <c r="BX44" i="8"/>
  <c r="BY44" i="8"/>
  <c r="BZ44" i="8"/>
  <c r="CA44" i="8"/>
  <c r="CB44" i="8"/>
  <c r="CC44" i="8"/>
  <c r="CD44" i="8"/>
  <c r="CE44" i="8"/>
  <c r="CF44" i="8"/>
  <c r="CG44" i="8"/>
  <c r="CH44" i="8"/>
  <c r="CI44" i="8"/>
  <c r="CJ44" i="8"/>
  <c r="CK44" i="8"/>
  <c r="CL44" i="8"/>
  <c r="CM44" i="8"/>
  <c r="CN44" i="8"/>
  <c r="CO44" i="8"/>
  <c r="CP44" i="8"/>
  <c r="CQ44" i="8"/>
  <c r="CR44" i="8"/>
  <c r="CS44" i="8"/>
  <c r="CT44" i="8"/>
  <c r="CU44" i="8"/>
  <c r="CV44" i="8"/>
  <c r="AF30" i="14"/>
  <c r="AG30" i="14"/>
  <c r="AH30" i="14"/>
  <c r="AI30" i="14"/>
  <c r="AJ30" i="14"/>
  <c r="AK30" i="14"/>
  <c r="AL30" i="14"/>
  <c r="AM30" i="14"/>
  <c r="AN30" i="14"/>
  <c r="AO30" i="14"/>
  <c r="AP30" i="14"/>
  <c r="AQ30" i="14"/>
  <c r="AR30" i="14"/>
  <c r="AS30" i="14"/>
  <c r="AT30" i="14"/>
  <c r="AU30" i="14"/>
  <c r="AV30" i="14"/>
  <c r="AW30" i="14"/>
  <c r="AX30" i="14"/>
  <c r="AY30" i="14"/>
  <c r="AZ30" i="14"/>
  <c r="BA30" i="14"/>
  <c r="BB30" i="14"/>
  <c r="BC30" i="14"/>
  <c r="BD30" i="14"/>
  <c r="BE30" i="14"/>
  <c r="BF30" i="14"/>
  <c r="BG30" i="14"/>
  <c r="BH30" i="14"/>
  <c r="BI30" i="14"/>
  <c r="BJ30" i="14"/>
  <c r="BK30" i="14"/>
  <c r="BL30" i="14"/>
  <c r="BM30" i="14"/>
  <c r="BN30" i="14"/>
  <c r="BO30" i="14"/>
  <c r="BP30" i="14"/>
  <c r="BQ30" i="14"/>
  <c r="BR30" i="14"/>
  <c r="BS30" i="14"/>
  <c r="BT30" i="14"/>
  <c r="BU30" i="14"/>
  <c r="BV30" i="14"/>
  <c r="BW30" i="14"/>
  <c r="BX30" i="14"/>
  <c r="BY30" i="14"/>
  <c r="BZ30" i="14"/>
  <c r="CA30" i="14"/>
  <c r="CB30" i="14"/>
  <c r="CC30" i="14"/>
  <c r="CD30" i="14"/>
  <c r="CE30" i="14"/>
  <c r="CF30" i="14"/>
  <c r="CG30" i="14"/>
  <c r="CH30" i="14"/>
  <c r="CI30" i="14"/>
  <c r="CJ30" i="14"/>
  <c r="CK30" i="14"/>
  <c r="CL30" i="14"/>
  <c r="CM30" i="14"/>
  <c r="CN30" i="14"/>
  <c r="CO30" i="14"/>
  <c r="CP30" i="14"/>
  <c r="CQ30" i="14"/>
  <c r="CR30" i="14"/>
  <c r="CS30" i="14"/>
  <c r="CT30" i="14"/>
  <c r="CU30" i="14"/>
  <c r="CV30" i="14"/>
  <c r="E15" i="13" l="1"/>
  <c r="H15" i="13"/>
  <c r="E12" i="13"/>
  <c r="H12" i="13"/>
  <c r="E16" i="12" l="1"/>
  <c r="I16" i="12"/>
  <c r="J9" i="8" l="1"/>
  <c r="J21" i="8" s="1"/>
  <c r="K9" i="8"/>
  <c r="K21" i="8" s="1"/>
  <c r="L9" i="8"/>
  <c r="L21" i="8" s="1"/>
  <c r="M9" i="8"/>
  <c r="M21" i="8" s="1"/>
  <c r="N9" i="8"/>
  <c r="N21" i="8" s="1"/>
  <c r="O9" i="8"/>
  <c r="O21" i="8" s="1"/>
  <c r="P9" i="8"/>
  <c r="P21" i="8" s="1"/>
  <c r="Q9" i="8"/>
  <c r="Q21" i="8" s="1"/>
  <c r="R9" i="8"/>
  <c r="R21" i="8" s="1"/>
  <c r="S9" i="8"/>
  <c r="S21" i="8" s="1"/>
  <c r="T9" i="8"/>
  <c r="T21" i="8" s="1"/>
  <c r="U9" i="8"/>
  <c r="U21" i="8" s="1"/>
  <c r="V9" i="8"/>
  <c r="V21" i="8" s="1"/>
  <c r="W9" i="8"/>
  <c r="W21" i="8" s="1"/>
  <c r="X9" i="8"/>
  <c r="X21" i="8" s="1"/>
  <c r="Y9" i="8"/>
  <c r="Y21" i="8" s="1"/>
  <c r="Z9" i="8"/>
  <c r="Z21" i="8" s="1"/>
  <c r="AA9" i="8"/>
  <c r="AA21" i="8" s="1"/>
  <c r="AB9" i="8"/>
  <c r="AB21" i="8" s="1"/>
  <c r="AC9" i="8"/>
  <c r="AC21" i="8" s="1"/>
  <c r="AD9" i="8"/>
  <c r="AD21" i="8" s="1"/>
  <c r="AE9" i="8"/>
  <c r="AE21" i="8" s="1"/>
  <c r="AF9" i="8"/>
  <c r="AF21" i="8" s="1"/>
  <c r="AG9" i="8"/>
  <c r="AG21" i="8" s="1"/>
  <c r="AH9" i="8"/>
  <c r="AH21" i="8" s="1"/>
  <c r="AI9" i="8"/>
  <c r="AI21" i="8" s="1"/>
  <c r="AJ9" i="8"/>
  <c r="AJ21" i="8" s="1"/>
  <c r="AK9" i="8"/>
  <c r="AK21" i="8" s="1"/>
  <c r="AL9" i="8"/>
  <c r="AL21" i="8" s="1"/>
  <c r="AM9" i="8"/>
  <c r="AM21" i="8" s="1"/>
  <c r="AN9" i="8"/>
  <c r="AN21" i="8" s="1"/>
  <c r="AO9" i="8"/>
  <c r="AO21" i="8" s="1"/>
  <c r="AP9" i="8"/>
  <c r="AP21" i="8" s="1"/>
  <c r="AQ9" i="8"/>
  <c r="AQ21" i="8" s="1"/>
  <c r="AR9" i="8"/>
  <c r="AR21" i="8" s="1"/>
  <c r="AS9" i="8"/>
  <c r="AS21" i="8" s="1"/>
  <c r="AT9" i="8"/>
  <c r="AT21" i="8" s="1"/>
  <c r="AU9" i="8"/>
  <c r="AU21" i="8" s="1"/>
  <c r="AV9" i="8"/>
  <c r="AV21" i="8" s="1"/>
  <c r="AW9" i="8"/>
  <c r="AW21" i="8" s="1"/>
  <c r="AX9" i="8"/>
  <c r="AX21" i="8" s="1"/>
  <c r="AY9" i="8"/>
  <c r="AY21" i="8" s="1"/>
  <c r="AZ9" i="8"/>
  <c r="AZ21" i="8" s="1"/>
  <c r="BA9" i="8"/>
  <c r="BA21" i="8" s="1"/>
  <c r="BB9" i="8"/>
  <c r="BB21" i="8" s="1"/>
  <c r="BC9" i="8"/>
  <c r="BC21" i="8" s="1"/>
  <c r="BD9" i="8"/>
  <c r="BD21" i="8" s="1"/>
  <c r="BE9" i="8"/>
  <c r="BE21" i="8" s="1"/>
  <c r="BF9" i="8"/>
  <c r="BF21" i="8" s="1"/>
  <c r="BG9" i="8"/>
  <c r="BG21" i="8" s="1"/>
  <c r="BH9" i="8"/>
  <c r="BH21" i="8" s="1"/>
  <c r="BI9" i="8"/>
  <c r="BI21" i="8" s="1"/>
  <c r="BJ9" i="8"/>
  <c r="BJ21" i="8" s="1"/>
  <c r="BK9" i="8"/>
  <c r="BK21" i="8" s="1"/>
  <c r="BL9" i="8"/>
  <c r="BL21" i="8" s="1"/>
  <c r="BM9" i="8"/>
  <c r="BM21" i="8" s="1"/>
  <c r="BN9" i="8"/>
  <c r="BN21" i="8" s="1"/>
  <c r="BO9" i="8"/>
  <c r="BO21" i="8" s="1"/>
  <c r="BP9" i="8"/>
  <c r="BP21" i="8" s="1"/>
  <c r="BQ9" i="8"/>
  <c r="BQ21" i="8" s="1"/>
  <c r="BR9" i="8"/>
  <c r="BR21" i="8" s="1"/>
  <c r="BS9" i="8"/>
  <c r="BS21" i="8" s="1"/>
  <c r="BT9" i="8"/>
  <c r="BT21" i="8" s="1"/>
  <c r="BU9" i="8"/>
  <c r="BU21" i="8" s="1"/>
  <c r="BV9" i="8"/>
  <c r="BV21" i="8" s="1"/>
  <c r="BW9" i="8"/>
  <c r="BW21" i="8" s="1"/>
  <c r="BX9" i="8"/>
  <c r="BX21" i="8" s="1"/>
  <c r="BY9" i="8"/>
  <c r="BY21" i="8" s="1"/>
  <c r="BZ9" i="8"/>
  <c r="BZ21" i="8" s="1"/>
  <c r="CA9" i="8"/>
  <c r="CA21" i="8" s="1"/>
  <c r="CB9" i="8"/>
  <c r="CB21" i="8" s="1"/>
  <c r="CC9" i="8"/>
  <c r="CC21" i="8" s="1"/>
  <c r="CD9" i="8"/>
  <c r="CD21" i="8" s="1"/>
  <c r="CE9" i="8"/>
  <c r="CE21" i="8" s="1"/>
  <c r="CF9" i="8"/>
  <c r="CF21" i="8" s="1"/>
  <c r="CG9" i="8"/>
  <c r="CG21" i="8" s="1"/>
  <c r="CH9" i="8"/>
  <c r="CH21" i="8" s="1"/>
  <c r="CI9" i="8"/>
  <c r="CI21" i="8" s="1"/>
  <c r="CJ9" i="8"/>
  <c r="CJ21" i="8" s="1"/>
  <c r="CK9" i="8"/>
  <c r="CK21" i="8" s="1"/>
  <c r="CL9" i="8"/>
  <c r="CL21" i="8" s="1"/>
  <c r="CM9" i="8"/>
  <c r="CM21" i="8" s="1"/>
  <c r="CN9" i="8"/>
  <c r="CN21" i="8" s="1"/>
  <c r="CO9" i="8"/>
  <c r="CO21" i="8" s="1"/>
  <c r="CP9" i="8"/>
  <c r="CP21" i="8" s="1"/>
  <c r="CQ9" i="8"/>
  <c r="CQ21" i="8" s="1"/>
  <c r="CR9" i="8"/>
  <c r="CR21" i="8" s="1"/>
  <c r="CS9" i="8"/>
  <c r="CS21" i="8" s="1"/>
  <c r="CT9" i="8"/>
  <c r="CT21" i="8" s="1"/>
  <c r="CU9" i="8"/>
  <c r="CU21" i="8" s="1"/>
  <c r="CV9" i="8"/>
  <c r="CV21" i="8" s="1"/>
  <c r="J10" i="8"/>
  <c r="J22" i="8" s="1"/>
  <c r="K10" i="8"/>
  <c r="K22" i="8" s="1"/>
  <c r="L10" i="8"/>
  <c r="L22" i="8" s="1"/>
  <c r="M10" i="8"/>
  <c r="M22" i="8" s="1"/>
  <c r="N10" i="8"/>
  <c r="N22" i="8" s="1"/>
  <c r="O10" i="8"/>
  <c r="O22" i="8" s="1"/>
  <c r="P10" i="8"/>
  <c r="P22" i="8" s="1"/>
  <c r="Q10" i="8"/>
  <c r="Q22" i="8" s="1"/>
  <c r="R10" i="8"/>
  <c r="R22" i="8" s="1"/>
  <c r="S10" i="8"/>
  <c r="S22" i="8" s="1"/>
  <c r="T10" i="8"/>
  <c r="T22" i="8" s="1"/>
  <c r="U10" i="8"/>
  <c r="U22" i="8" s="1"/>
  <c r="V10" i="8"/>
  <c r="V22" i="8" s="1"/>
  <c r="W10" i="8"/>
  <c r="W22" i="8" s="1"/>
  <c r="X10" i="8"/>
  <c r="X22" i="8" s="1"/>
  <c r="Y10" i="8"/>
  <c r="Y22" i="8" s="1"/>
  <c r="Z10" i="8"/>
  <c r="Z22" i="8" s="1"/>
  <c r="AA10" i="8"/>
  <c r="AA22" i="8" s="1"/>
  <c r="AB10" i="8"/>
  <c r="AB22" i="8" s="1"/>
  <c r="AC10" i="8"/>
  <c r="AC22" i="8" s="1"/>
  <c r="AD10" i="8"/>
  <c r="AD22" i="8" s="1"/>
  <c r="AE10" i="8"/>
  <c r="AE22" i="8" s="1"/>
  <c r="AF10" i="8"/>
  <c r="AF22" i="8" s="1"/>
  <c r="AG10" i="8"/>
  <c r="AG22" i="8" s="1"/>
  <c r="AH10" i="8"/>
  <c r="AH22" i="8" s="1"/>
  <c r="AI10" i="8"/>
  <c r="AI22" i="8" s="1"/>
  <c r="AJ10" i="8"/>
  <c r="AJ22" i="8" s="1"/>
  <c r="AK10" i="8"/>
  <c r="AK22" i="8" s="1"/>
  <c r="AL10" i="8"/>
  <c r="AL22" i="8" s="1"/>
  <c r="AM10" i="8"/>
  <c r="AM22" i="8" s="1"/>
  <c r="AN10" i="8"/>
  <c r="AN22" i="8" s="1"/>
  <c r="AO10" i="8"/>
  <c r="AO22" i="8" s="1"/>
  <c r="AP10" i="8"/>
  <c r="AP22" i="8" s="1"/>
  <c r="AQ10" i="8"/>
  <c r="AQ22" i="8" s="1"/>
  <c r="AR10" i="8"/>
  <c r="AR22" i="8" s="1"/>
  <c r="AS10" i="8"/>
  <c r="AS22" i="8" s="1"/>
  <c r="AT10" i="8"/>
  <c r="AT22" i="8" s="1"/>
  <c r="AU10" i="8"/>
  <c r="AU22" i="8" s="1"/>
  <c r="AV10" i="8"/>
  <c r="AV22" i="8" s="1"/>
  <c r="AW10" i="8"/>
  <c r="AW22" i="8" s="1"/>
  <c r="AX10" i="8"/>
  <c r="AX22" i="8" s="1"/>
  <c r="AY10" i="8"/>
  <c r="AY22" i="8" s="1"/>
  <c r="AZ10" i="8"/>
  <c r="AZ22" i="8" s="1"/>
  <c r="BA10" i="8"/>
  <c r="BA22" i="8" s="1"/>
  <c r="BB10" i="8"/>
  <c r="BB22" i="8" s="1"/>
  <c r="BC10" i="8"/>
  <c r="BC22" i="8" s="1"/>
  <c r="BD10" i="8"/>
  <c r="BD22" i="8" s="1"/>
  <c r="BE10" i="8"/>
  <c r="BE22" i="8" s="1"/>
  <c r="BF10" i="8"/>
  <c r="BF22" i="8" s="1"/>
  <c r="BG10" i="8"/>
  <c r="BG22" i="8" s="1"/>
  <c r="BH10" i="8"/>
  <c r="BH22" i="8" s="1"/>
  <c r="BI10" i="8"/>
  <c r="BI22" i="8" s="1"/>
  <c r="BJ10" i="8"/>
  <c r="BJ22" i="8" s="1"/>
  <c r="BK10" i="8"/>
  <c r="BK22" i="8" s="1"/>
  <c r="BL10" i="8"/>
  <c r="BL22" i="8" s="1"/>
  <c r="BM10" i="8"/>
  <c r="BM22" i="8" s="1"/>
  <c r="BN10" i="8"/>
  <c r="BN22" i="8" s="1"/>
  <c r="BO10" i="8"/>
  <c r="BO22" i="8" s="1"/>
  <c r="BP10" i="8"/>
  <c r="BP22" i="8" s="1"/>
  <c r="BQ10" i="8"/>
  <c r="BQ22" i="8" s="1"/>
  <c r="BR10" i="8"/>
  <c r="BR22" i="8" s="1"/>
  <c r="BS10" i="8"/>
  <c r="BS22" i="8" s="1"/>
  <c r="BT10" i="8"/>
  <c r="BT22" i="8" s="1"/>
  <c r="BU10" i="8"/>
  <c r="BU22" i="8" s="1"/>
  <c r="BV10" i="8"/>
  <c r="BV22" i="8" s="1"/>
  <c r="BW10" i="8"/>
  <c r="BW22" i="8" s="1"/>
  <c r="BX10" i="8"/>
  <c r="BX22" i="8" s="1"/>
  <c r="BY10" i="8"/>
  <c r="BY22" i="8" s="1"/>
  <c r="BZ10" i="8"/>
  <c r="BZ22" i="8" s="1"/>
  <c r="CA10" i="8"/>
  <c r="CA22" i="8" s="1"/>
  <c r="CB10" i="8"/>
  <c r="CB22" i="8" s="1"/>
  <c r="CC10" i="8"/>
  <c r="CC22" i="8" s="1"/>
  <c r="CD10" i="8"/>
  <c r="CD22" i="8" s="1"/>
  <c r="CE10" i="8"/>
  <c r="CE22" i="8" s="1"/>
  <c r="CF10" i="8"/>
  <c r="CF22" i="8" s="1"/>
  <c r="CG10" i="8"/>
  <c r="CG22" i="8" s="1"/>
  <c r="CH10" i="8"/>
  <c r="CH22" i="8" s="1"/>
  <c r="CI10" i="8"/>
  <c r="CI22" i="8" s="1"/>
  <c r="CJ10" i="8"/>
  <c r="CJ22" i="8" s="1"/>
  <c r="CK10" i="8"/>
  <c r="CK22" i="8" s="1"/>
  <c r="CL10" i="8"/>
  <c r="CL22" i="8" s="1"/>
  <c r="CM10" i="8"/>
  <c r="CM22" i="8" s="1"/>
  <c r="CN10" i="8"/>
  <c r="CN22" i="8" s="1"/>
  <c r="CO10" i="8"/>
  <c r="CO22" i="8" s="1"/>
  <c r="CP10" i="8"/>
  <c r="CP22" i="8" s="1"/>
  <c r="CQ10" i="8"/>
  <c r="CQ22" i="8" s="1"/>
  <c r="CR10" i="8"/>
  <c r="CR22" i="8" s="1"/>
  <c r="CS10" i="8"/>
  <c r="CS22" i="8" s="1"/>
  <c r="CT10" i="8"/>
  <c r="CT22" i="8" s="1"/>
  <c r="CU10" i="8"/>
  <c r="CU22" i="8" s="1"/>
  <c r="CV10" i="8"/>
  <c r="CV22" i="8" s="1"/>
  <c r="I10" i="8"/>
  <c r="I22" i="8" s="1"/>
  <c r="I9" i="8"/>
  <c r="I21" i="8" s="1"/>
  <c r="E17" i="12"/>
  <c r="I17" i="12"/>
  <c r="H10" i="8" l="1"/>
  <c r="F22" i="8" l="1"/>
  <c r="E22" i="8" l="1"/>
  <c r="H16" i="8"/>
  <c r="H17" i="8"/>
  <c r="H18" i="8"/>
  <c r="H19" i="8"/>
  <c r="H15" i="8"/>
  <c r="H5" i="8"/>
  <c r="H4" i="8"/>
  <c r="E11" i="13" l="1"/>
  <c r="H11" i="13"/>
  <c r="E14" i="13"/>
  <c r="H14" i="13"/>
  <c r="E13" i="12" l="1"/>
  <c r="I13" i="12"/>
  <c r="E15" i="12"/>
  <c r="I15" i="12"/>
  <c r="E10" i="13" l="1"/>
  <c r="H10" i="13"/>
  <c r="H9" i="14" l="1"/>
  <c r="H8" i="14"/>
  <c r="H7" i="14"/>
  <c r="H6" i="14"/>
  <c r="H5" i="14"/>
  <c r="H9" i="13"/>
  <c r="E9" i="13"/>
  <c r="H13" i="13"/>
  <c r="E13" i="13"/>
  <c r="H8" i="13"/>
  <c r="E8" i="13"/>
  <c r="H7" i="13"/>
  <c r="E7" i="13"/>
  <c r="E9" i="12"/>
  <c r="I9" i="12"/>
  <c r="E8" i="12"/>
  <c r="I8" i="12"/>
  <c r="I14" i="12"/>
  <c r="I12" i="12"/>
  <c r="E14" i="12"/>
  <c r="I16" i="14" l="1"/>
  <c r="I24" i="14" s="1"/>
  <c r="I15" i="14"/>
  <c r="I23" i="14" s="1"/>
  <c r="I14" i="14"/>
  <c r="I22" i="14" s="1"/>
  <c r="I17" i="14"/>
  <c r="I25" i="14" s="1"/>
  <c r="I13" i="14"/>
  <c r="I21" i="14" s="1"/>
  <c r="I30" i="14" s="1"/>
  <c r="K13" i="14"/>
  <c r="K21" i="14" s="1"/>
  <c r="K30" i="14" s="1"/>
  <c r="O13" i="14"/>
  <c r="O21" i="14" s="1"/>
  <c r="O30" i="14" s="1"/>
  <c r="S13" i="14"/>
  <c r="S21" i="14" s="1"/>
  <c r="S30" i="14" s="1"/>
  <c r="W13" i="14"/>
  <c r="W21" i="14" s="1"/>
  <c r="W30" i="14" s="1"/>
  <c r="AA13" i="14"/>
  <c r="AA21" i="14" s="1"/>
  <c r="AA30" i="14" s="1"/>
  <c r="AE13" i="14"/>
  <c r="AE21" i="14" s="1"/>
  <c r="AE30" i="14" s="1"/>
  <c r="AI13" i="14"/>
  <c r="AI21" i="14" s="1"/>
  <c r="AM13" i="14"/>
  <c r="AM21" i="14" s="1"/>
  <c r="AQ13" i="14"/>
  <c r="AQ21" i="14" s="1"/>
  <c r="AU13" i="14"/>
  <c r="AU21" i="14" s="1"/>
  <c r="AY13" i="14"/>
  <c r="AY21" i="14" s="1"/>
  <c r="BC13" i="14"/>
  <c r="BC21" i="14" s="1"/>
  <c r="BG13" i="14"/>
  <c r="BG21" i="14" s="1"/>
  <c r="BK13" i="14"/>
  <c r="BK21" i="14" s="1"/>
  <c r="BO13" i="14"/>
  <c r="BO21" i="14" s="1"/>
  <c r="BS13" i="14"/>
  <c r="BS21" i="14" s="1"/>
  <c r="BW13" i="14"/>
  <c r="BW21" i="14" s="1"/>
  <c r="CA13" i="14"/>
  <c r="CA21" i="14" s="1"/>
  <c r="CE13" i="14"/>
  <c r="CE21" i="14" s="1"/>
  <c r="CI13" i="14"/>
  <c r="CI21" i="14" s="1"/>
  <c r="CM13" i="14"/>
  <c r="CM21" i="14" s="1"/>
  <c r="CQ13" i="14"/>
  <c r="CQ21" i="14" s="1"/>
  <c r="CU13" i="14"/>
  <c r="CU21" i="14" s="1"/>
  <c r="M14" i="14"/>
  <c r="M22" i="14" s="1"/>
  <c r="Q14" i="14"/>
  <c r="Q22" i="14" s="1"/>
  <c r="U14" i="14"/>
  <c r="U22" i="14" s="1"/>
  <c r="Y14" i="14"/>
  <c r="Y22" i="14" s="1"/>
  <c r="AC14" i="14"/>
  <c r="AC22" i="14" s="1"/>
  <c r="AG14" i="14"/>
  <c r="AG22" i="14" s="1"/>
  <c r="AK14" i="14"/>
  <c r="AK22" i="14" s="1"/>
  <c r="AO14" i="14"/>
  <c r="AO22" i="14" s="1"/>
  <c r="AS14" i="14"/>
  <c r="AS22" i="14" s="1"/>
  <c r="AW14" i="14"/>
  <c r="AW22" i="14" s="1"/>
  <c r="BA14" i="14"/>
  <c r="BA22" i="14" s="1"/>
  <c r="BE14" i="14"/>
  <c r="BE22" i="14" s="1"/>
  <c r="BI14" i="14"/>
  <c r="BI22" i="14" s="1"/>
  <c r="BM14" i="14"/>
  <c r="BM22" i="14" s="1"/>
  <c r="BQ14" i="14"/>
  <c r="BQ22" i="14" s="1"/>
  <c r="BU14" i="14"/>
  <c r="BU22" i="14" s="1"/>
  <c r="BY14" i="14"/>
  <c r="BY22" i="14" s="1"/>
  <c r="CC14" i="14"/>
  <c r="CC22" i="14" s="1"/>
  <c r="CG14" i="14"/>
  <c r="CG22" i="14" s="1"/>
  <c r="CK14" i="14"/>
  <c r="CK22" i="14" s="1"/>
  <c r="CO14" i="14"/>
  <c r="CO22" i="14" s="1"/>
  <c r="CS14" i="14"/>
  <c r="CS22" i="14" s="1"/>
  <c r="K15" i="14"/>
  <c r="K23" i="14" s="1"/>
  <c r="O15" i="14"/>
  <c r="O23" i="14" s="1"/>
  <c r="S15" i="14"/>
  <c r="S23" i="14" s="1"/>
  <c r="W15" i="14"/>
  <c r="W23" i="14" s="1"/>
  <c r="AA15" i="14"/>
  <c r="AA23" i="14" s="1"/>
  <c r="AE15" i="14"/>
  <c r="AE23" i="14" s="1"/>
  <c r="AI15" i="14"/>
  <c r="AI23" i="14" s="1"/>
  <c r="AM15" i="14"/>
  <c r="AM23" i="14" s="1"/>
  <c r="AQ15" i="14"/>
  <c r="AQ23" i="14" s="1"/>
  <c r="AU15" i="14"/>
  <c r="AU23" i="14" s="1"/>
  <c r="AY15" i="14"/>
  <c r="AY23" i="14" s="1"/>
  <c r="BC15" i="14"/>
  <c r="BC23" i="14" s="1"/>
  <c r="BG15" i="14"/>
  <c r="BG23" i="14" s="1"/>
  <c r="BK15" i="14"/>
  <c r="BK23" i="14" s="1"/>
  <c r="BO15" i="14"/>
  <c r="BO23" i="14" s="1"/>
  <c r="BS15" i="14"/>
  <c r="BS23" i="14" s="1"/>
  <c r="BW15" i="14"/>
  <c r="BW23" i="14" s="1"/>
  <c r="CA15" i="14"/>
  <c r="CA23" i="14" s="1"/>
  <c r="CE15" i="14"/>
  <c r="CE23" i="14" s="1"/>
  <c r="CI15" i="14"/>
  <c r="CI23" i="14" s="1"/>
  <c r="CM15" i="14"/>
  <c r="CM23" i="14" s="1"/>
  <c r="CQ15" i="14"/>
  <c r="CQ23" i="14" s="1"/>
  <c r="CU15" i="14"/>
  <c r="CU23" i="14" s="1"/>
  <c r="M16" i="14"/>
  <c r="M24" i="14" s="1"/>
  <c r="Q16" i="14"/>
  <c r="Q24" i="14" s="1"/>
  <c r="U16" i="14"/>
  <c r="U24" i="14" s="1"/>
  <c r="Y16" i="14"/>
  <c r="Y24" i="14" s="1"/>
  <c r="AC16" i="14"/>
  <c r="AC24" i="14" s="1"/>
  <c r="AG16" i="14"/>
  <c r="AG24" i="14" s="1"/>
  <c r="AK16" i="14"/>
  <c r="AK24" i="14" s="1"/>
  <c r="AO16" i="14"/>
  <c r="AO24" i="14" s="1"/>
  <c r="AS16" i="14"/>
  <c r="AS24" i="14" s="1"/>
  <c r="AW16" i="14"/>
  <c r="AW24" i="14" s="1"/>
  <c r="BA16" i="14"/>
  <c r="BA24" i="14" s="1"/>
  <c r="BE16" i="14"/>
  <c r="BE24" i="14" s="1"/>
  <c r="BI16" i="14"/>
  <c r="BI24" i="14" s="1"/>
  <c r="BM16" i="14"/>
  <c r="BM24" i="14" s="1"/>
  <c r="BQ16" i="14"/>
  <c r="BQ24" i="14" s="1"/>
  <c r="BU16" i="14"/>
  <c r="BU24" i="14" s="1"/>
  <c r="BY16" i="14"/>
  <c r="BY24" i="14" s="1"/>
  <c r="L13" i="14"/>
  <c r="L21" i="14" s="1"/>
  <c r="L30" i="14" s="1"/>
  <c r="P13" i="14"/>
  <c r="P21" i="14" s="1"/>
  <c r="P30" i="14" s="1"/>
  <c r="T13" i="14"/>
  <c r="T21" i="14" s="1"/>
  <c r="T30" i="14" s="1"/>
  <c r="X13" i="14"/>
  <c r="X21" i="14" s="1"/>
  <c r="X30" i="14" s="1"/>
  <c r="AB13" i="14"/>
  <c r="AB21" i="14" s="1"/>
  <c r="AB30" i="14" s="1"/>
  <c r="AF13" i="14"/>
  <c r="AF21" i="14" s="1"/>
  <c r="AJ13" i="14"/>
  <c r="AJ21" i="14" s="1"/>
  <c r="AN13" i="14"/>
  <c r="AN21" i="14" s="1"/>
  <c r="AR13" i="14"/>
  <c r="AR21" i="14" s="1"/>
  <c r="AV13" i="14"/>
  <c r="AV21" i="14" s="1"/>
  <c r="AZ13" i="14"/>
  <c r="AZ21" i="14" s="1"/>
  <c r="BD13" i="14"/>
  <c r="BD21" i="14" s="1"/>
  <c r="BH13" i="14"/>
  <c r="BH21" i="14" s="1"/>
  <c r="BL13" i="14"/>
  <c r="BL21" i="14" s="1"/>
  <c r="BP13" i="14"/>
  <c r="BP21" i="14" s="1"/>
  <c r="BT13" i="14"/>
  <c r="BT21" i="14" s="1"/>
  <c r="BX13" i="14"/>
  <c r="BX21" i="14" s="1"/>
  <c r="CB13" i="14"/>
  <c r="CB21" i="14" s="1"/>
  <c r="CF13" i="14"/>
  <c r="CF21" i="14" s="1"/>
  <c r="CJ13" i="14"/>
  <c r="CJ21" i="14" s="1"/>
  <c r="CN13" i="14"/>
  <c r="CN21" i="14" s="1"/>
  <c r="CR13" i="14"/>
  <c r="CR21" i="14" s="1"/>
  <c r="CV13" i="14"/>
  <c r="CV21" i="14" s="1"/>
  <c r="N14" i="14"/>
  <c r="N22" i="14" s="1"/>
  <c r="R14" i="14"/>
  <c r="R22" i="14" s="1"/>
  <c r="V14" i="14"/>
  <c r="V22" i="14" s="1"/>
  <c r="Z14" i="14"/>
  <c r="Z22" i="14" s="1"/>
  <c r="AD14" i="14"/>
  <c r="AD22" i="14" s="1"/>
  <c r="AH14" i="14"/>
  <c r="AH22" i="14" s="1"/>
  <c r="AL14" i="14"/>
  <c r="AL22" i="14" s="1"/>
  <c r="AP14" i="14"/>
  <c r="AP22" i="14" s="1"/>
  <c r="AT14" i="14"/>
  <c r="AT22" i="14" s="1"/>
  <c r="AX14" i="14"/>
  <c r="AX22" i="14" s="1"/>
  <c r="BB14" i="14"/>
  <c r="BB22" i="14" s="1"/>
  <c r="BF14" i="14"/>
  <c r="BF22" i="14" s="1"/>
  <c r="BJ14" i="14"/>
  <c r="BJ22" i="14" s="1"/>
  <c r="BN14" i="14"/>
  <c r="BN22" i="14" s="1"/>
  <c r="BR14" i="14"/>
  <c r="BR22" i="14" s="1"/>
  <c r="BV14" i="14"/>
  <c r="BV22" i="14" s="1"/>
  <c r="BZ14" i="14"/>
  <c r="BZ22" i="14" s="1"/>
  <c r="CD14" i="14"/>
  <c r="CD22" i="14" s="1"/>
  <c r="CH14" i="14"/>
  <c r="CH22" i="14" s="1"/>
  <c r="CL14" i="14"/>
  <c r="CL22" i="14" s="1"/>
  <c r="CP14" i="14"/>
  <c r="CP22" i="14" s="1"/>
  <c r="CT14" i="14"/>
  <c r="CT22" i="14" s="1"/>
  <c r="L15" i="14"/>
  <c r="L23" i="14" s="1"/>
  <c r="P15" i="14"/>
  <c r="P23" i="14" s="1"/>
  <c r="T15" i="14"/>
  <c r="T23" i="14" s="1"/>
  <c r="X15" i="14"/>
  <c r="X23" i="14" s="1"/>
  <c r="AB15" i="14"/>
  <c r="AB23" i="14" s="1"/>
  <c r="AF15" i="14"/>
  <c r="AF23" i="14" s="1"/>
  <c r="AJ15" i="14"/>
  <c r="AJ23" i="14" s="1"/>
  <c r="AN15" i="14"/>
  <c r="AN23" i="14" s="1"/>
  <c r="AR15" i="14"/>
  <c r="AR23" i="14" s="1"/>
  <c r="AV15" i="14"/>
  <c r="AV23" i="14" s="1"/>
  <c r="AZ15" i="14"/>
  <c r="AZ23" i="14" s="1"/>
  <c r="BD15" i="14"/>
  <c r="BD23" i="14" s="1"/>
  <c r="BH15" i="14"/>
  <c r="BH23" i="14" s="1"/>
  <c r="BL15" i="14"/>
  <c r="BL23" i="14" s="1"/>
  <c r="BP15" i="14"/>
  <c r="BP23" i="14" s="1"/>
  <c r="BT15" i="14"/>
  <c r="BT23" i="14" s="1"/>
  <c r="BX15" i="14"/>
  <c r="BX23" i="14" s="1"/>
  <c r="CB15" i="14"/>
  <c r="CB23" i="14" s="1"/>
  <c r="CF15" i="14"/>
  <c r="CF23" i="14" s="1"/>
  <c r="CJ15" i="14"/>
  <c r="CJ23" i="14" s="1"/>
  <c r="CN15" i="14"/>
  <c r="CN23" i="14" s="1"/>
  <c r="CR15" i="14"/>
  <c r="CR23" i="14" s="1"/>
  <c r="CV15" i="14"/>
  <c r="CV23" i="14" s="1"/>
  <c r="N16" i="14"/>
  <c r="N24" i="14" s="1"/>
  <c r="R16" i="14"/>
  <c r="R24" i="14" s="1"/>
  <c r="V16" i="14"/>
  <c r="V24" i="14" s="1"/>
  <c r="Z16" i="14"/>
  <c r="Z24" i="14" s="1"/>
  <c r="AD16" i="14"/>
  <c r="AD24" i="14" s="1"/>
  <c r="AH16" i="14"/>
  <c r="AH24" i="14" s="1"/>
  <c r="AL16" i="14"/>
  <c r="AL24" i="14" s="1"/>
  <c r="AP16" i="14"/>
  <c r="AP24" i="14" s="1"/>
  <c r="AT16" i="14"/>
  <c r="AT24" i="14" s="1"/>
  <c r="AX16" i="14"/>
  <c r="AX24" i="14" s="1"/>
  <c r="BB16" i="14"/>
  <c r="BB24" i="14" s="1"/>
  <c r="BF16" i="14"/>
  <c r="BF24" i="14" s="1"/>
  <c r="BJ16" i="14"/>
  <c r="BJ24" i="14" s="1"/>
  <c r="BN16" i="14"/>
  <c r="BN24" i="14" s="1"/>
  <c r="BR16" i="14"/>
  <c r="BR24" i="14" s="1"/>
  <c r="BV16" i="14"/>
  <c r="BV24" i="14" s="1"/>
  <c r="BZ16" i="14"/>
  <c r="BZ24" i="14" s="1"/>
  <c r="M13" i="14"/>
  <c r="M21" i="14" s="1"/>
  <c r="M30" i="14" s="1"/>
  <c r="Q13" i="14"/>
  <c r="Q21" i="14" s="1"/>
  <c r="Q30" i="14" s="1"/>
  <c r="U13" i="14"/>
  <c r="U21" i="14" s="1"/>
  <c r="U30" i="14" s="1"/>
  <c r="Y13" i="14"/>
  <c r="Y21" i="14" s="1"/>
  <c r="Y30" i="14" s="1"/>
  <c r="AC13" i="14"/>
  <c r="AC21" i="14" s="1"/>
  <c r="AC30" i="14" s="1"/>
  <c r="AG13" i="14"/>
  <c r="AG21" i="14" s="1"/>
  <c r="AK13" i="14"/>
  <c r="AK21" i="14" s="1"/>
  <c r="AO13" i="14"/>
  <c r="AO21" i="14" s="1"/>
  <c r="AS13" i="14"/>
  <c r="AS21" i="14" s="1"/>
  <c r="AW13" i="14"/>
  <c r="AW21" i="14" s="1"/>
  <c r="BA13" i="14"/>
  <c r="BA21" i="14" s="1"/>
  <c r="BE13" i="14"/>
  <c r="BE21" i="14" s="1"/>
  <c r="BI13" i="14"/>
  <c r="BI21" i="14" s="1"/>
  <c r="BM13" i="14"/>
  <c r="BM21" i="14" s="1"/>
  <c r="BQ13" i="14"/>
  <c r="BQ21" i="14" s="1"/>
  <c r="BU13" i="14"/>
  <c r="BU21" i="14" s="1"/>
  <c r="BY13" i="14"/>
  <c r="BY21" i="14" s="1"/>
  <c r="CC13" i="14"/>
  <c r="CC21" i="14" s="1"/>
  <c r="CG13" i="14"/>
  <c r="CG21" i="14" s="1"/>
  <c r="CK13" i="14"/>
  <c r="CK21" i="14" s="1"/>
  <c r="CO13" i="14"/>
  <c r="CO21" i="14" s="1"/>
  <c r="CS13" i="14"/>
  <c r="CS21" i="14" s="1"/>
  <c r="K14" i="14"/>
  <c r="K22" i="14" s="1"/>
  <c r="O14" i="14"/>
  <c r="O22" i="14" s="1"/>
  <c r="S14" i="14"/>
  <c r="S22" i="14" s="1"/>
  <c r="W14" i="14"/>
  <c r="W22" i="14" s="1"/>
  <c r="AA14" i="14"/>
  <c r="AA22" i="14" s="1"/>
  <c r="AE14" i="14"/>
  <c r="AE22" i="14" s="1"/>
  <c r="AI14" i="14"/>
  <c r="AI22" i="14" s="1"/>
  <c r="AM14" i="14"/>
  <c r="AM22" i="14" s="1"/>
  <c r="AQ14" i="14"/>
  <c r="AQ22" i="14" s="1"/>
  <c r="AU14" i="14"/>
  <c r="AU22" i="14" s="1"/>
  <c r="AY14" i="14"/>
  <c r="AY22" i="14" s="1"/>
  <c r="BC14" i="14"/>
  <c r="BC22" i="14" s="1"/>
  <c r="BG14" i="14"/>
  <c r="BG22" i="14" s="1"/>
  <c r="BK14" i="14"/>
  <c r="BK22" i="14" s="1"/>
  <c r="BO14" i="14"/>
  <c r="BO22" i="14" s="1"/>
  <c r="BS14" i="14"/>
  <c r="BS22" i="14" s="1"/>
  <c r="BW14" i="14"/>
  <c r="BW22" i="14" s="1"/>
  <c r="CA14" i="14"/>
  <c r="CA22" i="14" s="1"/>
  <c r="CE14" i="14"/>
  <c r="CE22" i="14" s="1"/>
  <c r="CI14" i="14"/>
  <c r="CI22" i="14" s="1"/>
  <c r="CI31" i="14" s="1"/>
  <c r="CM14" i="14"/>
  <c r="CM22" i="14" s="1"/>
  <c r="CQ14" i="14"/>
  <c r="CQ22" i="14" s="1"/>
  <c r="CU14" i="14"/>
  <c r="CU22" i="14" s="1"/>
  <c r="M15" i="14"/>
  <c r="M23" i="14" s="1"/>
  <c r="Q15" i="14"/>
  <c r="Q23" i="14" s="1"/>
  <c r="U15" i="14"/>
  <c r="U23" i="14" s="1"/>
  <c r="Y15" i="14"/>
  <c r="Y23" i="14" s="1"/>
  <c r="AC15" i="14"/>
  <c r="AC23" i="14" s="1"/>
  <c r="AG15" i="14"/>
  <c r="AG23" i="14" s="1"/>
  <c r="AK15" i="14"/>
  <c r="AK23" i="14" s="1"/>
  <c r="AO15" i="14"/>
  <c r="AO23" i="14" s="1"/>
  <c r="AS15" i="14"/>
  <c r="AS23" i="14" s="1"/>
  <c r="AW15" i="14"/>
  <c r="AW23" i="14" s="1"/>
  <c r="BA15" i="14"/>
  <c r="BA23" i="14" s="1"/>
  <c r="BE15" i="14"/>
  <c r="BE23" i="14" s="1"/>
  <c r="BI15" i="14"/>
  <c r="BI23" i="14" s="1"/>
  <c r="BM15" i="14"/>
  <c r="BM23" i="14" s="1"/>
  <c r="BQ15" i="14"/>
  <c r="BQ23" i="14" s="1"/>
  <c r="BU15" i="14"/>
  <c r="BU23" i="14" s="1"/>
  <c r="BY15" i="14"/>
  <c r="BY23" i="14" s="1"/>
  <c r="CC15" i="14"/>
  <c r="CC23" i="14" s="1"/>
  <c r="CG15" i="14"/>
  <c r="CG23" i="14" s="1"/>
  <c r="CK15" i="14"/>
  <c r="CK23" i="14" s="1"/>
  <c r="CO15" i="14"/>
  <c r="CO23" i="14" s="1"/>
  <c r="CS15" i="14"/>
  <c r="CS23" i="14" s="1"/>
  <c r="K16" i="14"/>
  <c r="K24" i="14" s="1"/>
  <c r="O16" i="14"/>
  <c r="O24" i="14" s="1"/>
  <c r="S16" i="14"/>
  <c r="S24" i="14" s="1"/>
  <c r="W16" i="14"/>
  <c r="W24" i="14" s="1"/>
  <c r="AA16" i="14"/>
  <c r="AA24" i="14" s="1"/>
  <c r="AE16" i="14"/>
  <c r="AE24" i="14" s="1"/>
  <c r="AI16" i="14"/>
  <c r="AI24" i="14" s="1"/>
  <c r="AM16" i="14"/>
  <c r="AM24" i="14" s="1"/>
  <c r="AQ16" i="14"/>
  <c r="AQ24" i="14" s="1"/>
  <c r="AU16" i="14"/>
  <c r="AU24" i="14" s="1"/>
  <c r="AY16" i="14"/>
  <c r="AY24" i="14" s="1"/>
  <c r="BC16" i="14"/>
  <c r="BC24" i="14" s="1"/>
  <c r="BG16" i="14"/>
  <c r="BG24" i="14" s="1"/>
  <c r="BK16" i="14"/>
  <c r="BK24" i="14" s="1"/>
  <c r="BO16" i="14"/>
  <c r="BO24" i="14" s="1"/>
  <c r="BS16" i="14"/>
  <c r="BS24" i="14" s="1"/>
  <c r="BW16" i="14"/>
  <c r="BW24" i="14" s="1"/>
  <c r="CA16" i="14"/>
  <c r="CA24" i="14" s="1"/>
  <c r="N13" i="14"/>
  <c r="N21" i="14" s="1"/>
  <c r="N30" i="14" s="1"/>
  <c r="R13" i="14"/>
  <c r="R21" i="14" s="1"/>
  <c r="R30" i="14" s="1"/>
  <c r="V13" i="14"/>
  <c r="V21" i="14" s="1"/>
  <c r="V30" i="14" s="1"/>
  <c r="Z13" i="14"/>
  <c r="Z21" i="14" s="1"/>
  <c r="Z30" i="14" s="1"/>
  <c r="AD13" i="14"/>
  <c r="AD21" i="14" s="1"/>
  <c r="AD30" i="14" s="1"/>
  <c r="AH13" i="14"/>
  <c r="AH21" i="14" s="1"/>
  <c r="AL13" i="14"/>
  <c r="AL21" i="14" s="1"/>
  <c r="AP13" i="14"/>
  <c r="AP21" i="14" s="1"/>
  <c r="AT13" i="14"/>
  <c r="AT21" i="14" s="1"/>
  <c r="AX13" i="14"/>
  <c r="AX21" i="14" s="1"/>
  <c r="BB13" i="14"/>
  <c r="BB21" i="14" s="1"/>
  <c r="BF13" i="14"/>
  <c r="BF21" i="14" s="1"/>
  <c r="BJ13" i="14"/>
  <c r="BJ21" i="14" s="1"/>
  <c r="BN13" i="14"/>
  <c r="BN21" i="14" s="1"/>
  <c r="BR13" i="14"/>
  <c r="BR21" i="14" s="1"/>
  <c r="BV13" i="14"/>
  <c r="BV21" i="14" s="1"/>
  <c r="BZ13" i="14"/>
  <c r="BZ21" i="14" s="1"/>
  <c r="CD13" i="14"/>
  <c r="CD21" i="14" s="1"/>
  <c r="CH13" i="14"/>
  <c r="CH21" i="14" s="1"/>
  <c r="CL13" i="14"/>
  <c r="CL21" i="14" s="1"/>
  <c r="CP13" i="14"/>
  <c r="CP21" i="14" s="1"/>
  <c r="CT13" i="14"/>
  <c r="CT21" i="14" s="1"/>
  <c r="L14" i="14"/>
  <c r="L22" i="14" s="1"/>
  <c r="P14" i="14"/>
  <c r="P22" i="14" s="1"/>
  <c r="T14" i="14"/>
  <c r="T22" i="14" s="1"/>
  <c r="X14" i="14"/>
  <c r="X22" i="14" s="1"/>
  <c r="AB14" i="14"/>
  <c r="AB22" i="14" s="1"/>
  <c r="AF14" i="14"/>
  <c r="AF22" i="14" s="1"/>
  <c r="AJ14" i="14"/>
  <c r="AJ22" i="14" s="1"/>
  <c r="AN14" i="14"/>
  <c r="AN22" i="14" s="1"/>
  <c r="AR14" i="14"/>
  <c r="AR22" i="14" s="1"/>
  <c r="AV14" i="14"/>
  <c r="AV22" i="14" s="1"/>
  <c r="AZ14" i="14"/>
  <c r="AZ22" i="14" s="1"/>
  <c r="BD14" i="14"/>
  <c r="BD22" i="14" s="1"/>
  <c r="BH14" i="14"/>
  <c r="BH22" i="14" s="1"/>
  <c r="BL14" i="14"/>
  <c r="BL22" i="14" s="1"/>
  <c r="BP14" i="14"/>
  <c r="BP22" i="14" s="1"/>
  <c r="BT14" i="14"/>
  <c r="BT22" i="14" s="1"/>
  <c r="BX14" i="14"/>
  <c r="BX22" i="14" s="1"/>
  <c r="CB14" i="14"/>
  <c r="CB22" i="14" s="1"/>
  <c r="CF14" i="14"/>
  <c r="CF22" i="14" s="1"/>
  <c r="CF31" i="14" s="1"/>
  <c r="CJ14" i="14"/>
  <c r="CJ22" i="14" s="1"/>
  <c r="CN14" i="14"/>
  <c r="CN22" i="14" s="1"/>
  <c r="CR14" i="14"/>
  <c r="CR22" i="14" s="1"/>
  <c r="CV14" i="14"/>
  <c r="CV22" i="14" s="1"/>
  <c r="CV31" i="14" s="1"/>
  <c r="N15" i="14"/>
  <c r="N23" i="14" s="1"/>
  <c r="R15" i="14"/>
  <c r="R23" i="14" s="1"/>
  <c r="V15" i="14"/>
  <c r="V23" i="14" s="1"/>
  <c r="Z15" i="14"/>
  <c r="Z23" i="14" s="1"/>
  <c r="AD15" i="14"/>
  <c r="AD23" i="14" s="1"/>
  <c r="AH15" i="14"/>
  <c r="AH23" i="14" s="1"/>
  <c r="AL15" i="14"/>
  <c r="AL23" i="14" s="1"/>
  <c r="AP15" i="14"/>
  <c r="AP23" i="14" s="1"/>
  <c r="AT15" i="14"/>
  <c r="AT23" i="14" s="1"/>
  <c r="AX15" i="14"/>
  <c r="AX23" i="14" s="1"/>
  <c r="BB15" i="14"/>
  <c r="BB23" i="14" s="1"/>
  <c r="BF15" i="14"/>
  <c r="BF23" i="14" s="1"/>
  <c r="BJ15" i="14"/>
  <c r="BJ23" i="14" s="1"/>
  <c r="BN15" i="14"/>
  <c r="BN23" i="14" s="1"/>
  <c r="BR15" i="14"/>
  <c r="BR23" i="14" s="1"/>
  <c r="BV15" i="14"/>
  <c r="BV23" i="14" s="1"/>
  <c r="BZ15" i="14"/>
  <c r="BZ23" i="14" s="1"/>
  <c r="CD15" i="14"/>
  <c r="CD23" i="14" s="1"/>
  <c r="CH15" i="14"/>
  <c r="CH23" i="14" s="1"/>
  <c r="CL15" i="14"/>
  <c r="CL23" i="14" s="1"/>
  <c r="CP15" i="14"/>
  <c r="CP23" i="14" s="1"/>
  <c r="CT15" i="14"/>
  <c r="CT23" i="14" s="1"/>
  <c r="L16" i="14"/>
  <c r="L24" i="14" s="1"/>
  <c r="P16" i="14"/>
  <c r="P24" i="14" s="1"/>
  <c r="T16" i="14"/>
  <c r="T24" i="14" s="1"/>
  <c r="X16" i="14"/>
  <c r="X24" i="14" s="1"/>
  <c r="AB16" i="14"/>
  <c r="AB24" i="14" s="1"/>
  <c r="AF16" i="14"/>
  <c r="AF24" i="14" s="1"/>
  <c r="AJ16" i="14"/>
  <c r="AJ24" i="14" s="1"/>
  <c r="AN16" i="14"/>
  <c r="AN24" i="14" s="1"/>
  <c r="AR16" i="14"/>
  <c r="AR24" i="14" s="1"/>
  <c r="AV16" i="14"/>
  <c r="AV24" i="14" s="1"/>
  <c r="AZ16" i="14"/>
  <c r="AZ24" i="14" s="1"/>
  <c r="BD16" i="14"/>
  <c r="BD24" i="14" s="1"/>
  <c r="BH16" i="14"/>
  <c r="BH24" i="14" s="1"/>
  <c r="BL16" i="14"/>
  <c r="BL24" i="14" s="1"/>
  <c r="BP16" i="14"/>
  <c r="BP24" i="14" s="1"/>
  <c r="BT16" i="14"/>
  <c r="BT24" i="14" s="1"/>
  <c r="BX16" i="14"/>
  <c r="BX24" i="14" s="1"/>
  <c r="CB16" i="14"/>
  <c r="CB24" i="14" s="1"/>
  <c r="CC16" i="14"/>
  <c r="CC24" i="14" s="1"/>
  <c r="CG16" i="14"/>
  <c r="CG24" i="14" s="1"/>
  <c r="CK16" i="14"/>
  <c r="CK24" i="14" s="1"/>
  <c r="CO16" i="14"/>
  <c r="CO24" i="14" s="1"/>
  <c r="CS16" i="14"/>
  <c r="CS24" i="14" s="1"/>
  <c r="K17" i="14"/>
  <c r="K25" i="14" s="1"/>
  <c r="O17" i="14"/>
  <c r="O25" i="14" s="1"/>
  <c r="S17" i="14"/>
  <c r="S25" i="14" s="1"/>
  <c r="W17" i="14"/>
  <c r="W25" i="14" s="1"/>
  <c r="AA17" i="14"/>
  <c r="AA25" i="14" s="1"/>
  <c r="AE17" i="14"/>
  <c r="AE25" i="14" s="1"/>
  <c r="AI17" i="14"/>
  <c r="AI25" i="14" s="1"/>
  <c r="AM17" i="14"/>
  <c r="AM25" i="14" s="1"/>
  <c r="AQ17" i="14"/>
  <c r="AQ25" i="14" s="1"/>
  <c r="AU17" i="14"/>
  <c r="AU25" i="14" s="1"/>
  <c r="AY17" i="14"/>
  <c r="AY25" i="14" s="1"/>
  <c r="BC17" i="14"/>
  <c r="BC25" i="14" s="1"/>
  <c r="BG17" i="14"/>
  <c r="BG25" i="14" s="1"/>
  <c r="BK17" i="14"/>
  <c r="BK25" i="14" s="1"/>
  <c r="BO17" i="14"/>
  <c r="BO25" i="14" s="1"/>
  <c r="BS17" i="14"/>
  <c r="BS25" i="14" s="1"/>
  <c r="BW17" i="14"/>
  <c r="BW25" i="14" s="1"/>
  <c r="CA17" i="14"/>
  <c r="CA25" i="14" s="1"/>
  <c r="CE17" i="14"/>
  <c r="CE25" i="14" s="1"/>
  <c r="CD16" i="14"/>
  <c r="CD24" i="14" s="1"/>
  <c r="CH16" i="14"/>
  <c r="CH24" i="14" s="1"/>
  <c r="CL16" i="14"/>
  <c r="CL24" i="14" s="1"/>
  <c r="CP16" i="14"/>
  <c r="CP24" i="14" s="1"/>
  <c r="CT16" i="14"/>
  <c r="CT24" i="14" s="1"/>
  <c r="L17" i="14"/>
  <c r="L25" i="14" s="1"/>
  <c r="P17" i="14"/>
  <c r="P25" i="14" s="1"/>
  <c r="T17" i="14"/>
  <c r="T25" i="14" s="1"/>
  <c r="X17" i="14"/>
  <c r="X25" i="14" s="1"/>
  <c r="AB17" i="14"/>
  <c r="AB25" i="14" s="1"/>
  <c r="AF17" i="14"/>
  <c r="AF25" i="14" s="1"/>
  <c r="AJ17" i="14"/>
  <c r="AJ25" i="14" s="1"/>
  <c r="AN17" i="14"/>
  <c r="AN25" i="14" s="1"/>
  <c r="AR17" i="14"/>
  <c r="AR25" i="14" s="1"/>
  <c r="AV17" i="14"/>
  <c r="AV25" i="14" s="1"/>
  <c r="AZ17" i="14"/>
  <c r="AZ25" i="14" s="1"/>
  <c r="BD17" i="14"/>
  <c r="BD25" i="14" s="1"/>
  <c r="BH17" i="14"/>
  <c r="BH25" i="14" s="1"/>
  <c r="BL17" i="14"/>
  <c r="BL25" i="14" s="1"/>
  <c r="BP17" i="14"/>
  <c r="BP25" i="14" s="1"/>
  <c r="BT17" i="14"/>
  <c r="BT25" i="14" s="1"/>
  <c r="BX17" i="14"/>
  <c r="BX25" i="14" s="1"/>
  <c r="CB17" i="14"/>
  <c r="CB25" i="14" s="1"/>
  <c r="CE16" i="14"/>
  <c r="CE24" i="14" s="1"/>
  <c r="CI16" i="14"/>
  <c r="CI24" i="14" s="1"/>
  <c r="CM16" i="14"/>
  <c r="CM24" i="14" s="1"/>
  <c r="CQ16" i="14"/>
  <c r="CQ24" i="14" s="1"/>
  <c r="CU16" i="14"/>
  <c r="CU24" i="14" s="1"/>
  <c r="M17" i="14"/>
  <c r="M25" i="14" s="1"/>
  <c r="Q17" i="14"/>
  <c r="Q25" i="14" s="1"/>
  <c r="U17" i="14"/>
  <c r="U25" i="14" s="1"/>
  <c r="Y17" i="14"/>
  <c r="Y25" i="14" s="1"/>
  <c r="AC17" i="14"/>
  <c r="AC25" i="14" s="1"/>
  <c r="AG17" i="14"/>
  <c r="AG25" i="14" s="1"/>
  <c r="AK17" i="14"/>
  <c r="AK25" i="14" s="1"/>
  <c r="AO17" i="14"/>
  <c r="AO25" i="14" s="1"/>
  <c r="AS17" i="14"/>
  <c r="AS25" i="14" s="1"/>
  <c r="AW17" i="14"/>
  <c r="AW25" i="14" s="1"/>
  <c r="BA17" i="14"/>
  <c r="BA25" i="14" s="1"/>
  <c r="BE17" i="14"/>
  <c r="BE25" i="14" s="1"/>
  <c r="BI17" i="14"/>
  <c r="BI25" i="14" s="1"/>
  <c r="BM17" i="14"/>
  <c r="BM25" i="14" s="1"/>
  <c r="BQ17" i="14"/>
  <c r="BQ25" i="14" s="1"/>
  <c r="BU17" i="14"/>
  <c r="BU25" i="14" s="1"/>
  <c r="BY17" i="14"/>
  <c r="BY25" i="14" s="1"/>
  <c r="CF16" i="14"/>
  <c r="CF24" i="14" s="1"/>
  <c r="CJ16" i="14"/>
  <c r="CJ24" i="14" s="1"/>
  <c r="CN16" i="14"/>
  <c r="CN24" i="14" s="1"/>
  <c r="CR16" i="14"/>
  <c r="CR24" i="14" s="1"/>
  <c r="CV16" i="14"/>
  <c r="CV24" i="14" s="1"/>
  <c r="N17" i="14"/>
  <c r="N25" i="14" s="1"/>
  <c r="R17" i="14"/>
  <c r="R25" i="14" s="1"/>
  <c r="V17" i="14"/>
  <c r="V25" i="14" s="1"/>
  <c r="Z17" i="14"/>
  <c r="Z25" i="14" s="1"/>
  <c r="AD17" i="14"/>
  <c r="AD25" i="14" s="1"/>
  <c r="AH17" i="14"/>
  <c r="AH25" i="14" s="1"/>
  <c r="AL17" i="14"/>
  <c r="AL25" i="14" s="1"/>
  <c r="AP17" i="14"/>
  <c r="AP25" i="14" s="1"/>
  <c r="AT17" i="14"/>
  <c r="AT25" i="14" s="1"/>
  <c r="AX17" i="14"/>
  <c r="AX25" i="14" s="1"/>
  <c r="BB17" i="14"/>
  <c r="BB25" i="14" s="1"/>
  <c r="BF17" i="14"/>
  <c r="BF25" i="14" s="1"/>
  <c r="BJ17" i="14"/>
  <c r="BJ25" i="14" s="1"/>
  <c r="BN17" i="14"/>
  <c r="BN25" i="14" s="1"/>
  <c r="BR17" i="14"/>
  <c r="BR25" i="14" s="1"/>
  <c r="BV17" i="14"/>
  <c r="BV25" i="14" s="1"/>
  <c r="BZ17" i="14"/>
  <c r="BZ25" i="14" s="1"/>
  <c r="CD17" i="14"/>
  <c r="CD25" i="14" s="1"/>
  <c r="CH17" i="14"/>
  <c r="CH25" i="14" s="1"/>
  <c r="CL17" i="14"/>
  <c r="CL25" i="14" s="1"/>
  <c r="CP17" i="14"/>
  <c r="CP25" i="14" s="1"/>
  <c r="CT17" i="14"/>
  <c r="CT25" i="14" s="1"/>
  <c r="J15" i="14"/>
  <c r="J23" i="14" s="1"/>
  <c r="CC17" i="14"/>
  <c r="CC25" i="14" s="1"/>
  <c r="CJ17" i="14"/>
  <c r="CJ25" i="14" s="1"/>
  <c r="CO17" i="14"/>
  <c r="CO25" i="14" s="1"/>
  <c r="CU17" i="14"/>
  <c r="CU25" i="14" s="1"/>
  <c r="J17" i="14"/>
  <c r="J25" i="14" s="1"/>
  <c r="CF17" i="14"/>
  <c r="CF25" i="14" s="1"/>
  <c r="CK17" i="14"/>
  <c r="CK25" i="14" s="1"/>
  <c r="CQ17" i="14"/>
  <c r="CQ25" i="14" s="1"/>
  <c r="CV17" i="14"/>
  <c r="CV25" i="14" s="1"/>
  <c r="J13" i="14"/>
  <c r="CG17" i="14"/>
  <c r="CG25" i="14" s="1"/>
  <c r="CM17" i="14"/>
  <c r="CM25" i="14" s="1"/>
  <c r="CR17" i="14"/>
  <c r="CR25" i="14" s="1"/>
  <c r="J14" i="14"/>
  <c r="J22" i="14" s="1"/>
  <c r="CI17" i="14"/>
  <c r="CI25" i="14" s="1"/>
  <c r="CN17" i="14"/>
  <c r="CN25" i="14" s="1"/>
  <c r="CS17" i="14"/>
  <c r="CS25" i="14" s="1"/>
  <c r="J16" i="14"/>
  <c r="J24" i="14" s="1"/>
  <c r="I31" i="14" l="1"/>
  <c r="CR31" i="14"/>
  <c r="CB31" i="14"/>
  <c r="CU31" i="14"/>
  <c r="CE31" i="14"/>
  <c r="CN31" i="14"/>
  <c r="BX31" i="14"/>
  <c r="BH31" i="14"/>
  <c r="AR31" i="14"/>
  <c r="AB31" i="14"/>
  <c r="L31" i="14"/>
  <c r="CQ31" i="14"/>
  <c r="CA31" i="14"/>
  <c r="BK31" i="14"/>
  <c r="AU31" i="14"/>
  <c r="AE31" i="14"/>
  <c r="O31" i="14"/>
  <c r="CJ31" i="14"/>
  <c r="BT31" i="14"/>
  <c r="BD31" i="14"/>
  <c r="AN31" i="14"/>
  <c r="X31" i="14"/>
  <c r="CM31" i="14"/>
  <c r="BW31" i="14"/>
  <c r="BG31" i="14"/>
  <c r="AQ31" i="14"/>
  <c r="AA31" i="14"/>
  <c r="K31" i="14"/>
  <c r="AJ31" i="14"/>
  <c r="BC31" i="14"/>
  <c r="AZ31" i="14"/>
  <c r="BS31" i="14"/>
  <c r="W31" i="14"/>
  <c r="BP31" i="14"/>
  <c r="T31" i="14"/>
  <c r="AM31" i="14"/>
  <c r="BL31" i="14"/>
  <c r="AV31" i="14"/>
  <c r="AF31" i="14"/>
  <c r="P31" i="14"/>
  <c r="BO31" i="14"/>
  <c r="AY31" i="14"/>
  <c r="AI31" i="14"/>
  <c r="S31" i="14"/>
  <c r="CL31" i="14"/>
  <c r="BV31" i="14"/>
  <c r="BF31" i="14"/>
  <c r="AP31" i="14"/>
  <c r="Z31" i="14"/>
  <c r="CO31" i="14"/>
  <c r="BY31" i="14"/>
  <c r="BI31" i="14"/>
  <c r="AS31" i="14"/>
  <c r="AC31" i="14"/>
  <c r="M31" i="14"/>
  <c r="H24" i="14"/>
  <c r="H16" i="14"/>
  <c r="H14" i="14"/>
  <c r="J21" i="14"/>
  <c r="J30" i="14" s="1"/>
  <c r="H30" i="14" s="1"/>
  <c r="H13" i="14"/>
  <c r="CH31" i="14"/>
  <c r="BR31" i="14"/>
  <c r="BB31" i="14"/>
  <c r="AL31" i="14"/>
  <c r="V31" i="14"/>
  <c r="CK31" i="14"/>
  <c r="BU31" i="14"/>
  <c r="BE31" i="14"/>
  <c r="AO31" i="14"/>
  <c r="Y31" i="14"/>
  <c r="H25" i="14"/>
  <c r="H17" i="14"/>
  <c r="CT31" i="14"/>
  <c r="CD31" i="14"/>
  <c r="BN31" i="14"/>
  <c r="AX31" i="14"/>
  <c r="AH31" i="14"/>
  <c r="R31" i="14"/>
  <c r="CG31" i="14"/>
  <c r="BQ31" i="14"/>
  <c r="BA31" i="14"/>
  <c r="AK31" i="14"/>
  <c r="U31" i="14"/>
  <c r="H23" i="14"/>
  <c r="H15" i="14"/>
  <c r="CP31" i="14"/>
  <c r="BZ31" i="14"/>
  <c r="BJ31" i="14"/>
  <c r="AT31" i="14"/>
  <c r="AD31" i="14"/>
  <c r="N31" i="14"/>
  <c r="CS31" i="14"/>
  <c r="CC31" i="14"/>
  <c r="BM31" i="14"/>
  <c r="AW31" i="14"/>
  <c r="AG31" i="14"/>
  <c r="Q31" i="14"/>
  <c r="H21" i="14" l="1"/>
  <c r="J31" i="14"/>
  <c r="H31" i="14" s="1"/>
  <c r="H22" i="14"/>
  <c r="E12" i="12" l="1"/>
  <c r="I6" i="12" l="1"/>
  <c r="E6" i="12"/>
  <c r="I5" i="12"/>
  <c r="E5" i="12"/>
  <c r="I7" i="12"/>
  <c r="E7" i="12"/>
  <c r="H9" i="8" l="1"/>
  <c r="I28" i="8"/>
  <c r="I36" i="8" s="1"/>
  <c r="J30" i="8"/>
  <c r="J38" i="8" s="1"/>
  <c r="J46" i="8" s="1"/>
  <c r="I29" i="8"/>
  <c r="I37" i="8" s="1"/>
  <c r="I31" i="8"/>
  <c r="I39" i="8" s="1"/>
  <c r="I30" i="8"/>
  <c r="I38" i="8" s="1"/>
  <c r="I46" i="8" s="1"/>
  <c r="I27" i="8"/>
  <c r="I35" i="8" s="1"/>
  <c r="I44" i="8" s="1"/>
  <c r="N27" i="8"/>
  <c r="N35" i="8" s="1"/>
  <c r="N44" i="8" s="1"/>
  <c r="R27" i="8"/>
  <c r="R35" i="8" s="1"/>
  <c r="R44" i="8" s="1"/>
  <c r="V27" i="8"/>
  <c r="V35" i="8" s="1"/>
  <c r="V44" i="8" s="1"/>
  <c r="Z27" i="8"/>
  <c r="Z35" i="8" s="1"/>
  <c r="Z44" i="8" s="1"/>
  <c r="AD27" i="8"/>
  <c r="AD35" i="8" s="1"/>
  <c r="AD44" i="8" s="1"/>
  <c r="AH27" i="8"/>
  <c r="AH35" i="8" s="1"/>
  <c r="AL27" i="8"/>
  <c r="AL35" i="8" s="1"/>
  <c r="AP27" i="8"/>
  <c r="AP35" i="8" s="1"/>
  <c r="AT27" i="8"/>
  <c r="AT35" i="8" s="1"/>
  <c r="AX27" i="8"/>
  <c r="AX35" i="8" s="1"/>
  <c r="BB27" i="8"/>
  <c r="BB35" i="8" s="1"/>
  <c r="BF27" i="8"/>
  <c r="BF35" i="8" s="1"/>
  <c r="BJ27" i="8"/>
  <c r="BJ35" i="8" s="1"/>
  <c r="BN27" i="8"/>
  <c r="BN35" i="8" s="1"/>
  <c r="BR27" i="8"/>
  <c r="BR35" i="8" s="1"/>
  <c r="BV27" i="8"/>
  <c r="BV35" i="8" s="1"/>
  <c r="BZ27" i="8"/>
  <c r="BZ35" i="8" s="1"/>
  <c r="CD27" i="8"/>
  <c r="CD35" i="8" s="1"/>
  <c r="CH27" i="8"/>
  <c r="CH35" i="8" s="1"/>
  <c r="CL27" i="8"/>
  <c r="CL35" i="8" s="1"/>
  <c r="CP27" i="8"/>
  <c r="CP35" i="8" s="1"/>
  <c r="CT27" i="8"/>
  <c r="CT35" i="8" s="1"/>
  <c r="L28" i="8"/>
  <c r="L36" i="8" s="1"/>
  <c r="K27" i="8"/>
  <c r="K35" i="8" s="1"/>
  <c r="K44" i="8" s="1"/>
  <c r="O27" i="8"/>
  <c r="O35" i="8" s="1"/>
  <c r="O44" i="8" s="1"/>
  <c r="S27" i="8"/>
  <c r="S35" i="8" s="1"/>
  <c r="S44" i="8" s="1"/>
  <c r="W27" i="8"/>
  <c r="W35" i="8" s="1"/>
  <c r="W44" i="8" s="1"/>
  <c r="AA27" i="8"/>
  <c r="AA35" i="8" s="1"/>
  <c r="AA44" i="8" s="1"/>
  <c r="AE27" i="8"/>
  <c r="AE35" i="8" s="1"/>
  <c r="AE44" i="8" s="1"/>
  <c r="AI27" i="8"/>
  <c r="AI35" i="8" s="1"/>
  <c r="AM27" i="8"/>
  <c r="AM35" i="8" s="1"/>
  <c r="AQ27" i="8"/>
  <c r="AQ35" i="8" s="1"/>
  <c r="AU27" i="8"/>
  <c r="AU35" i="8" s="1"/>
  <c r="AY27" i="8"/>
  <c r="AY35" i="8" s="1"/>
  <c r="BC27" i="8"/>
  <c r="BC35" i="8" s="1"/>
  <c r="BG27" i="8"/>
  <c r="BG35" i="8" s="1"/>
  <c r="BK27" i="8"/>
  <c r="BK35" i="8" s="1"/>
  <c r="BO27" i="8"/>
  <c r="BO35" i="8" s="1"/>
  <c r="BS27" i="8"/>
  <c r="BS35" i="8" s="1"/>
  <c r="BW27" i="8"/>
  <c r="BW35" i="8" s="1"/>
  <c r="CA27" i="8"/>
  <c r="CA35" i="8" s="1"/>
  <c r="CE27" i="8"/>
  <c r="CE35" i="8" s="1"/>
  <c r="CI27" i="8"/>
  <c r="CI35" i="8" s="1"/>
  <c r="CM27" i="8"/>
  <c r="CM35" i="8" s="1"/>
  <c r="CQ27" i="8"/>
  <c r="CQ35" i="8" s="1"/>
  <c r="CU27" i="8"/>
  <c r="CU35" i="8" s="1"/>
  <c r="M28" i="8"/>
  <c r="M36" i="8" s="1"/>
  <c r="L27" i="8"/>
  <c r="L35" i="8" s="1"/>
  <c r="L44" i="8" s="1"/>
  <c r="P27" i="8"/>
  <c r="P35" i="8" s="1"/>
  <c r="P44" i="8" s="1"/>
  <c r="T27" i="8"/>
  <c r="T35" i="8" s="1"/>
  <c r="T44" i="8" s="1"/>
  <c r="X27" i="8"/>
  <c r="X35" i="8" s="1"/>
  <c r="X44" i="8" s="1"/>
  <c r="AB27" i="8"/>
  <c r="AB35" i="8" s="1"/>
  <c r="AB44" i="8" s="1"/>
  <c r="AF27" i="8"/>
  <c r="AF35" i="8" s="1"/>
  <c r="AJ27" i="8"/>
  <c r="AJ35" i="8" s="1"/>
  <c r="AN27" i="8"/>
  <c r="AN35" i="8" s="1"/>
  <c r="AR27" i="8"/>
  <c r="AR35" i="8" s="1"/>
  <c r="AV27" i="8"/>
  <c r="AV35" i="8" s="1"/>
  <c r="AZ27" i="8"/>
  <c r="AZ35" i="8" s="1"/>
  <c r="BD27" i="8"/>
  <c r="BD35" i="8" s="1"/>
  <c r="BH27" i="8"/>
  <c r="BH35" i="8" s="1"/>
  <c r="BL27" i="8"/>
  <c r="BL35" i="8" s="1"/>
  <c r="BP27" i="8"/>
  <c r="BP35" i="8" s="1"/>
  <c r="BT27" i="8"/>
  <c r="BT35" i="8" s="1"/>
  <c r="BX27" i="8"/>
  <c r="BX35" i="8" s="1"/>
  <c r="CB27" i="8"/>
  <c r="CB35" i="8" s="1"/>
  <c r="CF27" i="8"/>
  <c r="CF35" i="8" s="1"/>
  <c r="CJ27" i="8"/>
  <c r="CJ35" i="8" s="1"/>
  <c r="CN27" i="8"/>
  <c r="CN35" i="8" s="1"/>
  <c r="CR27" i="8"/>
  <c r="CR35" i="8" s="1"/>
  <c r="CV27" i="8"/>
  <c r="CV35" i="8" s="1"/>
  <c r="N28" i="8"/>
  <c r="N36" i="8" s="1"/>
  <c r="R28" i="8"/>
  <c r="R36" i="8" s="1"/>
  <c r="M27" i="8"/>
  <c r="M35" i="8" s="1"/>
  <c r="M44" i="8" s="1"/>
  <c r="Q27" i="8"/>
  <c r="Q35" i="8" s="1"/>
  <c r="Q44" i="8" s="1"/>
  <c r="U27" i="8"/>
  <c r="U35" i="8" s="1"/>
  <c r="U44" i="8" s="1"/>
  <c r="Y27" i="8"/>
  <c r="Y35" i="8" s="1"/>
  <c r="Y44" i="8" s="1"/>
  <c r="AC27" i="8"/>
  <c r="AC35" i="8" s="1"/>
  <c r="AC44" i="8" s="1"/>
  <c r="AG27" i="8"/>
  <c r="AG35" i="8" s="1"/>
  <c r="AK27" i="8"/>
  <c r="AK35" i="8" s="1"/>
  <c r="AO27" i="8"/>
  <c r="AO35" i="8" s="1"/>
  <c r="AS27" i="8"/>
  <c r="AS35" i="8" s="1"/>
  <c r="AW27" i="8"/>
  <c r="AW35" i="8" s="1"/>
  <c r="BA27" i="8"/>
  <c r="BA35" i="8" s="1"/>
  <c r="BE27" i="8"/>
  <c r="BE35" i="8" s="1"/>
  <c r="BI27" i="8"/>
  <c r="BI35" i="8" s="1"/>
  <c r="BM27" i="8"/>
  <c r="BM35" i="8" s="1"/>
  <c r="BQ27" i="8"/>
  <c r="BQ35" i="8" s="1"/>
  <c r="BU27" i="8"/>
  <c r="BU35" i="8" s="1"/>
  <c r="BY27" i="8"/>
  <c r="BY35" i="8" s="1"/>
  <c r="CC27" i="8"/>
  <c r="CC35" i="8" s="1"/>
  <c r="CG27" i="8"/>
  <c r="CG35" i="8" s="1"/>
  <c r="CK27" i="8"/>
  <c r="CK35" i="8" s="1"/>
  <c r="CO27" i="8"/>
  <c r="CO35" i="8" s="1"/>
  <c r="CS27" i="8"/>
  <c r="CS35" i="8" s="1"/>
  <c r="K28" i="8"/>
  <c r="K36" i="8" s="1"/>
  <c r="O28" i="8"/>
  <c r="O36" i="8" s="1"/>
  <c r="S28" i="8"/>
  <c r="S36" i="8" s="1"/>
  <c r="W28" i="8"/>
  <c r="W36" i="8" s="1"/>
  <c r="AA28" i="8"/>
  <c r="AA36" i="8" s="1"/>
  <c r="AE28" i="8"/>
  <c r="AE36" i="8" s="1"/>
  <c r="AI28" i="8"/>
  <c r="AI36" i="8" s="1"/>
  <c r="AM28" i="8"/>
  <c r="AM36" i="8" s="1"/>
  <c r="AQ28" i="8"/>
  <c r="AQ36" i="8" s="1"/>
  <c r="P28" i="8"/>
  <c r="P36" i="8" s="1"/>
  <c r="V28" i="8"/>
  <c r="V36" i="8" s="1"/>
  <c r="AB28" i="8"/>
  <c r="AB36" i="8" s="1"/>
  <c r="AG28" i="8"/>
  <c r="AG36" i="8" s="1"/>
  <c r="AL28" i="8"/>
  <c r="AL36" i="8" s="1"/>
  <c r="AR28" i="8"/>
  <c r="AR36" i="8" s="1"/>
  <c r="AV28" i="8"/>
  <c r="AV36" i="8" s="1"/>
  <c r="AZ28" i="8"/>
  <c r="AZ36" i="8" s="1"/>
  <c r="BD28" i="8"/>
  <c r="BD36" i="8" s="1"/>
  <c r="BH28" i="8"/>
  <c r="BH36" i="8" s="1"/>
  <c r="BL28" i="8"/>
  <c r="BL36" i="8" s="1"/>
  <c r="BP28" i="8"/>
  <c r="BP36" i="8" s="1"/>
  <c r="BT28" i="8"/>
  <c r="BT36" i="8" s="1"/>
  <c r="BX28" i="8"/>
  <c r="BX36" i="8" s="1"/>
  <c r="CB28" i="8"/>
  <c r="CB36" i="8" s="1"/>
  <c r="CF28" i="8"/>
  <c r="CF36" i="8" s="1"/>
  <c r="CJ28" i="8"/>
  <c r="CJ36" i="8" s="1"/>
  <c r="CN28" i="8"/>
  <c r="CN36" i="8" s="1"/>
  <c r="CR28" i="8"/>
  <c r="CR36" i="8" s="1"/>
  <c r="CV28" i="8"/>
  <c r="CV36" i="8" s="1"/>
  <c r="N29" i="8"/>
  <c r="N37" i="8" s="1"/>
  <c r="R29" i="8"/>
  <c r="R37" i="8" s="1"/>
  <c r="V29" i="8"/>
  <c r="V37" i="8" s="1"/>
  <c r="Z29" i="8"/>
  <c r="Z37" i="8" s="1"/>
  <c r="AD29" i="8"/>
  <c r="AD37" i="8" s="1"/>
  <c r="AH29" i="8"/>
  <c r="AH37" i="8" s="1"/>
  <c r="AL29" i="8"/>
  <c r="AL37" i="8" s="1"/>
  <c r="AP29" i="8"/>
  <c r="AP37" i="8" s="1"/>
  <c r="AT29" i="8"/>
  <c r="AT37" i="8" s="1"/>
  <c r="AX29" i="8"/>
  <c r="AX37" i="8" s="1"/>
  <c r="BB29" i="8"/>
  <c r="BB37" i="8" s="1"/>
  <c r="BF29" i="8"/>
  <c r="BF37" i="8" s="1"/>
  <c r="BJ29" i="8"/>
  <c r="BJ37" i="8" s="1"/>
  <c r="BN29" i="8"/>
  <c r="BN37" i="8" s="1"/>
  <c r="BR29" i="8"/>
  <c r="BR37" i="8" s="1"/>
  <c r="BV29" i="8"/>
  <c r="BV37" i="8" s="1"/>
  <c r="BZ29" i="8"/>
  <c r="BZ37" i="8" s="1"/>
  <c r="CD29" i="8"/>
  <c r="CD37" i="8" s="1"/>
  <c r="CH29" i="8"/>
  <c r="CH37" i="8" s="1"/>
  <c r="CL29" i="8"/>
  <c r="CL37" i="8" s="1"/>
  <c r="CP29" i="8"/>
  <c r="CP37" i="8" s="1"/>
  <c r="CT29" i="8"/>
  <c r="CT37" i="8" s="1"/>
  <c r="L30" i="8"/>
  <c r="L38" i="8" s="1"/>
  <c r="L46" i="8" s="1"/>
  <c r="P30" i="8"/>
  <c r="P38" i="8" s="1"/>
  <c r="P46" i="8" s="1"/>
  <c r="T30" i="8"/>
  <c r="T38" i="8" s="1"/>
  <c r="T46" i="8" s="1"/>
  <c r="X30" i="8"/>
  <c r="X38" i="8" s="1"/>
  <c r="X46" i="8" s="1"/>
  <c r="AB30" i="8"/>
  <c r="AB38" i="8" s="1"/>
  <c r="AB46" i="8" s="1"/>
  <c r="AF30" i="8"/>
  <c r="AF38" i="8" s="1"/>
  <c r="AF46" i="8" s="1"/>
  <c r="AJ30" i="8"/>
  <c r="AJ38" i="8" s="1"/>
  <c r="AJ46" i="8" s="1"/>
  <c r="AN30" i="8"/>
  <c r="AN38" i="8" s="1"/>
  <c r="AN46" i="8" s="1"/>
  <c r="AR30" i="8"/>
  <c r="AR38" i="8" s="1"/>
  <c r="AR46" i="8" s="1"/>
  <c r="AV30" i="8"/>
  <c r="AV38" i="8" s="1"/>
  <c r="AV46" i="8" s="1"/>
  <c r="AZ30" i="8"/>
  <c r="AZ38" i="8" s="1"/>
  <c r="AZ46" i="8" s="1"/>
  <c r="BD30" i="8"/>
  <c r="BD38" i="8" s="1"/>
  <c r="BD46" i="8" s="1"/>
  <c r="BH30" i="8"/>
  <c r="BH38" i="8" s="1"/>
  <c r="BH46" i="8" s="1"/>
  <c r="BL30" i="8"/>
  <c r="BL38" i="8" s="1"/>
  <c r="BL46" i="8" s="1"/>
  <c r="BP30" i="8"/>
  <c r="BP38" i="8" s="1"/>
  <c r="BP46" i="8" s="1"/>
  <c r="BT30" i="8"/>
  <c r="BT38" i="8" s="1"/>
  <c r="BT46" i="8" s="1"/>
  <c r="BX30" i="8"/>
  <c r="BX38" i="8" s="1"/>
  <c r="BX46" i="8" s="1"/>
  <c r="CB30" i="8"/>
  <c r="CB38" i="8" s="1"/>
  <c r="CB46" i="8" s="1"/>
  <c r="CF30" i="8"/>
  <c r="CF38" i="8" s="1"/>
  <c r="CF46" i="8" s="1"/>
  <c r="CJ30" i="8"/>
  <c r="CJ38" i="8" s="1"/>
  <c r="CJ46" i="8" s="1"/>
  <c r="CN30" i="8"/>
  <c r="CN38" i="8" s="1"/>
  <c r="CN46" i="8" s="1"/>
  <c r="CR30" i="8"/>
  <c r="CR38" i="8" s="1"/>
  <c r="CR46" i="8" s="1"/>
  <c r="CV30" i="8"/>
  <c r="CV38" i="8" s="1"/>
  <c r="CV46" i="8" s="1"/>
  <c r="N31" i="8"/>
  <c r="N39" i="8" s="1"/>
  <c r="R31" i="8"/>
  <c r="R39" i="8" s="1"/>
  <c r="V31" i="8"/>
  <c r="V39" i="8" s="1"/>
  <c r="Z31" i="8"/>
  <c r="Z39" i="8" s="1"/>
  <c r="AD31" i="8"/>
  <c r="AD39" i="8" s="1"/>
  <c r="AH31" i="8"/>
  <c r="AH39" i="8" s="1"/>
  <c r="AL31" i="8"/>
  <c r="AL39" i="8" s="1"/>
  <c r="AP31" i="8"/>
  <c r="AP39" i="8" s="1"/>
  <c r="AT31" i="8"/>
  <c r="AT39" i="8" s="1"/>
  <c r="AX31" i="8"/>
  <c r="AX39" i="8" s="1"/>
  <c r="BB31" i="8"/>
  <c r="BB39" i="8" s="1"/>
  <c r="BF31" i="8"/>
  <c r="BF39" i="8" s="1"/>
  <c r="BJ31" i="8"/>
  <c r="BJ39" i="8" s="1"/>
  <c r="BN31" i="8"/>
  <c r="BN39" i="8" s="1"/>
  <c r="BR31" i="8"/>
  <c r="BR39" i="8" s="1"/>
  <c r="BV31" i="8"/>
  <c r="BV39" i="8" s="1"/>
  <c r="BZ31" i="8"/>
  <c r="BZ39" i="8" s="1"/>
  <c r="CD31" i="8"/>
  <c r="CD39" i="8" s="1"/>
  <c r="CL31" i="8"/>
  <c r="CL39" i="8" s="1"/>
  <c r="CT31" i="8"/>
  <c r="CT39" i="8" s="1"/>
  <c r="Q28" i="8"/>
  <c r="Q36" i="8" s="1"/>
  <c r="X28" i="8"/>
  <c r="X36" i="8" s="1"/>
  <c r="AC28" i="8"/>
  <c r="AC36" i="8" s="1"/>
  <c r="AH28" i="8"/>
  <c r="AH36" i="8" s="1"/>
  <c r="AN28" i="8"/>
  <c r="AN36" i="8" s="1"/>
  <c r="AS28" i="8"/>
  <c r="AS36" i="8" s="1"/>
  <c r="AW28" i="8"/>
  <c r="AW36" i="8" s="1"/>
  <c r="BA28" i="8"/>
  <c r="BA36" i="8" s="1"/>
  <c r="BE28" i="8"/>
  <c r="BE36" i="8" s="1"/>
  <c r="BI28" i="8"/>
  <c r="BI36" i="8" s="1"/>
  <c r="BM28" i="8"/>
  <c r="BM36" i="8" s="1"/>
  <c r="BQ28" i="8"/>
  <c r="BQ36" i="8" s="1"/>
  <c r="BU28" i="8"/>
  <c r="BU36" i="8" s="1"/>
  <c r="BY28" i="8"/>
  <c r="BY36" i="8" s="1"/>
  <c r="CC28" i="8"/>
  <c r="CC36" i="8" s="1"/>
  <c r="CG28" i="8"/>
  <c r="CG36" i="8" s="1"/>
  <c r="CK28" i="8"/>
  <c r="CK36" i="8" s="1"/>
  <c r="CO28" i="8"/>
  <c r="CO36" i="8" s="1"/>
  <c r="CS28" i="8"/>
  <c r="CS36" i="8" s="1"/>
  <c r="K29" i="8"/>
  <c r="K37" i="8" s="1"/>
  <c r="O29" i="8"/>
  <c r="O37" i="8" s="1"/>
  <c r="S29" i="8"/>
  <c r="S37" i="8" s="1"/>
  <c r="W29" i="8"/>
  <c r="W37" i="8" s="1"/>
  <c r="AA29" i="8"/>
  <c r="AA37" i="8" s="1"/>
  <c r="AE29" i="8"/>
  <c r="AE37" i="8" s="1"/>
  <c r="AI29" i="8"/>
  <c r="AI37" i="8" s="1"/>
  <c r="AM29" i="8"/>
  <c r="AM37" i="8" s="1"/>
  <c r="AQ29" i="8"/>
  <c r="AQ37" i="8" s="1"/>
  <c r="AU29" i="8"/>
  <c r="AU37" i="8" s="1"/>
  <c r="AY29" i="8"/>
  <c r="AY37" i="8" s="1"/>
  <c r="BC29" i="8"/>
  <c r="BC37" i="8" s="1"/>
  <c r="BG29" i="8"/>
  <c r="BG37" i="8" s="1"/>
  <c r="BK29" i="8"/>
  <c r="BK37" i="8" s="1"/>
  <c r="BO29" i="8"/>
  <c r="BO37" i="8" s="1"/>
  <c r="BS29" i="8"/>
  <c r="BS37" i="8" s="1"/>
  <c r="BW29" i="8"/>
  <c r="BW37" i="8" s="1"/>
  <c r="CA29" i="8"/>
  <c r="CA37" i="8" s="1"/>
  <c r="CE29" i="8"/>
  <c r="CE37" i="8" s="1"/>
  <c r="CI29" i="8"/>
  <c r="CI37" i="8" s="1"/>
  <c r="CM29" i="8"/>
  <c r="CM37" i="8" s="1"/>
  <c r="CQ29" i="8"/>
  <c r="CQ37" i="8" s="1"/>
  <c r="CU29" i="8"/>
  <c r="CU37" i="8" s="1"/>
  <c r="M30" i="8"/>
  <c r="M38" i="8" s="1"/>
  <c r="M46" i="8" s="1"/>
  <c r="Q30" i="8"/>
  <c r="Q38" i="8" s="1"/>
  <c r="Q46" i="8" s="1"/>
  <c r="U30" i="8"/>
  <c r="U38" i="8" s="1"/>
  <c r="U46" i="8" s="1"/>
  <c r="Y30" i="8"/>
  <c r="Y38" i="8" s="1"/>
  <c r="Y46" i="8" s="1"/>
  <c r="AC30" i="8"/>
  <c r="AC38" i="8" s="1"/>
  <c r="AC46" i="8" s="1"/>
  <c r="AG30" i="8"/>
  <c r="AG38" i="8" s="1"/>
  <c r="AG46" i="8" s="1"/>
  <c r="AK30" i="8"/>
  <c r="AK38" i="8" s="1"/>
  <c r="AK46" i="8" s="1"/>
  <c r="AO30" i="8"/>
  <c r="AO38" i="8" s="1"/>
  <c r="AO46" i="8" s="1"/>
  <c r="AS30" i="8"/>
  <c r="AS38" i="8" s="1"/>
  <c r="AS46" i="8" s="1"/>
  <c r="AW30" i="8"/>
  <c r="AW38" i="8" s="1"/>
  <c r="AW46" i="8" s="1"/>
  <c r="BA30" i="8"/>
  <c r="BA38" i="8" s="1"/>
  <c r="BA46" i="8" s="1"/>
  <c r="BE30" i="8"/>
  <c r="BE38" i="8" s="1"/>
  <c r="BE46" i="8" s="1"/>
  <c r="BI30" i="8"/>
  <c r="BI38" i="8" s="1"/>
  <c r="BI46" i="8" s="1"/>
  <c r="BM30" i="8"/>
  <c r="BM38" i="8" s="1"/>
  <c r="BM46" i="8" s="1"/>
  <c r="BQ30" i="8"/>
  <c r="BQ38" i="8" s="1"/>
  <c r="BQ46" i="8" s="1"/>
  <c r="BU30" i="8"/>
  <c r="BU38" i="8" s="1"/>
  <c r="BU46" i="8" s="1"/>
  <c r="BY30" i="8"/>
  <c r="BY38" i="8" s="1"/>
  <c r="BY46" i="8" s="1"/>
  <c r="CC30" i="8"/>
  <c r="CC38" i="8" s="1"/>
  <c r="CC46" i="8" s="1"/>
  <c r="CG30" i="8"/>
  <c r="CG38" i="8" s="1"/>
  <c r="CG46" i="8" s="1"/>
  <c r="CK30" i="8"/>
  <c r="CK38" i="8" s="1"/>
  <c r="CK46" i="8" s="1"/>
  <c r="CO30" i="8"/>
  <c r="CO38" i="8" s="1"/>
  <c r="CO46" i="8" s="1"/>
  <c r="CS30" i="8"/>
  <c r="CS38" i="8" s="1"/>
  <c r="CS46" i="8" s="1"/>
  <c r="K31" i="8"/>
  <c r="K39" i="8" s="1"/>
  <c r="O31" i="8"/>
  <c r="O39" i="8" s="1"/>
  <c r="S31" i="8"/>
  <c r="S39" i="8" s="1"/>
  <c r="W31" i="8"/>
  <c r="W39" i="8" s="1"/>
  <c r="AA31" i="8"/>
  <c r="AA39" i="8" s="1"/>
  <c r="AE31" i="8"/>
  <c r="AE39" i="8" s="1"/>
  <c r="AI31" i="8"/>
  <c r="AI39" i="8" s="1"/>
  <c r="AM31" i="8"/>
  <c r="AM39" i="8" s="1"/>
  <c r="AQ31" i="8"/>
  <c r="AQ39" i="8" s="1"/>
  <c r="AU31" i="8"/>
  <c r="AU39" i="8" s="1"/>
  <c r="AY31" i="8"/>
  <c r="AY39" i="8" s="1"/>
  <c r="BC31" i="8"/>
  <c r="BC39" i="8" s="1"/>
  <c r="BG31" i="8"/>
  <c r="BG39" i="8" s="1"/>
  <c r="BK31" i="8"/>
  <c r="BK39" i="8" s="1"/>
  <c r="BO31" i="8"/>
  <c r="BO39" i="8" s="1"/>
  <c r="BS31" i="8"/>
  <c r="BS39" i="8" s="1"/>
  <c r="BW31" i="8"/>
  <c r="BW39" i="8" s="1"/>
  <c r="CA31" i="8"/>
  <c r="CA39" i="8" s="1"/>
  <c r="CE31" i="8"/>
  <c r="CE39" i="8" s="1"/>
  <c r="CI31" i="8"/>
  <c r="CI39" i="8" s="1"/>
  <c r="CM31" i="8"/>
  <c r="CM39" i="8" s="1"/>
  <c r="T28" i="8"/>
  <c r="T36" i="8" s="1"/>
  <c r="Y28" i="8"/>
  <c r="Y36" i="8" s="1"/>
  <c r="AD28" i="8"/>
  <c r="AD36" i="8" s="1"/>
  <c r="AD45" i="8" s="1"/>
  <c r="AJ28" i="8"/>
  <c r="AJ36" i="8" s="1"/>
  <c r="AO28" i="8"/>
  <c r="AO36" i="8" s="1"/>
  <c r="AT28" i="8"/>
  <c r="AT36" i="8" s="1"/>
  <c r="AX28" i="8"/>
  <c r="AX36" i="8" s="1"/>
  <c r="BB28" i="8"/>
  <c r="BB36" i="8" s="1"/>
  <c r="BF28" i="8"/>
  <c r="BF36" i="8" s="1"/>
  <c r="BJ28" i="8"/>
  <c r="BJ36" i="8" s="1"/>
  <c r="BN28" i="8"/>
  <c r="BN36" i="8" s="1"/>
  <c r="BR28" i="8"/>
  <c r="BR36" i="8" s="1"/>
  <c r="BV28" i="8"/>
  <c r="BV36" i="8" s="1"/>
  <c r="BZ28" i="8"/>
  <c r="BZ36" i="8" s="1"/>
  <c r="CD28" i="8"/>
  <c r="CD36" i="8" s="1"/>
  <c r="CH28" i="8"/>
  <c r="CH36" i="8" s="1"/>
  <c r="CL28" i="8"/>
  <c r="CL36" i="8" s="1"/>
  <c r="CP28" i="8"/>
  <c r="CP36" i="8" s="1"/>
  <c r="CT28" i="8"/>
  <c r="CT36" i="8" s="1"/>
  <c r="L29" i="8"/>
  <c r="L37" i="8" s="1"/>
  <c r="P29" i="8"/>
  <c r="P37" i="8" s="1"/>
  <c r="T29" i="8"/>
  <c r="T37" i="8" s="1"/>
  <c r="X29" i="8"/>
  <c r="X37" i="8" s="1"/>
  <c r="AB29" i="8"/>
  <c r="AB37" i="8" s="1"/>
  <c r="AF29" i="8"/>
  <c r="AF37" i="8" s="1"/>
  <c r="AJ29" i="8"/>
  <c r="AJ37" i="8" s="1"/>
  <c r="AN29" i="8"/>
  <c r="AN37" i="8" s="1"/>
  <c r="AR29" i="8"/>
  <c r="AR37" i="8" s="1"/>
  <c r="AV29" i="8"/>
  <c r="AV37" i="8" s="1"/>
  <c r="AZ29" i="8"/>
  <c r="AZ37" i="8" s="1"/>
  <c r="BD29" i="8"/>
  <c r="BD37" i="8" s="1"/>
  <c r="BH29" i="8"/>
  <c r="BH37" i="8" s="1"/>
  <c r="BL29" i="8"/>
  <c r="BL37" i="8" s="1"/>
  <c r="BP29" i="8"/>
  <c r="BP37" i="8" s="1"/>
  <c r="BT29" i="8"/>
  <c r="BT37" i="8" s="1"/>
  <c r="BX29" i="8"/>
  <c r="BX37" i="8" s="1"/>
  <c r="CB29" i="8"/>
  <c r="CB37" i="8" s="1"/>
  <c r="CF29" i="8"/>
  <c r="CF37" i="8" s="1"/>
  <c r="CJ29" i="8"/>
  <c r="CJ37" i="8" s="1"/>
  <c r="CN29" i="8"/>
  <c r="CN37" i="8" s="1"/>
  <c r="CR29" i="8"/>
  <c r="CR37" i="8" s="1"/>
  <c r="CV29" i="8"/>
  <c r="CV37" i="8" s="1"/>
  <c r="N30" i="8"/>
  <c r="N38" i="8" s="1"/>
  <c r="N46" i="8" s="1"/>
  <c r="R30" i="8"/>
  <c r="R38" i="8" s="1"/>
  <c r="R46" i="8" s="1"/>
  <c r="V30" i="8"/>
  <c r="V38" i="8" s="1"/>
  <c r="V46" i="8" s="1"/>
  <c r="Z30" i="8"/>
  <c r="Z38" i="8" s="1"/>
  <c r="Z46" i="8" s="1"/>
  <c r="AD30" i="8"/>
  <c r="AD38" i="8" s="1"/>
  <c r="AD46" i="8" s="1"/>
  <c r="AH30" i="8"/>
  <c r="AH38" i="8" s="1"/>
  <c r="AH46" i="8" s="1"/>
  <c r="AL30" i="8"/>
  <c r="AL38" i="8" s="1"/>
  <c r="AL46" i="8" s="1"/>
  <c r="AP30" i="8"/>
  <c r="AP38" i="8" s="1"/>
  <c r="AP46" i="8" s="1"/>
  <c r="AT30" i="8"/>
  <c r="AT38" i="8" s="1"/>
  <c r="AT46" i="8" s="1"/>
  <c r="AX30" i="8"/>
  <c r="AX38" i="8" s="1"/>
  <c r="AX46" i="8" s="1"/>
  <c r="BB30" i="8"/>
  <c r="BB38" i="8" s="1"/>
  <c r="BB46" i="8" s="1"/>
  <c r="BF30" i="8"/>
  <c r="BF38" i="8" s="1"/>
  <c r="BF46" i="8" s="1"/>
  <c r="BJ30" i="8"/>
  <c r="BJ38" i="8" s="1"/>
  <c r="BJ46" i="8" s="1"/>
  <c r="BN30" i="8"/>
  <c r="BN38" i="8" s="1"/>
  <c r="BN46" i="8" s="1"/>
  <c r="BR30" i="8"/>
  <c r="BR38" i="8" s="1"/>
  <c r="BR46" i="8" s="1"/>
  <c r="BV30" i="8"/>
  <c r="BV38" i="8" s="1"/>
  <c r="BV46" i="8" s="1"/>
  <c r="BZ30" i="8"/>
  <c r="BZ38" i="8" s="1"/>
  <c r="BZ46" i="8" s="1"/>
  <c r="CD30" i="8"/>
  <c r="CD38" i="8" s="1"/>
  <c r="CD46" i="8" s="1"/>
  <c r="CH30" i="8"/>
  <c r="CH38" i="8" s="1"/>
  <c r="CH46" i="8" s="1"/>
  <c r="CL30" i="8"/>
  <c r="CL38" i="8" s="1"/>
  <c r="CL46" i="8" s="1"/>
  <c r="CP30" i="8"/>
  <c r="CP38" i="8" s="1"/>
  <c r="CP46" i="8" s="1"/>
  <c r="CT30" i="8"/>
  <c r="CT38" i="8" s="1"/>
  <c r="CT46" i="8" s="1"/>
  <c r="L31" i="8"/>
  <c r="L39" i="8" s="1"/>
  <c r="P31" i="8"/>
  <c r="P39" i="8" s="1"/>
  <c r="T31" i="8"/>
  <c r="T39" i="8" s="1"/>
  <c r="X31" i="8"/>
  <c r="X39" i="8" s="1"/>
  <c r="AB31" i="8"/>
  <c r="AB39" i="8" s="1"/>
  <c r="AF31" i="8"/>
  <c r="AF39" i="8" s="1"/>
  <c r="AJ31" i="8"/>
  <c r="AJ39" i="8" s="1"/>
  <c r="AN31" i="8"/>
  <c r="AN39" i="8" s="1"/>
  <c r="AR31" i="8"/>
  <c r="AR39" i="8" s="1"/>
  <c r="AV31" i="8"/>
  <c r="AV39" i="8" s="1"/>
  <c r="AZ31" i="8"/>
  <c r="AZ39" i="8" s="1"/>
  <c r="BD31" i="8"/>
  <c r="BD39" i="8" s="1"/>
  <c r="BH31" i="8"/>
  <c r="BH39" i="8" s="1"/>
  <c r="BL31" i="8"/>
  <c r="BL39" i="8" s="1"/>
  <c r="BP31" i="8"/>
  <c r="BP39" i="8" s="1"/>
  <c r="BT31" i="8"/>
  <c r="BT39" i="8" s="1"/>
  <c r="BX31" i="8"/>
  <c r="BX39" i="8" s="1"/>
  <c r="CB31" i="8"/>
  <c r="CB39" i="8" s="1"/>
  <c r="CF31" i="8"/>
  <c r="CF39" i="8" s="1"/>
  <c r="CJ31" i="8"/>
  <c r="CJ39" i="8" s="1"/>
  <c r="CN31" i="8"/>
  <c r="CN39" i="8" s="1"/>
  <c r="CR31" i="8"/>
  <c r="CR39" i="8" s="1"/>
  <c r="CV31" i="8"/>
  <c r="CV39" i="8" s="1"/>
  <c r="U28" i="8"/>
  <c r="U36" i="8" s="1"/>
  <c r="Z28" i="8"/>
  <c r="Z36" i="8" s="1"/>
  <c r="AF28" i="8"/>
  <c r="AF36" i="8" s="1"/>
  <c r="AK28" i="8"/>
  <c r="AK36" i="8" s="1"/>
  <c r="AP28" i="8"/>
  <c r="AP36" i="8" s="1"/>
  <c r="AU28" i="8"/>
  <c r="AU36" i="8" s="1"/>
  <c r="AY28" i="8"/>
  <c r="AY36" i="8" s="1"/>
  <c r="BC28" i="8"/>
  <c r="BC36" i="8" s="1"/>
  <c r="BG28" i="8"/>
  <c r="BG36" i="8" s="1"/>
  <c r="BK28" i="8"/>
  <c r="BK36" i="8" s="1"/>
  <c r="BO28" i="8"/>
  <c r="BO36" i="8" s="1"/>
  <c r="BS28" i="8"/>
  <c r="BS36" i="8" s="1"/>
  <c r="BW28" i="8"/>
  <c r="BW36" i="8" s="1"/>
  <c r="CA28" i="8"/>
  <c r="CA36" i="8" s="1"/>
  <c r="CE28" i="8"/>
  <c r="CE36" i="8" s="1"/>
  <c r="CI28" i="8"/>
  <c r="CI36" i="8" s="1"/>
  <c r="CM28" i="8"/>
  <c r="CM36" i="8" s="1"/>
  <c r="CQ28" i="8"/>
  <c r="CQ36" i="8" s="1"/>
  <c r="CU28" i="8"/>
  <c r="CU36" i="8" s="1"/>
  <c r="M29" i="8"/>
  <c r="M37" i="8" s="1"/>
  <c r="Q29" i="8"/>
  <c r="Q37" i="8" s="1"/>
  <c r="U29" i="8"/>
  <c r="U37" i="8" s="1"/>
  <c r="Y29" i="8"/>
  <c r="Y37" i="8" s="1"/>
  <c r="AC29" i="8"/>
  <c r="AC37" i="8" s="1"/>
  <c r="AG29" i="8"/>
  <c r="AG37" i="8" s="1"/>
  <c r="AK29" i="8"/>
  <c r="AK37" i="8" s="1"/>
  <c r="AO29" i="8"/>
  <c r="AO37" i="8" s="1"/>
  <c r="AS29" i="8"/>
  <c r="AS37" i="8" s="1"/>
  <c r="AW29" i="8"/>
  <c r="AW37" i="8" s="1"/>
  <c r="BA29" i="8"/>
  <c r="BA37" i="8" s="1"/>
  <c r="BE29" i="8"/>
  <c r="BE37" i="8" s="1"/>
  <c r="BI29" i="8"/>
  <c r="BI37" i="8" s="1"/>
  <c r="BM29" i="8"/>
  <c r="BM37" i="8" s="1"/>
  <c r="BQ29" i="8"/>
  <c r="BQ37" i="8" s="1"/>
  <c r="BU29" i="8"/>
  <c r="BU37" i="8" s="1"/>
  <c r="BY29" i="8"/>
  <c r="BY37" i="8" s="1"/>
  <c r="CC29" i="8"/>
  <c r="CC37" i="8" s="1"/>
  <c r="CG29" i="8"/>
  <c r="CG37" i="8" s="1"/>
  <c r="CK29" i="8"/>
  <c r="CK37" i="8" s="1"/>
  <c r="CO29" i="8"/>
  <c r="CO37" i="8" s="1"/>
  <c r="CS29" i="8"/>
  <c r="CS37" i="8" s="1"/>
  <c r="K30" i="8"/>
  <c r="K38" i="8" s="1"/>
  <c r="K46" i="8" s="1"/>
  <c r="O30" i="8"/>
  <c r="O38" i="8" s="1"/>
  <c r="O46" i="8" s="1"/>
  <c r="S30" i="8"/>
  <c r="S38" i="8" s="1"/>
  <c r="S46" i="8" s="1"/>
  <c r="W30" i="8"/>
  <c r="W38" i="8" s="1"/>
  <c r="W46" i="8" s="1"/>
  <c r="AA30" i="8"/>
  <c r="AA38" i="8" s="1"/>
  <c r="AA46" i="8" s="1"/>
  <c r="AE30" i="8"/>
  <c r="AE38" i="8" s="1"/>
  <c r="AE46" i="8" s="1"/>
  <c r="AI30" i="8"/>
  <c r="AI38" i="8" s="1"/>
  <c r="AI46" i="8" s="1"/>
  <c r="AM30" i="8"/>
  <c r="AM38" i="8" s="1"/>
  <c r="AM46" i="8" s="1"/>
  <c r="AQ30" i="8"/>
  <c r="AQ38" i="8" s="1"/>
  <c r="AQ46" i="8" s="1"/>
  <c r="AU30" i="8"/>
  <c r="AU38" i="8" s="1"/>
  <c r="AU46" i="8" s="1"/>
  <c r="AY30" i="8"/>
  <c r="AY38" i="8" s="1"/>
  <c r="AY46" i="8" s="1"/>
  <c r="BC30" i="8"/>
  <c r="BC38" i="8" s="1"/>
  <c r="BC46" i="8" s="1"/>
  <c r="BG30" i="8"/>
  <c r="BG38" i="8" s="1"/>
  <c r="BG46" i="8" s="1"/>
  <c r="BK30" i="8"/>
  <c r="BK38" i="8" s="1"/>
  <c r="BK46" i="8" s="1"/>
  <c r="BO30" i="8"/>
  <c r="BO38" i="8" s="1"/>
  <c r="BO46" i="8" s="1"/>
  <c r="BS30" i="8"/>
  <c r="BS38" i="8" s="1"/>
  <c r="BS46" i="8" s="1"/>
  <c r="BW30" i="8"/>
  <c r="BW38" i="8" s="1"/>
  <c r="BW46" i="8" s="1"/>
  <c r="CA30" i="8"/>
  <c r="CA38" i="8" s="1"/>
  <c r="CA46" i="8" s="1"/>
  <c r="CE30" i="8"/>
  <c r="CE38" i="8" s="1"/>
  <c r="CE46" i="8" s="1"/>
  <c r="CI30" i="8"/>
  <c r="CI38" i="8" s="1"/>
  <c r="CI46" i="8" s="1"/>
  <c r="CM30" i="8"/>
  <c r="CM38" i="8" s="1"/>
  <c r="CM46" i="8" s="1"/>
  <c r="CQ30" i="8"/>
  <c r="CQ38" i="8" s="1"/>
  <c r="CQ46" i="8" s="1"/>
  <c r="CU30" i="8"/>
  <c r="CU38" i="8" s="1"/>
  <c r="CU46" i="8" s="1"/>
  <c r="M31" i="8"/>
  <c r="M39" i="8" s="1"/>
  <c r="Q31" i="8"/>
  <c r="Q39" i="8" s="1"/>
  <c r="U31" i="8"/>
  <c r="U39" i="8" s="1"/>
  <c r="Y31" i="8"/>
  <c r="Y39" i="8" s="1"/>
  <c r="AC31" i="8"/>
  <c r="AC39" i="8" s="1"/>
  <c r="AG31" i="8"/>
  <c r="AG39" i="8" s="1"/>
  <c r="AK31" i="8"/>
  <c r="AK39" i="8" s="1"/>
  <c r="AO31" i="8"/>
  <c r="AO39" i="8" s="1"/>
  <c r="AS31" i="8"/>
  <c r="AS39" i="8" s="1"/>
  <c r="AW31" i="8"/>
  <c r="AW39" i="8" s="1"/>
  <c r="BA31" i="8"/>
  <c r="BA39" i="8" s="1"/>
  <c r="BE31" i="8"/>
  <c r="BE39" i="8" s="1"/>
  <c r="BI31" i="8"/>
  <c r="BI39" i="8" s="1"/>
  <c r="BM31" i="8"/>
  <c r="BM39" i="8" s="1"/>
  <c r="BQ31" i="8"/>
  <c r="BQ39" i="8" s="1"/>
  <c r="BU31" i="8"/>
  <c r="BU39" i="8" s="1"/>
  <c r="BY31" i="8"/>
  <c r="BY39" i="8" s="1"/>
  <c r="CC31" i="8"/>
  <c r="CC39" i="8" s="1"/>
  <c r="CG31" i="8"/>
  <c r="CG39" i="8" s="1"/>
  <c r="CK31" i="8"/>
  <c r="CK39" i="8" s="1"/>
  <c r="CO31" i="8"/>
  <c r="CO39" i="8" s="1"/>
  <c r="CS31" i="8"/>
  <c r="CS39" i="8" s="1"/>
  <c r="J28" i="8"/>
  <c r="J27" i="8"/>
  <c r="CH31" i="8"/>
  <c r="CH39" i="8" s="1"/>
  <c r="CP31" i="8"/>
  <c r="CP39" i="8" s="1"/>
  <c r="J29" i="8"/>
  <c r="CU31" i="8"/>
  <c r="CU39" i="8" s="1"/>
  <c r="CQ31" i="8"/>
  <c r="CQ39" i="8" s="1"/>
  <c r="J31" i="8"/>
  <c r="CT45" i="8" l="1"/>
  <c r="BN45" i="8"/>
  <c r="CD45" i="8"/>
  <c r="AX45" i="8"/>
  <c r="CQ45" i="8"/>
  <c r="CA45" i="8"/>
  <c r="BK45" i="8"/>
  <c r="AU45" i="8"/>
  <c r="I45" i="8"/>
  <c r="H31" i="8"/>
  <c r="H29" i="8"/>
  <c r="H28" i="8"/>
  <c r="CU45" i="8"/>
  <c r="CE45" i="8"/>
  <c r="BO45" i="8"/>
  <c r="AY45" i="8"/>
  <c r="AF45" i="8"/>
  <c r="J35" i="8"/>
  <c r="H27" i="8"/>
  <c r="H30" i="8"/>
  <c r="H38" i="8"/>
  <c r="H46" i="8"/>
  <c r="CI45" i="8"/>
  <c r="BS45" i="8"/>
  <c r="BC45" i="8"/>
  <c r="AH45" i="8"/>
  <c r="CP45" i="8"/>
  <c r="BZ45" i="8"/>
  <c r="BJ45" i="8"/>
  <c r="AT45" i="8"/>
  <c r="Z45" i="8"/>
  <c r="CL45" i="8"/>
  <c r="BV45" i="8"/>
  <c r="BF45" i="8"/>
  <c r="CM45" i="8"/>
  <c r="BW45" i="8"/>
  <c r="BG45" i="8"/>
  <c r="AP45" i="8"/>
  <c r="CH45" i="8"/>
  <c r="BR45" i="8"/>
  <c r="BB45" i="8"/>
  <c r="AK45" i="8"/>
  <c r="CG45" i="8"/>
  <c r="BQ45" i="8"/>
  <c r="BA45" i="8"/>
  <c r="CJ45" i="8"/>
  <c r="BT45" i="8"/>
  <c r="BD45" i="8"/>
  <c r="AL45" i="8"/>
  <c r="P45" i="8"/>
  <c r="AE45" i="8"/>
  <c r="O45" i="8"/>
  <c r="R45" i="8"/>
  <c r="J39" i="8"/>
  <c r="H39" i="8" s="1"/>
  <c r="J37" i="8"/>
  <c r="H37" i="8" s="1"/>
  <c r="J36" i="8"/>
  <c r="H36" i="8" s="1"/>
  <c r="Y45" i="8"/>
  <c r="CS45" i="8"/>
  <c r="CC45" i="8"/>
  <c r="BM45" i="8"/>
  <c r="AW45" i="8"/>
  <c r="AC45" i="8"/>
  <c r="CV45" i="8"/>
  <c r="CF45" i="8"/>
  <c r="BP45" i="8"/>
  <c r="AZ45" i="8"/>
  <c r="AG45" i="8"/>
  <c r="AQ45" i="8"/>
  <c r="AA45" i="8"/>
  <c r="K45" i="8"/>
  <c r="N45" i="8"/>
  <c r="M45" i="8"/>
  <c r="L45" i="8"/>
  <c r="AO45" i="8"/>
  <c r="T45" i="8"/>
  <c r="CO45" i="8"/>
  <c r="BY45" i="8"/>
  <c r="BI45" i="8"/>
  <c r="AS45" i="8"/>
  <c r="X45" i="8"/>
  <c r="CR45" i="8"/>
  <c r="CB45" i="8"/>
  <c r="BL45" i="8"/>
  <c r="AV45" i="8"/>
  <c r="AB45" i="8"/>
  <c r="AM45" i="8"/>
  <c r="W45" i="8"/>
  <c r="U45" i="8"/>
  <c r="AJ45" i="8"/>
  <c r="CK45" i="8"/>
  <c r="BU45" i="8"/>
  <c r="BE45" i="8"/>
  <c r="AN45" i="8"/>
  <c r="Q45" i="8"/>
  <c r="CN45" i="8"/>
  <c r="BX45" i="8"/>
  <c r="BH45" i="8"/>
  <c r="AR45" i="8"/>
  <c r="V45" i="8"/>
  <c r="AI45" i="8"/>
  <c r="S45" i="8"/>
  <c r="H35" i="8" l="1"/>
  <c r="J44" i="8"/>
  <c r="H44" i="8" s="1"/>
  <c r="J45" i="8"/>
  <c r="H45" i="8" l="1"/>
  <c r="E21" i="8" l="1"/>
  <c r="F21" i="8"/>
  <c r="K3" i="8" l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AE3" i="8" s="1"/>
  <c r="AF3" i="8" s="1"/>
  <c r="AG3" i="8" s="1"/>
  <c r="AH3" i="8" s="1"/>
  <c r="AI3" i="8" s="1"/>
  <c r="AJ3" i="8" s="1"/>
  <c r="AK3" i="8" s="1"/>
  <c r="AL3" i="8" s="1"/>
  <c r="AM3" i="8" s="1"/>
  <c r="AN3" i="8" s="1"/>
  <c r="AO3" i="8" s="1"/>
  <c r="AP3" i="8" s="1"/>
  <c r="AQ3" i="8" s="1"/>
  <c r="AR3" i="8" s="1"/>
  <c r="AS3" i="8" s="1"/>
  <c r="AT3" i="8" s="1"/>
  <c r="AU3" i="8" s="1"/>
  <c r="AV3" i="8" s="1"/>
  <c r="AW3" i="8" s="1"/>
  <c r="AX3" i="8" s="1"/>
  <c r="AY3" i="8" s="1"/>
  <c r="AZ3" i="8" s="1"/>
  <c r="BA3" i="8" s="1"/>
  <c r="BB3" i="8" s="1"/>
  <c r="BC3" i="8" s="1"/>
  <c r="BD3" i="8" s="1"/>
  <c r="BE3" i="8" s="1"/>
  <c r="BF3" i="8" s="1"/>
  <c r="BG3" i="8" s="1"/>
  <c r="BH3" i="8" s="1"/>
  <c r="BI3" i="8" s="1"/>
  <c r="BJ3" i="8" s="1"/>
  <c r="BK3" i="8" s="1"/>
  <c r="BL3" i="8" s="1"/>
  <c r="BM3" i="8" s="1"/>
  <c r="BN3" i="8" s="1"/>
  <c r="BO3" i="8" s="1"/>
  <c r="BP3" i="8" s="1"/>
  <c r="BQ3" i="8" s="1"/>
  <c r="BR3" i="8" s="1"/>
  <c r="BS3" i="8" s="1"/>
  <c r="BT3" i="8" s="1"/>
  <c r="BU3" i="8" s="1"/>
  <c r="BV3" i="8" s="1"/>
  <c r="BW3" i="8" s="1"/>
  <c r="BX3" i="8" s="1"/>
  <c r="BY3" i="8" s="1"/>
  <c r="BZ3" i="8" s="1"/>
  <c r="CA3" i="8" s="1"/>
  <c r="CB3" i="8" s="1"/>
  <c r="CC3" i="8" s="1"/>
  <c r="CD3" i="8" s="1"/>
  <c r="CE3" i="8" s="1"/>
  <c r="CF3" i="8" s="1"/>
  <c r="CG3" i="8" s="1"/>
  <c r="CH3" i="8" s="1"/>
  <c r="CI3" i="8" s="1"/>
  <c r="CJ3" i="8" s="1"/>
  <c r="CK3" i="8" s="1"/>
  <c r="CL3" i="8" s="1"/>
  <c r="CM3" i="8" s="1"/>
  <c r="CN3" i="8" s="1"/>
  <c r="CO3" i="8" s="1"/>
  <c r="CP3" i="8" s="1"/>
  <c r="CQ3" i="8" s="1"/>
  <c r="CR3" i="8" s="1"/>
  <c r="CS3" i="8" s="1"/>
  <c r="CT3" i="8" s="1"/>
  <c r="CU3" i="8" s="1"/>
  <c r="CV3" i="8" s="1"/>
  <c r="CW3" i="8" s="1"/>
  <c r="CX3" i="8" s="1"/>
  <c r="CY3" i="8" s="1"/>
  <c r="CZ3" i="8" s="1"/>
  <c r="DA3" i="8" s="1"/>
  <c r="DB3" i="8" s="1"/>
  <c r="DC3" i="8" s="1"/>
  <c r="DD3" i="8" s="1"/>
  <c r="DE3" i="8" s="1"/>
  <c r="DF3" i="8" s="1"/>
  <c r="DG3" i="8" s="1"/>
  <c r="DH3" i="8" s="1"/>
  <c r="DI3" i="8" s="1"/>
</calcChain>
</file>

<file path=xl/sharedStrings.xml><?xml version="1.0" encoding="utf-8"?>
<sst xmlns="http://schemas.openxmlformats.org/spreadsheetml/2006/main" count="411" uniqueCount="180">
  <si>
    <t>RIN Age Profile</t>
  </si>
  <si>
    <t>Check 0</t>
  </si>
  <si>
    <t>Communication Assets</t>
  </si>
  <si>
    <t>Secondary System Assets</t>
  </si>
  <si>
    <t>Communications Assets</t>
  </si>
  <si>
    <t>Secondary Systems - Bay</t>
  </si>
  <si>
    <t>Secondary Systems - Non bay</t>
  </si>
  <si>
    <t>Secondary Systems - Metering</t>
  </si>
  <si>
    <t>Secondary Systems - SVC</t>
  </si>
  <si>
    <t>ID</t>
  </si>
  <si>
    <t>Description</t>
  </si>
  <si>
    <t>Type</t>
  </si>
  <si>
    <t>EnableExclusion</t>
  </si>
  <si>
    <t>Future No Enduring Need</t>
  </si>
  <si>
    <t>Other Exclusion</t>
  </si>
  <si>
    <t>Sum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</si>
  <si>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</si>
  <si>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</si>
  <si>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</si>
  <si>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</si>
  <si>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</si>
  <si>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</si>
  <si>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</si>
  <si>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</si>
  <si>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</si>
  <si>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</si>
  <si>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</si>
  <si>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</si>
  <si>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</si>
  <si>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</si>
  <si>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</si>
  <si>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</si>
  <si>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</si>
  <si>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</si>
  <si>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</si>
  <si>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</si>
  <si>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</si>
  <si>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</si>
  <si>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</si>
  <si>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</si>
  <si>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</si>
  <si>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</si>
  <si>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</si>
  <si>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</si>
  <si>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</si>
  <si>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</si>
  <si>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</si>
  <si>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</si>
  <si>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</si>
  <si>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</si>
  <si>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</si>
  <si>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</si>
  <si>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</si>
  <si>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</si>
  <si>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</si>
  <si>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</si>
  <si>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</si>
  <si>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</si>
  <si>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</si>
  <si>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</si>
  <si>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</si>
  <si>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</si>
  <si>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</si>
  <si>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</si>
  <si>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</si>
  <si>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</si>
  <si>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</si>
  <si>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1964</t>
  </si>
  <si>
    <t>1963</t>
  </si>
  <si>
    <t>1962</t>
  </si>
  <si>
    <t>1961</t>
  </si>
  <si>
    <t>1960</t>
  </si>
  <si>
    <t>1959</t>
  </si>
  <si>
    <t>1958</t>
  </si>
  <si>
    <t>1957</t>
  </si>
  <si>
    <t>1956</t>
  </si>
  <si>
    <t>1955</t>
  </si>
  <si>
    <t>1954</t>
  </si>
  <si>
    <t>1953</t>
  </si>
  <si>
    <t>1952</t>
  </si>
  <si>
    <t>1951</t>
  </si>
  <si>
    <t>1950</t>
  </si>
  <si>
    <t>1949</t>
  </si>
  <si>
    <t>1948</t>
  </si>
  <si>
    <t>1947</t>
  </si>
  <si>
    <t>1946</t>
  </si>
  <si>
    <t>1945</t>
  </si>
  <si>
    <t>1944</t>
  </si>
  <si>
    <t>1943</t>
  </si>
  <si>
    <t>1942</t>
  </si>
  <si>
    <t>1941</t>
  </si>
  <si>
    <t>1940</t>
  </si>
  <si>
    <t>1939</t>
  </si>
  <si>
    <t>1938</t>
  </si>
  <si>
    <t>1937</t>
  </si>
  <si>
    <t>1936</t>
  </si>
  <si>
    <t>1935</t>
  </si>
  <si>
    <t>1934</t>
  </si>
  <si>
    <t>1933</t>
  </si>
  <si>
    <t>1932</t>
  </si>
  <si>
    <t>1931</t>
  </si>
  <si>
    <t>1930</t>
  </si>
  <si>
    <t>1929</t>
  </si>
  <si>
    <t>1928</t>
  </si>
  <si>
    <t>1927</t>
  </si>
  <si>
    <t>1926</t>
  </si>
  <si>
    <t>1925</t>
  </si>
  <si>
    <t>1924</t>
  </si>
  <si>
    <t>1923</t>
  </si>
  <si>
    <t>1922</t>
  </si>
  <si>
    <t>1921</t>
  </si>
  <si>
    <t>1920</t>
  </si>
  <si>
    <t>1919</t>
  </si>
  <si>
    <t>1918</t>
  </si>
  <si>
    <t>1917</t>
  </si>
  <si>
    <t>1916</t>
  </si>
  <si>
    <t>1915</t>
  </si>
  <si>
    <t>1914</t>
  </si>
  <si>
    <t>1913</t>
  </si>
  <si>
    <t>1912</t>
  </si>
  <si>
    <t>1911</t>
  </si>
  <si>
    <t>1910</t>
  </si>
  <si>
    <t>1909</t>
  </si>
  <si>
    <t>Type2</t>
  </si>
  <si>
    <t>BAY</t>
  </si>
  <si>
    <t>NONBAY</t>
  </si>
  <si>
    <t>Exclusions_PS</t>
  </si>
  <si>
    <t>Exclude secondary systems located at power station sites.</t>
  </si>
  <si>
    <t>COMMS</t>
  </si>
  <si>
    <t>METER</t>
  </si>
  <si>
    <t>SVC</t>
  </si>
  <si>
    <t>Accounting</t>
  </si>
  <si>
    <t>Exclusions - Comms Sites Non Bay</t>
  </si>
  <si>
    <t>Non bay sec sys assets at comms sites are substantially non-homogeneous with other non bay assets, and are excluded</t>
  </si>
  <si>
    <t>Purpose</t>
  </si>
  <si>
    <t>Context</t>
  </si>
  <si>
    <t>Age Profile - Secondary Systems and Telecommunications</t>
  </si>
  <si>
    <t>Update RIN reported age profile information for secondary systems and telecommunications. Adjust so that the age profiles appropriate for repex models.</t>
  </si>
  <si>
    <t>METERING</t>
  </si>
  <si>
    <t>Age Profile (2010)</t>
  </si>
  <si>
    <t>Financial</t>
  </si>
  <si>
    <t>Adjustments to RIN Data to reflect alternate basis of preparation</t>
  </si>
  <si>
    <t>RIN Adjustment</t>
  </si>
  <si>
    <t>SECSYS</t>
  </si>
  <si>
    <t>CALLIDEA</t>
  </si>
  <si>
    <t>DYSART</t>
  </si>
  <si>
    <t>Dysart transformers secondary systems included in bottom up estimate.</t>
  </si>
  <si>
    <t>LILYVALE</t>
  </si>
  <si>
    <t>Consolidation of transformers</t>
  </si>
  <si>
    <t>BOULDERCOMBE</t>
  </si>
  <si>
    <t>POWERSTATION</t>
  </si>
  <si>
    <t>NONBAYCOMMS</t>
  </si>
  <si>
    <t>Adjustments to 2015 Age Profile</t>
  </si>
  <si>
    <t>Adjustments to 2010 Age Profile</t>
  </si>
  <si>
    <t>Summation of Adjustments (2015 Profile)</t>
  </si>
  <si>
    <t>Adjusted Age Profile (2015)</t>
  </si>
  <si>
    <t>Adjusted Age Profile (2015 - for Forecasting repex model)</t>
  </si>
  <si>
    <t>Summation of Adjustments (2010 Profile)</t>
  </si>
  <si>
    <t>Adjusted Age Profile (2010)</t>
  </si>
  <si>
    <t>Adjusted Age Profile (2010 - For calibration repex model)</t>
  </si>
  <si>
    <t>Age profiles from this workbook are used in the calibration (2010) and forecast (2015) repex models. The RIN data is segregated into types of secondary systems assets.</t>
  </si>
  <si>
    <t>Rows 44 - 46 on "Age Profile - 2015" is the modified secondary systems / telecommunications age profiles, appropriate for the forecast (2015) repex model.</t>
  </si>
  <si>
    <t>Rows 30 - 31 on "Age Profile - 2010" is the modified secondary systems / telecommunications age profiles, appropriate for the calibration (2010) repex model.</t>
  </si>
  <si>
    <t>No enduring need for selected bays at Callide A as part of reconfiguration of Central West network</t>
  </si>
  <si>
    <t>Non bay seconday system assets at comms sites are substantially non-homogeneous with other non bay assets, and are excluded.</t>
  </si>
  <si>
    <t>Accounting data</t>
  </si>
  <si>
    <t>Account for seconday systems - basis of preparation from RIN to adjusted age profile.</t>
  </si>
  <si>
    <t>Age Profile (Adjusted RIN, by Secondary Systems type)</t>
  </si>
  <si>
    <t>Where the asset date is the SAP default (1/7/1996) the oldest major equipment (RTU or protection relay) date is utilised (ignoring any older ancillary equipment such as timing systems, transducers etc)</t>
  </si>
  <si>
    <t>Post 1993</t>
  </si>
  <si>
    <t>Secondary Systems - Bay &amp; Non-Bay</t>
  </si>
  <si>
    <t>Secondary Systems - Non-bay</t>
  </si>
  <si>
    <t>Secondary Systems - Bay &amp; Non-bay</t>
  </si>
  <si>
    <t>Adjustments to the RIN data are listed in the "Adjustments" 2010 and 2015 worksheets.</t>
  </si>
  <si>
    <t>Adjust for SAP default date using equipment data.</t>
  </si>
  <si>
    <t>Metering data in the 2015 age profile is used to establish a population count. The age profile is not used in the repex model.</t>
  </si>
  <si>
    <t>Revised Revenue Proposal</t>
  </si>
  <si>
    <t>Exclude secondary systems located at Swanbank powerstation substation site</t>
  </si>
  <si>
    <t>SWANBANK</t>
  </si>
  <si>
    <t>* Adjustments 2010 [Rows 16 - 18]: Secondary Systems at Swanbank powerstation substation site excluded from 2010 age profile.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</si>
</sst>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8">
    <xf numFmtId="0" fontId="0" fillId="0" borderId="0"/>
    <xf numFmtId="0" fontId="2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0"/>
    <xf numFmtId="0" fontId="6" fillId="0" borderId="0" applyFill="0"/>
    <xf numFmtId="0" fontId="6" fillId="0" borderId="0"/>
    <xf numFmtId="0" fontId="3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1" xfId="1"/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NumberFormat="1"/>
    <xf numFmtId="164" fontId="0" fillId="0" borderId="0" xfId="0" applyNumberFormat="1" applyAlignment="1">
      <alignment wrapText="1"/>
    </xf>
    <xf numFmtId="0" fontId="5" fillId="0" borderId="0" xfId="3"/>
    <xf numFmtId="0" fontId="4" fillId="0" borderId="2" xfId="2"/>
    <xf numFmtId="0" fontId="5" fillId="0" borderId="0" xfId="3" applyFont="1"/>
    <xf numFmtId="0" fontId="0" fillId="0" borderId="0" xfId="0" applyFont="1"/>
    <xf numFmtId="0" fontId="7" fillId="0" borderId="0" xfId="7"/>
    <xf numFmtId="0" fontId="2" fillId="0" borderId="1" xfId="1" applyAlignment="1">
      <alignment wrapText="1"/>
    </xf>
  </cellXfs>
  <cellStyles count="8">
    <cellStyle name="Heading 1" xfId="1" builtinId="16"/>
    <cellStyle name="Heading 2" xfId="2" builtinId="17"/>
    <cellStyle name="Heading 4" xfId="7" builtinId="19"/>
    <cellStyle name="Normal" xfId="0" builtinId="0"/>
    <cellStyle name="Normal 114" xfId="4"/>
    <cellStyle name="Normal 2" xfId="3"/>
    <cellStyle name="Normal 2 2 2" xfId="5"/>
    <cellStyle name="Normal 3" xfId="6"/>
  </cellStyles>
  <dxfs count="190"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IncrementalChanges2015" displayName="IncrementalChanges2015" ref="A4:DL17" totalsRowShown="0">
  <autoFilter ref="A4:DL17"/>
  <tableColumns count="116">
    <tableColumn id="1" name="ID"/>
    <tableColumn id="2" name="Description" dataDxfId="189"/>
    <tableColumn id="5" name="Type" dataDxfId="188"/>
    <tableColumn id="120" name="Type2"/>
    <tableColumn id="7" name="EnableExclusion" dataDxfId="187">
      <calculatedColumnFormula>IFERROR(OR(IncrementalChanges2015[[#This Row],[Future No Enduring Need]:[Other Exclusion]]),FALSE)</calculatedColumnFormula>
    </tableColumn>
    <tableColumn id="117" name="Future No Enduring Need"/>
    <tableColumn id="118" name="Other Exclusion"/>
    <tableColumn id="3" name="RIN Adjustment"/>
    <tableColumn id="116" name="Sum" dataDxfId="186">
      <calculatedColumnFormula>SUM(IncrementalChanges2015[[#This Row],[2015]:[1909]])</calculatedColumnFormula>
    </tableColumn>
    <tableColumn id="9" name="2015" dataDxfId="185"/>
    <tableColumn id="10" name="2014" dataDxfId="184"/>
    <tableColumn id="11" name="2013" dataDxfId="183"/>
    <tableColumn id="12" name="2012" dataDxfId="182"/>
    <tableColumn id="13" name="2011" dataDxfId="181"/>
    <tableColumn id="14" name="2010" dataDxfId="180"/>
    <tableColumn id="15" name="2009" dataDxfId="179"/>
    <tableColumn id="16" name="2008" dataDxfId="178"/>
    <tableColumn id="17" name="2007" dataDxfId="177"/>
    <tableColumn id="18" name="2006" dataDxfId="176"/>
    <tableColumn id="19" name="2005" dataDxfId="175"/>
    <tableColumn id="20" name="2004" dataDxfId="174"/>
    <tableColumn id="21" name="2003" dataDxfId="173"/>
    <tableColumn id="22" name="2002" dataDxfId="172"/>
    <tableColumn id="23" name="2001" dataDxfId="171"/>
    <tableColumn id="24" name="2000" dataDxfId="170"/>
    <tableColumn id="25" name="1999" dataDxfId="169"/>
    <tableColumn id="26" name="1998" dataDxfId="168"/>
    <tableColumn id="27" name="1997" dataDxfId="167"/>
    <tableColumn id="28" name="1996" dataDxfId="166"/>
    <tableColumn id="29" name="1995" dataDxfId="165"/>
    <tableColumn id="30" name="1994" dataDxfId="164"/>
    <tableColumn id="31" name="1993" dataDxfId="163"/>
    <tableColumn id="32" name="1992" dataDxfId="162"/>
    <tableColumn id="33" name="1991" dataDxfId="161"/>
    <tableColumn id="34" name="1990" dataDxfId="160"/>
    <tableColumn id="35" name="1989" dataDxfId="159"/>
    <tableColumn id="36" name="1988" dataDxfId="158"/>
    <tableColumn id="37" name="1987" dataDxfId="157"/>
    <tableColumn id="38" name="1986" dataDxfId="156"/>
    <tableColumn id="39" name="1985" dataDxfId="155"/>
    <tableColumn id="40" name="1984" dataDxfId="154"/>
    <tableColumn id="41" name="1983" dataDxfId="153"/>
    <tableColumn id="42" name="1982" dataDxfId="152"/>
    <tableColumn id="43" name="1981" dataDxfId="151"/>
    <tableColumn id="44" name="1980" dataDxfId="150"/>
    <tableColumn id="45" name="1979" dataDxfId="149"/>
    <tableColumn id="46" name="1978" dataDxfId="148"/>
    <tableColumn id="47" name="1977" dataDxfId="147"/>
    <tableColumn id="48" name="1976" dataDxfId="146"/>
    <tableColumn id="49" name="1975" dataDxfId="145"/>
    <tableColumn id="50" name="1974" dataDxfId="144"/>
    <tableColumn id="51" name="1973" dataDxfId="143"/>
    <tableColumn id="52" name="1972" dataDxfId="142"/>
    <tableColumn id="53" name="1971" dataDxfId="141"/>
    <tableColumn id="54" name="1970" dataDxfId="140"/>
    <tableColumn id="55" name="1969" dataDxfId="139"/>
    <tableColumn id="56" name="1968" dataDxfId="138"/>
    <tableColumn id="57" name="1967" dataDxfId="137"/>
    <tableColumn id="58" name="1966" dataDxfId="136"/>
    <tableColumn id="59" name="1965" dataDxfId="135"/>
    <tableColumn id="60" name="1964" dataDxfId="134"/>
    <tableColumn id="61" name="1963" dataDxfId="133"/>
    <tableColumn id="62" name="1962" dataDxfId="132"/>
    <tableColumn id="63" name="1961" dataDxfId="131"/>
    <tableColumn id="64" name="1960" dataDxfId="130"/>
    <tableColumn id="65" name="1959" dataDxfId="129"/>
    <tableColumn id="66" name="1958" dataDxfId="128"/>
    <tableColumn id="67" name="1957" dataDxfId="127"/>
    <tableColumn id="68" name="1956" dataDxfId="126"/>
    <tableColumn id="69" name="1955" dataDxfId="125"/>
    <tableColumn id="70" name="1954" dataDxfId="124"/>
    <tableColumn id="71" name="1953" dataDxfId="123"/>
    <tableColumn id="72" name="1952" dataDxfId="122"/>
    <tableColumn id="73" name="1951" dataDxfId="121"/>
    <tableColumn id="74" name="1950" dataDxfId="120"/>
    <tableColumn id="75" name="1949" dataDxfId="119"/>
    <tableColumn id="76" name="1948" dataDxfId="118"/>
    <tableColumn id="77" name="1947" dataDxfId="117"/>
    <tableColumn id="78" name="1946" dataDxfId="116"/>
    <tableColumn id="79" name="1945" dataDxfId="115"/>
    <tableColumn id="80" name="1944" dataDxfId="114"/>
    <tableColumn id="81" name="1943" dataDxfId="113"/>
    <tableColumn id="82" name="1942" dataDxfId="112"/>
    <tableColumn id="83" name="1941" dataDxfId="111"/>
    <tableColumn id="84" name="1940" dataDxfId="110"/>
    <tableColumn id="85" name="1939" dataDxfId="109"/>
    <tableColumn id="86" name="1938" dataDxfId="108"/>
    <tableColumn id="87" name="1937" dataDxfId="107"/>
    <tableColumn id="88" name="1936" dataDxfId="106"/>
    <tableColumn id="89" name="1935" dataDxfId="105"/>
    <tableColumn id="90" name="1934" dataDxfId="104"/>
    <tableColumn id="91" name="1933" dataDxfId="103"/>
    <tableColumn id="92" name="1932" dataDxfId="102"/>
    <tableColumn id="93" name="1931" dataDxfId="101"/>
    <tableColumn id="94" name="1930" dataDxfId="100"/>
    <tableColumn id="95" name="1929" dataDxfId="99"/>
    <tableColumn id="96" name="1928" dataDxfId="98"/>
    <tableColumn id="97" name="1927" dataDxfId="97"/>
    <tableColumn id="98" name="1926" dataDxfId="96"/>
    <tableColumn id="99" name="1925" dataDxfId="95"/>
    <tableColumn id="100" name="1924"/>
    <tableColumn id="101" name="1923"/>
    <tableColumn id="102" name="1922"/>
    <tableColumn id="103" name="1921"/>
    <tableColumn id="104" name="1920"/>
    <tableColumn id="105" name="1919"/>
    <tableColumn id="106" name="1918"/>
    <tableColumn id="107" name="1917"/>
    <tableColumn id="108" name="1916"/>
    <tableColumn id="109" name="1915"/>
    <tableColumn id="110" name="1914"/>
    <tableColumn id="111" name="1913"/>
    <tableColumn id="112" name="1912"/>
    <tableColumn id="113" name="1911"/>
    <tableColumn id="114" name="1910"/>
    <tableColumn id="115" name="1909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IncrementalChanges2010" displayName="IncrementalChanges2010" ref="A4:DK18" totalsRowShown="0">
  <autoFilter ref="A4:DK18"/>
  <tableColumns count="115">
    <tableColumn id="1" name="ID"/>
    <tableColumn id="2" name="Description" dataDxfId="94"/>
    <tableColumn id="5" name="Type" dataDxfId="93"/>
    <tableColumn id="120" name="Type2"/>
    <tableColumn id="7" name="EnableExclusion" dataDxfId="92">
      <calculatedColumnFormula>IFERROR(OR(IncrementalChanges2010[[#This Row],[Future No Enduring Need]:[Other Exclusion]]),FALSE)</calculatedColumnFormula>
    </tableColumn>
    <tableColumn id="117" name="Future No Enduring Need"/>
    <tableColumn id="118" name="Other Exclusion"/>
    <tableColumn id="116" name="Sum" dataDxfId="91">
      <calculatedColumnFormula>SUM(IncrementalChanges2010[[#This Row],[2015]:[1909]])</calculatedColumnFormula>
    </tableColumn>
    <tableColumn id="9" name="2015" dataDxfId="90"/>
    <tableColumn id="10" name="2014" dataDxfId="89"/>
    <tableColumn id="11" name="2013" dataDxfId="88"/>
    <tableColumn id="12" name="2012" dataDxfId="87"/>
    <tableColumn id="13" name="2011" dataDxfId="86"/>
    <tableColumn id="14" name="2010" dataDxfId="85"/>
    <tableColumn id="15" name="2009" dataDxfId="84"/>
    <tableColumn id="16" name="2008" dataDxfId="83"/>
    <tableColumn id="17" name="2007" dataDxfId="82"/>
    <tableColumn id="18" name="2006" dataDxfId="81"/>
    <tableColumn id="19" name="2005" dataDxfId="80"/>
    <tableColumn id="20" name="2004" dataDxfId="79"/>
    <tableColumn id="21" name="2003" dataDxfId="78"/>
    <tableColumn id="22" name="2002" dataDxfId="77"/>
    <tableColumn id="23" name="2001" dataDxfId="76"/>
    <tableColumn id="24" name="2000" dataDxfId="75"/>
    <tableColumn id="25" name="1999" dataDxfId="74"/>
    <tableColumn id="26" name="1998" dataDxfId="73"/>
    <tableColumn id="27" name="1997" dataDxfId="72"/>
    <tableColumn id="28" name="1996" dataDxfId="71"/>
    <tableColumn id="29" name="1995" dataDxfId="70"/>
    <tableColumn id="30" name="1994" dataDxfId="69"/>
    <tableColumn id="31" name="1993" dataDxfId="68"/>
    <tableColumn id="32" name="1992" dataDxfId="67"/>
    <tableColumn id="33" name="1991" dataDxfId="66"/>
    <tableColumn id="34" name="1990" dataDxfId="65"/>
    <tableColumn id="35" name="1989" dataDxfId="64"/>
    <tableColumn id="36" name="1988" dataDxfId="63"/>
    <tableColumn id="37" name="1987" dataDxfId="62"/>
    <tableColumn id="38" name="1986" dataDxfId="61"/>
    <tableColumn id="39" name="1985" dataDxfId="60"/>
    <tableColumn id="40" name="1984" dataDxfId="59"/>
    <tableColumn id="41" name="1983" dataDxfId="58"/>
    <tableColumn id="42" name="1982" dataDxfId="57"/>
    <tableColumn id="43" name="1981" dataDxfId="56"/>
    <tableColumn id="44" name="1980" dataDxfId="55"/>
    <tableColumn id="45" name="1979" dataDxfId="54"/>
    <tableColumn id="46" name="1978" dataDxfId="53"/>
    <tableColumn id="47" name="1977" dataDxfId="52"/>
    <tableColumn id="48" name="1976" dataDxfId="51"/>
    <tableColumn id="49" name="1975" dataDxfId="50"/>
    <tableColumn id="50" name="1974" dataDxfId="49"/>
    <tableColumn id="51" name="1973" dataDxfId="48"/>
    <tableColumn id="52" name="1972" dataDxfId="47"/>
    <tableColumn id="53" name="1971" dataDxfId="46"/>
    <tableColumn id="54" name="1970" dataDxfId="45"/>
    <tableColumn id="55" name="1969" dataDxfId="44"/>
    <tableColumn id="56" name="1968" dataDxfId="43"/>
    <tableColumn id="57" name="1967" dataDxfId="42"/>
    <tableColumn id="58" name="1966" dataDxfId="41"/>
    <tableColumn id="59" name="1965" dataDxfId="40"/>
    <tableColumn id="60" name="1964" dataDxfId="39"/>
    <tableColumn id="61" name="1963" dataDxfId="38"/>
    <tableColumn id="62" name="1962" dataDxfId="37"/>
    <tableColumn id="63" name="1961" dataDxfId="36"/>
    <tableColumn id="64" name="1960" dataDxfId="35"/>
    <tableColumn id="65" name="1959" dataDxfId="34"/>
    <tableColumn id="66" name="1958" dataDxfId="33"/>
    <tableColumn id="67" name="1957" dataDxfId="32"/>
    <tableColumn id="68" name="1956" dataDxfId="31"/>
    <tableColumn id="69" name="1955" dataDxfId="30"/>
    <tableColumn id="70" name="1954" dataDxfId="29"/>
    <tableColumn id="71" name="1953" dataDxfId="28"/>
    <tableColumn id="72" name="1952" dataDxfId="27"/>
    <tableColumn id="73" name="1951" dataDxfId="26"/>
    <tableColumn id="74" name="1950" dataDxfId="25"/>
    <tableColumn id="75" name="1949" dataDxfId="24"/>
    <tableColumn id="76" name="1948" dataDxfId="23"/>
    <tableColumn id="77" name="1947" dataDxfId="22"/>
    <tableColumn id="78" name="1946" dataDxfId="21"/>
    <tableColumn id="79" name="1945" dataDxfId="20"/>
    <tableColumn id="80" name="1944" dataDxfId="19"/>
    <tableColumn id="81" name="1943" dataDxfId="18"/>
    <tableColumn id="82" name="1942" dataDxfId="17"/>
    <tableColumn id="83" name="1941" dataDxfId="16"/>
    <tableColumn id="84" name="1940" dataDxfId="15"/>
    <tableColumn id="85" name="1939" dataDxfId="14"/>
    <tableColumn id="86" name="1938" dataDxfId="13"/>
    <tableColumn id="87" name="1937" dataDxfId="12"/>
    <tableColumn id="88" name="1936" dataDxfId="11"/>
    <tableColumn id="89" name="1935" dataDxfId="10"/>
    <tableColumn id="90" name="1934" dataDxfId="9"/>
    <tableColumn id="91" name="1933" dataDxfId="8"/>
    <tableColumn id="92" name="1932" dataDxfId="7"/>
    <tableColumn id="93" name="1931" dataDxfId="6"/>
    <tableColumn id="94" name="1930" dataDxfId="5"/>
    <tableColumn id="95" name="1929" dataDxfId="4"/>
    <tableColumn id="96" name="1928" dataDxfId="3"/>
    <tableColumn id="97" name="1927" dataDxfId="2"/>
    <tableColumn id="98" name="1926" dataDxfId="1"/>
    <tableColumn id="99" name="1925" dataDxfId="0"/>
    <tableColumn id="100" name="1924"/>
    <tableColumn id="101" name="1923"/>
    <tableColumn id="102" name="1922"/>
    <tableColumn id="103" name="1921"/>
    <tableColumn id="104" name="1920"/>
    <tableColumn id="105" name="1919"/>
    <tableColumn id="106" name="1918"/>
    <tableColumn id="107" name="1917"/>
    <tableColumn id="108" name="1916"/>
    <tableColumn id="109" name="1915"/>
    <tableColumn id="110" name="1914"/>
    <tableColumn id="111" name="1913"/>
    <tableColumn id="112" name="1912"/>
    <tableColumn id="113" name="1911"/>
    <tableColumn id="114" name="1910"/>
    <tableColumn id="115" name="1909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15"/>
  <sheetViews>
    <sheetView tabSelected="1" workbookViewId="0"/>
  </sheetViews>
  <sheetFormatPr defaultColWidth="8.88671875" defaultRowHeight="13.2" x14ac:dyDescent="0.25"/>
  <cols>
    <col min="1" max="16384" width="8.88671875" style="7"/>
  </cols>
  <sheetData>
    <row r="1" spans="1:1" s="2" customFormat="1" ht="20.399999999999999" thickBot="1" x14ac:dyDescent="0.45">
      <c r="A1" s="2" t="s">
        <v>136</v>
      </c>
    </row>
    <row r="2" spans="1:1" ht="13.8" thickTop="1" x14ac:dyDescent="0.25"/>
    <row r="3" spans="1:1" s="8" customFormat="1" ht="18" thickBot="1" x14ac:dyDescent="0.4">
      <c r="A3" s="8" t="s">
        <v>134</v>
      </c>
    </row>
    <row r="4" spans="1:1" ht="13.8" thickTop="1" x14ac:dyDescent="0.25">
      <c r="A4" s="9" t="s">
        <v>137</v>
      </c>
    </row>
    <row r="5" spans="1:1" ht="12.75" x14ac:dyDescent="0.2">
      <c r="A5" s="9" t="s">
        <v>168</v>
      </c>
    </row>
    <row r="7" spans="1:1" s="8" customFormat="1" ht="18" thickBot="1" x14ac:dyDescent="0.4">
      <c r="A7" s="8" t="s">
        <v>135</v>
      </c>
    </row>
    <row r="8" spans="1:1" ht="13.8" thickTop="1" x14ac:dyDescent="0.25">
      <c r="A8" s="9" t="s">
        <v>160</v>
      </c>
    </row>
    <row r="9" spans="1:1" x14ac:dyDescent="0.25">
      <c r="A9" s="9" t="s">
        <v>161</v>
      </c>
    </row>
    <row r="10" spans="1:1" ht="12.75" x14ac:dyDescent="0.2">
      <c r="A10" s="9" t="s">
        <v>162</v>
      </c>
    </row>
    <row r="11" spans="1:1" ht="12.75" x14ac:dyDescent="0.2">
      <c r="A11" s="9" t="s">
        <v>173</v>
      </c>
    </row>
    <row r="12" spans="1:1" x14ac:dyDescent="0.25">
      <c r="A12" s="7" t="s">
        <v>175</v>
      </c>
    </row>
    <row r="14" spans="1:1" s="8" customFormat="1" ht="18" thickBot="1" x14ac:dyDescent="0.4">
      <c r="A14" s="8" t="s">
        <v>176</v>
      </c>
    </row>
    <row r="15" spans="1:1" ht="13.8" thickTop="1" x14ac:dyDescent="0.25">
      <c r="A15" s="7" t="s">
        <v>179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L42"/>
  <sheetViews>
    <sheetView zoomScale="55" zoomScaleNormal="55" workbookViewId="0"/>
  </sheetViews>
  <sheetFormatPr defaultRowHeight="14.4" x14ac:dyDescent="0.3"/>
  <cols>
    <col min="1" max="1" width="17.6640625" bestFit="1" customWidth="1"/>
    <col min="2" max="2" width="41.5546875" style="3" customWidth="1"/>
    <col min="3" max="3" width="11.21875" bestFit="1" customWidth="1"/>
    <col min="4" max="4" width="12.6640625" bestFit="1" customWidth="1"/>
    <col min="5" max="5" width="32" bestFit="1" customWidth="1"/>
    <col min="6" max="6" width="34.33203125" bestFit="1" customWidth="1"/>
    <col min="9" max="9" width="16.33203125" customWidth="1"/>
    <col min="10" max="10" width="11" style="3" bestFit="1" customWidth="1"/>
    <col min="11" max="13" width="11" bestFit="1" customWidth="1"/>
    <col min="14" max="14" width="10.6640625" bestFit="1" customWidth="1"/>
    <col min="15" max="15" width="11" bestFit="1" customWidth="1"/>
    <col min="16" max="23" width="11.44140625" bestFit="1" customWidth="1"/>
    <col min="24" max="24" width="11" bestFit="1" customWidth="1"/>
    <col min="25" max="25" width="11.44140625" bestFit="1" customWidth="1"/>
    <col min="26" max="33" width="11" bestFit="1" customWidth="1"/>
    <col min="34" max="34" width="10.6640625" bestFit="1" customWidth="1"/>
    <col min="35" max="43" width="11" bestFit="1" customWidth="1"/>
    <col min="44" max="44" width="10.6640625" bestFit="1" customWidth="1"/>
    <col min="45" max="53" width="11" bestFit="1" customWidth="1"/>
    <col min="54" max="54" width="10.6640625" bestFit="1" customWidth="1"/>
    <col min="55" max="63" width="11" bestFit="1" customWidth="1"/>
    <col min="64" max="64" width="10.6640625" bestFit="1" customWidth="1"/>
    <col min="65" max="73" width="11" bestFit="1" customWidth="1"/>
    <col min="74" max="74" width="10.6640625" bestFit="1" customWidth="1"/>
    <col min="75" max="83" width="11" bestFit="1" customWidth="1"/>
    <col min="84" max="84" width="10.6640625" bestFit="1" customWidth="1"/>
    <col min="85" max="93" width="11" bestFit="1" customWidth="1"/>
    <col min="94" max="94" width="10.6640625" bestFit="1" customWidth="1"/>
    <col min="95" max="103" width="11" bestFit="1" customWidth="1"/>
    <col min="104" max="104" width="10.6640625" bestFit="1" customWidth="1"/>
    <col min="105" max="105" width="11" bestFit="1" customWidth="1"/>
    <col min="106" max="113" width="10.6640625" bestFit="1" customWidth="1"/>
    <col min="114" max="114" width="10.33203125" bestFit="1" customWidth="1"/>
    <col min="115" max="115" width="10.6640625" bestFit="1" customWidth="1"/>
    <col min="116" max="116" width="11" bestFit="1" customWidth="1"/>
    <col min="117" max="118" width="7.33203125" bestFit="1" customWidth="1"/>
  </cols>
  <sheetData>
    <row r="2" spans="1:116" s="2" customFormat="1" ht="20.399999999999999" thickBot="1" x14ac:dyDescent="0.45">
      <c r="A2" s="2" t="s">
        <v>152</v>
      </c>
      <c r="B2" s="12"/>
      <c r="J2" s="12"/>
    </row>
    <row r="3" spans="1:116" ht="15" thickTop="1" x14ac:dyDescent="0.3"/>
    <row r="4" spans="1:116" x14ac:dyDescent="0.3">
      <c r="A4" t="s">
        <v>9</v>
      </c>
      <c r="B4" s="3" t="s">
        <v>10</v>
      </c>
      <c r="C4" t="s">
        <v>11</v>
      </c>
      <c r="D4" t="s">
        <v>123</v>
      </c>
      <c r="E4" t="s">
        <v>12</v>
      </c>
      <c r="F4" t="s">
        <v>13</v>
      </c>
      <c r="G4" t="s">
        <v>14</v>
      </c>
      <c r="H4" t="s">
        <v>142</v>
      </c>
      <c r="I4" t="s">
        <v>15</v>
      </c>
      <c r="J4" t="s">
        <v>16</v>
      </c>
      <c r="K4" t="s">
        <v>17</v>
      </c>
      <c r="L4" t="s">
        <v>18</v>
      </c>
      <c r="M4" t="s">
        <v>19</v>
      </c>
      <c r="N4" t="s">
        <v>20</v>
      </c>
      <c r="O4" t="s">
        <v>21</v>
      </c>
      <c r="P4" t="s">
        <v>22</v>
      </c>
      <c r="Q4" t="s">
        <v>23</v>
      </c>
      <c r="R4" t="s">
        <v>24</v>
      </c>
      <c r="S4" t="s">
        <v>25</v>
      </c>
      <c r="T4" t="s">
        <v>26</v>
      </c>
      <c r="U4" t="s">
        <v>27</v>
      </c>
      <c r="V4" t="s">
        <v>28</v>
      </c>
      <c r="W4" t="s">
        <v>29</v>
      </c>
      <c r="X4" t="s">
        <v>30</v>
      </c>
      <c r="Y4" t="s">
        <v>31</v>
      </c>
      <c r="Z4" t="s">
        <v>32</v>
      </c>
      <c r="AA4" t="s">
        <v>33</v>
      </c>
      <c r="AB4" t="s">
        <v>34</v>
      </c>
      <c r="AC4" t="s">
        <v>35</v>
      </c>
      <c r="AD4" t="s">
        <v>36</v>
      </c>
      <c r="AE4" t="s">
        <v>37</v>
      </c>
      <c r="AF4" t="s">
        <v>38</v>
      </c>
      <c r="AG4" t="s">
        <v>39</v>
      </c>
      <c r="AH4" t="s">
        <v>40</v>
      </c>
      <c r="AI4" t="s">
        <v>41</v>
      </c>
      <c r="AJ4" t="s">
        <v>42</v>
      </c>
      <c r="AK4" t="s">
        <v>43</v>
      </c>
      <c r="AL4" t="s">
        <v>44</v>
      </c>
      <c r="AM4" t="s">
        <v>45</v>
      </c>
      <c r="AN4" t="s">
        <v>46</v>
      </c>
      <c r="AO4" t="s">
        <v>47</v>
      </c>
      <c r="AP4" t="s">
        <v>48</v>
      </c>
      <c r="AQ4" t="s">
        <v>49</v>
      </c>
      <c r="AR4" t="s">
        <v>50</v>
      </c>
      <c r="AS4" t="s">
        <v>51</v>
      </c>
      <c r="AT4" t="s">
        <v>52</v>
      </c>
      <c r="AU4" t="s">
        <v>53</v>
      </c>
      <c r="AV4" t="s">
        <v>54</v>
      </c>
      <c r="AW4" t="s">
        <v>55</v>
      </c>
      <c r="AX4" t="s">
        <v>56</v>
      </c>
      <c r="AY4" t="s">
        <v>57</v>
      </c>
      <c r="AZ4" t="s">
        <v>58</v>
      </c>
      <c r="BA4" t="s">
        <v>59</v>
      </c>
      <c r="BB4" t="s">
        <v>60</v>
      </c>
      <c r="BC4" t="s">
        <v>61</v>
      </c>
      <c r="BD4" t="s">
        <v>62</v>
      </c>
      <c r="BE4" t="s">
        <v>63</v>
      </c>
      <c r="BF4" t="s">
        <v>64</v>
      </c>
      <c r="BG4" t="s">
        <v>65</v>
      </c>
      <c r="BH4" t="s">
        <v>66</v>
      </c>
      <c r="BI4" t="s">
        <v>67</v>
      </c>
      <c r="BJ4" t="s">
        <v>68</v>
      </c>
      <c r="BK4" t="s">
        <v>69</v>
      </c>
      <c r="BL4" t="s">
        <v>70</v>
      </c>
      <c r="BM4" t="s">
        <v>71</v>
      </c>
      <c r="BN4" t="s">
        <v>72</v>
      </c>
      <c r="BO4" t="s">
        <v>73</v>
      </c>
      <c r="BP4" t="s">
        <v>74</v>
      </c>
      <c r="BQ4" t="s">
        <v>75</v>
      </c>
      <c r="BR4" t="s">
        <v>76</v>
      </c>
      <c r="BS4" t="s">
        <v>77</v>
      </c>
      <c r="BT4" t="s">
        <v>78</v>
      </c>
      <c r="BU4" t="s">
        <v>79</v>
      </c>
      <c r="BV4" t="s">
        <v>80</v>
      </c>
      <c r="BW4" t="s">
        <v>81</v>
      </c>
      <c r="BX4" t="s">
        <v>82</v>
      </c>
      <c r="BY4" t="s">
        <v>83</v>
      </c>
      <c r="BZ4" t="s">
        <v>84</v>
      </c>
      <c r="CA4" t="s">
        <v>85</v>
      </c>
      <c r="CB4" t="s">
        <v>86</v>
      </c>
      <c r="CC4" t="s">
        <v>87</v>
      </c>
      <c r="CD4" t="s">
        <v>88</v>
      </c>
      <c r="CE4" t="s">
        <v>89</v>
      </c>
      <c r="CF4" t="s">
        <v>90</v>
      </c>
      <c r="CG4" t="s">
        <v>91</v>
      </c>
      <c r="CH4" t="s">
        <v>92</v>
      </c>
      <c r="CI4" t="s">
        <v>93</v>
      </c>
      <c r="CJ4" t="s">
        <v>94</v>
      </c>
      <c r="CK4" t="s">
        <v>95</v>
      </c>
      <c r="CL4" t="s">
        <v>96</v>
      </c>
      <c r="CM4" t="s">
        <v>97</v>
      </c>
      <c r="CN4" t="s">
        <v>98</v>
      </c>
      <c r="CO4" t="s">
        <v>99</v>
      </c>
      <c r="CP4" t="s">
        <v>100</v>
      </c>
      <c r="CQ4" t="s">
        <v>101</v>
      </c>
      <c r="CR4" t="s">
        <v>102</v>
      </c>
      <c r="CS4" t="s">
        <v>103</v>
      </c>
      <c r="CT4" t="s">
        <v>104</v>
      </c>
      <c r="CU4" t="s">
        <v>105</v>
      </c>
      <c r="CV4" t="s">
        <v>106</v>
      </c>
      <c r="CW4" t="s">
        <v>107</v>
      </c>
      <c r="CX4" t="s">
        <v>108</v>
      </c>
      <c r="CY4" t="s">
        <v>109</v>
      </c>
      <c r="CZ4" t="s">
        <v>110</v>
      </c>
      <c r="DA4" t="s">
        <v>111</v>
      </c>
      <c r="DB4" t="s">
        <v>112</v>
      </c>
      <c r="DC4" t="s">
        <v>113</v>
      </c>
      <c r="DD4" t="s">
        <v>114</v>
      </c>
      <c r="DE4" t="s">
        <v>115</v>
      </c>
      <c r="DF4" t="s">
        <v>116</v>
      </c>
      <c r="DG4" t="s">
        <v>117</v>
      </c>
      <c r="DH4" t="s">
        <v>118</v>
      </c>
      <c r="DI4" t="s">
        <v>119</v>
      </c>
      <c r="DJ4" t="s">
        <v>120</v>
      </c>
      <c r="DK4" t="s">
        <v>121</v>
      </c>
      <c r="DL4" t="s">
        <v>122</v>
      </c>
    </row>
    <row r="5" spans="1:116" ht="43.2" x14ac:dyDescent="0.3">
      <c r="A5" t="s">
        <v>144</v>
      </c>
      <c r="B5" s="3" t="s">
        <v>163</v>
      </c>
      <c r="C5" t="s">
        <v>124</v>
      </c>
      <c r="E5" t="b">
        <f>IFERROR(OR(IncrementalChanges2015[[#This Row],[Future No Enduring Need]:[Other Exclusion]]),FALSE)</f>
        <v>1</v>
      </c>
      <c r="F5" t="b">
        <v>1</v>
      </c>
      <c r="I5">
        <f>SUM(IncrementalChanges2015[[#This Row],[2015]:[1909]])</f>
        <v>-5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-5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4">
        <v>0</v>
      </c>
      <c r="BP5" s="4">
        <v>0</v>
      </c>
      <c r="BQ5" s="4">
        <v>0</v>
      </c>
      <c r="BR5" s="4">
        <v>0</v>
      </c>
      <c r="BS5" s="4">
        <v>0</v>
      </c>
      <c r="BT5" s="4">
        <v>0</v>
      </c>
      <c r="BU5" s="4">
        <v>0</v>
      </c>
      <c r="BV5" s="4">
        <v>0</v>
      </c>
      <c r="BW5" s="4">
        <v>0</v>
      </c>
      <c r="BX5" s="4">
        <v>0</v>
      </c>
      <c r="BY5" s="4">
        <v>0</v>
      </c>
      <c r="BZ5" s="4">
        <v>0</v>
      </c>
      <c r="CA5" s="4">
        <v>0</v>
      </c>
      <c r="CB5" s="4">
        <v>0</v>
      </c>
      <c r="CC5" s="4">
        <v>0</v>
      </c>
      <c r="CD5" s="4">
        <v>0</v>
      </c>
      <c r="CE5" s="4">
        <v>0</v>
      </c>
      <c r="CF5" s="4">
        <v>0</v>
      </c>
      <c r="CG5" s="4">
        <v>0</v>
      </c>
      <c r="CH5" s="4">
        <v>0</v>
      </c>
      <c r="CI5" s="4">
        <v>0</v>
      </c>
      <c r="CJ5" s="4">
        <v>0</v>
      </c>
      <c r="CK5" s="4">
        <v>0</v>
      </c>
      <c r="CL5" s="4">
        <v>0</v>
      </c>
      <c r="CM5" s="4">
        <v>0</v>
      </c>
      <c r="CN5" s="4">
        <v>0</v>
      </c>
      <c r="CO5" s="4">
        <v>0</v>
      </c>
      <c r="CP5" s="4">
        <v>0</v>
      </c>
      <c r="CQ5" s="4">
        <v>0</v>
      </c>
      <c r="CR5" s="4">
        <v>0</v>
      </c>
      <c r="CS5" s="4">
        <v>0</v>
      </c>
      <c r="CT5" s="4">
        <v>0</v>
      </c>
      <c r="CU5" s="4">
        <v>0</v>
      </c>
      <c r="CV5" s="4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>
        <v>0</v>
      </c>
      <c r="DJ5">
        <v>0</v>
      </c>
      <c r="DK5">
        <v>0</v>
      </c>
      <c r="DL5">
        <v>0</v>
      </c>
    </row>
    <row r="6" spans="1:116" ht="28.8" x14ac:dyDescent="0.3">
      <c r="A6" t="s">
        <v>145</v>
      </c>
      <c r="B6" s="3" t="s">
        <v>146</v>
      </c>
      <c r="C6" t="s">
        <v>124</v>
      </c>
      <c r="E6" t="b">
        <f>IFERROR(OR(IncrementalChanges2015[[#This Row],[Future No Enduring Need]:[Other Exclusion]]),FALSE)</f>
        <v>1</v>
      </c>
      <c r="G6" t="b">
        <v>1</v>
      </c>
      <c r="I6" s="5">
        <f>SUM(IncrementalChanges2015[[#This Row],[2015]:[1909]])</f>
        <v>-2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-2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4">
        <v>0</v>
      </c>
      <c r="BP6" s="4">
        <v>0</v>
      </c>
      <c r="BQ6" s="4">
        <v>0</v>
      </c>
      <c r="BR6" s="4">
        <v>0</v>
      </c>
      <c r="BS6" s="4">
        <v>0</v>
      </c>
      <c r="BT6" s="4">
        <v>0</v>
      </c>
      <c r="BU6" s="4">
        <v>0</v>
      </c>
      <c r="BV6" s="4">
        <v>0</v>
      </c>
      <c r="BW6" s="4">
        <v>0</v>
      </c>
      <c r="BX6" s="4">
        <v>0</v>
      </c>
      <c r="BY6" s="4">
        <v>0</v>
      </c>
      <c r="BZ6" s="4">
        <v>0</v>
      </c>
      <c r="CA6" s="4">
        <v>0</v>
      </c>
      <c r="CB6" s="4">
        <v>0</v>
      </c>
      <c r="CC6" s="4">
        <v>0</v>
      </c>
      <c r="CD6" s="4">
        <v>0</v>
      </c>
      <c r="CE6" s="4">
        <v>0</v>
      </c>
      <c r="CF6" s="4">
        <v>0</v>
      </c>
      <c r="CG6" s="4">
        <v>0</v>
      </c>
      <c r="CH6" s="4">
        <v>0</v>
      </c>
      <c r="CI6" s="4">
        <v>0</v>
      </c>
      <c r="CJ6" s="4">
        <v>0</v>
      </c>
      <c r="CK6" s="4">
        <v>0</v>
      </c>
      <c r="CL6" s="4">
        <v>0</v>
      </c>
      <c r="CM6" s="4">
        <v>0</v>
      </c>
      <c r="CN6" s="4">
        <v>0</v>
      </c>
      <c r="CO6" s="4">
        <v>0</v>
      </c>
      <c r="CP6" s="4">
        <v>0</v>
      </c>
      <c r="CQ6" s="4">
        <v>0</v>
      </c>
      <c r="CR6" s="4">
        <v>0</v>
      </c>
      <c r="CS6" s="4">
        <v>0</v>
      </c>
      <c r="CT6" s="4">
        <v>0</v>
      </c>
      <c r="CU6" s="4">
        <v>0</v>
      </c>
      <c r="CV6" s="4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  <c r="DI6">
        <v>0</v>
      </c>
      <c r="DJ6">
        <v>0</v>
      </c>
      <c r="DK6">
        <v>0</v>
      </c>
      <c r="DL6">
        <v>0</v>
      </c>
    </row>
    <row r="7" spans="1:116" x14ac:dyDescent="0.3">
      <c r="A7" t="s">
        <v>147</v>
      </c>
      <c r="B7" s="3" t="s">
        <v>148</v>
      </c>
      <c r="C7" t="s">
        <v>124</v>
      </c>
      <c r="E7" t="b">
        <f>IFERROR(OR(IncrementalChanges2015[[#This Row],[Future No Enduring Need]:[Other Exclusion]]),FALSE)</f>
        <v>1</v>
      </c>
      <c r="F7" t="b">
        <v>1</v>
      </c>
      <c r="I7">
        <f>SUM(IncrementalChanges2015[[#This Row],[2015]:[1909]])</f>
        <v>-1</v>
      </c>
      <c r="J7" s="4">
        <v>0</v>
      </c>
      <c r="K7" s="4">
        <v>0</v>
      </c>
      <c r="L7" s="4">
        <v>-1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>
        <v>0</v>
      </c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4">
        <v>0</v>
      </c>
      <c r="BJ7" s="4">
        <v>0</v>
      </c>
      <c r="BK7" s="4">
        <v>0</v>
      </c>
      <c r="BL7" s="4">
        <v>0</v>
      </c>
      <c r="BM7" s="4">
        <v>0</v>
      </c>
      <c r="BN7" s="4">
        <v>0</v>
      </c>
      <c r="BO7" s="4">
        <v>0</v>
      </c>
      <c r="BP7" s="4">
        <v>0</v>
      </c>
      <c r="BQ7" s="4">
        <v>0</v>
      </c>
      <c r="BR7" s="4">
        <v>0</v>
      </c>
      <c r="BS7" s="4">
        <v>0</v>
      </c>
      <c r="BT7" s="4">
        <v>0</v>
      </c>
      <c r="BU7" s="4">
        <v>0</v>
      </c>
      <c r="BV7" s="4">
        <v>0</v>
      </c>
      <c r="BW7" s="4">
        <v>0</v>
      </c>
      <c r="BX7" s="4">
        <v>0</v>
      </c>
      <c r="BY7" s="4">
        <v>0</v>
      </c>
      <c r="BZ7" s="4">
        <v>0</v>
      </c>
      <c r="CA7" s="4">
        <v>0</v>
      </c>
      <c r="CB7" s="4">
        <v>0</v>
      </c>
      <c r="CC7" s="4">
        <v>0</v>
      </c>
      <c r="CD7" s="4">
        <v>0</v>
      </c>
      <c r="CE7" s="4">
        <v>0</v>
      </c>
      <c r="CF7" s="4">
        <v>0</v>
      </c>
      <c r="CG7" s="4">
        <v>0</v>
      </c>
      <c r="CH7" s="4">
        <v>0</v>
      </c>
      <c r="CI7" s="4">
        <v>0</v>
      </c>
      <c r="CJ7" s="4">
        <v>0</v>
      </c>
      <c r="CK7" s="4">
        <v>0</v>
      </c>
      <c r="CL7" s="4">
        <v>0</v>
      </c>
      <c r="CM7" s="4">
        <v>0</v>
      </c>
      <c r="CN7" s="4">
        <v>0</v>
      </c>
      <c r="CO7" s="4">
        <v>0</v>
      </c>
      <c r="CP7" s="4">
        <v>0</v>
      </c>
      <c r="CQ7" s="4">
        <v>0</v>
      </c>
      <c r="CR7" s="4">
        <v>0</v>
      </c>
      <c r="CS7" s="4">
        <v>0</v>
      </c>
      <c r="CT7" s="4">
        <v>0</v>
      </c>
      <c r="CU7" s="4">
        <v>0</v>
      </c>
      <c r="CV7" s="4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  <c r="DL7">
        <v>0</v>
      </c>
    </row>
    <row r="8" spans="1:116" x14ac:dyDescent="0.3">
      <c r="A8" t="s">
        <v>149</v>
      </c>
      <c r="B8" s="3" t="s">
        <v>148</v>
      </c>
      <c r="C8" s="3" t="s">
        <v>124</v>
      </c>
      <c r="E8" s="5" t="b">
        <f>IFERROR(OR(IncrementalChanges2015[[#This Row],[Future No Enduring Need]:[Other Exclusion]]),FALSE)</f>
        <v>1</v>
      </c>
      <c r="F8" t="b">
        <v>1</v>
      </c>
      <c r="I8" s="5">
        <f>SUM(IncrementalChanges2015[[#This Row],[2015]:[1909]])</f>
        <v>-2</v>
      </c>
      <c r="J8" s="4">
        <v>0</v>
      </c>
      <c r="K8" s="4">
        <v>-2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>
        <v>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4">
        <v>0</v>
      </c>
      <c r="BE8" s="4">
        <v>0</v>
      </c>
      <c r="BF8" s="4">
        <v>0</v>
      </c>
      <c r="BG8" s="4">
        <v>0</v>
      </c>
      <c r="BH8" s="4">
        <v>0</v>
      </c>
      <c r="BI8" s="4">
        <v>0</v>
      </c>
      <c r="BJ8" s="4">
        <v>0</v>
      </c>
      <c r="BK8" s="4">
        <v>0</v>
      </c>
      <c r="BL8" s="4">
        <v>0</v>
      </c>
      <c r="BM8" s="4">
        <v>0</v>
      </c>
      <c r="BN8" s="4">
        <v>0</v>
      </c>
      <c r="BO8" s="4">
        <v>0</v>
      </c>
      <c r="BP8" s="4">
        <v>0</v>
      </c>
      <c r="BQ8" s="4">
        <v>0</v>
      </c>
      <c r="BR8" s="4">
        <v>0</v>
      </c>
      <c r="BS8" s="4">
        <v>0</v>
      </c>
      <c r="BT8" s="4">
        <v>0</v>
      </c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</row>
    <row r="9" spans="1:116" ht="28.8" x14ac:dyDescent="0.3">
      <c r="A9" t="s">
        <v>150</v>
      </c>
      <c r="B9" s="3" t="s">
        <v>127</v>
      </c>
      <c r="C9" s="3" t="s">
        <v>124</v>
      </c>
      <c r="E9" s="5" t="b">
        <f>IFERROR(OR(IncrementalChanges2015[[#This Row],[Future No Enduring Need]:[Other Exclusion]]),FALSE)</f>
        <v>1</v>
      </c>
      <c r="G9" t="b">
        <v>1</v>
      </c>
      <c r="I9" s="5">
        <f>SUM(IncrementalChanges2015[[#This Row],[2015]:[1909]])</f>
        <v>-15</v>
      </c>
      <c r="J9" s="6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-11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-2</v>
      </c>
      <c r="AM9" s="4">
        <v>0</v>
      </c>
      <c r="AN9" s="4">
        <v>0</v>
      </c>
      <c r="AO9" s="4">
        <v>0</v>
      </c>
      <c r="AP9" s="4">
        <v>0</v>
      </c>
      <c r="AQ9" s="4">
        <v>-2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4">
        <v>0</v>
      </c>
      <c r="BP9" s="4">
        <v>0</v>
      </c>
      <c r="BQ9" s="4">
        <v>0</v>
      </c>
      <c r="BR9" s="4">
        <v>0</v>
      </c>
      <c r="BS9" s="4">
        <v>0</v>
      </c>
      <c r="BT9" s="4">
        <v>0</v>
      </c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</row>
    <row r="10" spans="1:116" ht="28.8" x14ac:dyDescent="0.3">
      <c r="A10" t="s">
        <v>150</v>
      </c>
      <c r="B10" s="3" t="s">
        <v>127</v>
      </c>
      <c r="C10" s="3" t="s">
        <v>125</v>
      </c>
      <c r="E10" s="5" t="b">
        <f>IFERROR(OR(IncrementalChanges2015[[#This Row],[Future No Enduring Need]:[Other Exclusion]]),FALSE)</f>
        <v>1</v>
      </c>
      <c r="G10" t="b">
        <v>1</v>
      </c>
      <c r="I10" s="5">
        <f>SUM(IncrementalChanges2015[[#This Row],[2015]:[1909]])</f>
        <v>-4</v>
      </c>
      <c r="J10" s="6">
        <v>0</v>
      </c>
      <c r="K10" s="4">
        <v>0</v>
      </c>
      <c r="L10" s="4">
        <v>-1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-1</v>
      </c>
      <c r="AI10" s="4">
        <v>0</v>
      </c>
      <c r="AJ10" s="4">
        <v>0</v>
      </c>
      <c r="AK10" s="4">
        <v>0</v>
      </c>
      <c r="AL10" s="4">
        <v>0</v>
      </c>
      <c r="AM10" s="4">
        <v>-1</v>
      </c>
      <c r="AN10" s="4">
        <v>0</v>
      </c>
      <c r="AO10" s="4">
        <v>-1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4">
        <v>0</v>
      </c>
      <c r="BN10" s="4">
        <v>0</v>
      </c>
      <c r="BO10" s="4">
        <v>0</v>
      </c>
      <c r="BP10" s="4">
        <v>0</v>
      </c>
      <c r="BQ10" s="4">
        <v>0</v>
      </c>
      <c r="BR10" s="4">
        <v>0</v>
      </c>
      <c r="BS10" s="4">
        <v>0</v>
      </c>
      <c r="BT10" s="4">
        <v>0</v>
      </c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</row>
    <row r="11" spans="1:116" ht="43.2" x14ac:dyDescent="0.3">
      <c r="A11" t="s">
        <v>151</v>
      </c>
      <c r="B11" s="3" t="s">
        <v>133</v>
      </c>
      <c r="C11" s="3" t="s">
        <v>125</v>
      </c>
      <c r="E11" s="5" t="b">
        <f>IFERROR(OR(IncrementalChanges2015[[#This Row],[Future No Enduring Need]:[Other Exclusion]]),FALSE)</f>
        <v>1</v>
      </c>
      <c r="G11" t="b">
        <v>1</v>
      </c>
      <c r="I11" s="5">
        <f>SUM(IncrementalChanges2015[[#This Row],[2015]:[1909]])</f>
        <v>-6</v>
      </c>
      <c r="J11" s="6">
        <v>0</v>
      </c>
      <c r="K11" s="4">
        <v>0</v>
      </c>
      <c r="L11" s="4">
        <v>-1</v>
      </c>
      <c r="M11" s="4">
        <v>-1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-2</v>
      </c>
      <c r="T11" s="4">
        <v>0</v>
      </c>
      <c r="U11" s="4">
        <v>0</v>
      </c>
      <c r="V11" s="4">
        <v>-2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4">
        <v>0</v>
      </c>
      <c r="BP11" s="4">
        <v>0</v>
      </c>
      <c r="BQ11" s="4">
        <v>0</v>
      </c>
      <c r="BR11" s="4">
        <v>0</v>
      </c>
      <c r="BS11" s="4">
        <v>0</v>
      </c>
      <c r="BT11" s="4">
        <v>0</v>
      </c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</row>
    <row r="12" spans="1:116" ht="28.8" x14ac:dyDescent="0.3">
      <c r="A12" t="s">
        <v>165</v>
      </c>
      <c r="B12" s="3" t="s">
        <v>174</v>
      </c>
      <c r="C12" s="3" t="s">
        <v>124</v>
      </c>
      <c r="D12" t="s">
        <v>131</v>
      </c>
      <c r="E12" s="5" t="b">
        <f>IFERROR(OR(IncrementalChanges2015[[#This Row],[Future No Enduring Need]:[Other Exclusion]]),FALSE)</f>
        <v>1</v>
      </c>
      <c r="G12" t="b">
        <v>1</v>
      </c>
      <c r="I12" s="5">
        <f>SUM(IncrementalChanges2015[[#This Row],[2015]:[1909]])</f>
        <v>-174</v>
      </c>
      <c r="J12" s="6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-174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4">
        <v>0</v>
      </c>
      <c r="BP12" s="4">
        <v>0</v>
      </c>
      <c r="BQ12" s="4">
        <v>0</v>
      </c>
      <c r="BR12" s="4">
        <v>0</v>
      </c>
      <c r="BS12" s="4">
        <v>0</v>
      </c>
      <c r="BT12" s="4">
        <v>0</v>
      </c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</row>
    <row r="13" spans="1:116" ht="28.8" x14ac:dyDescent="0.3">
      <c r="A13" t="s">
        <v>165</v>
      </c>
      <c r="B13" s="3" t="s">
        <v>174</v>
      </c>
      <c r="C13" t="s">
        <v>125</v>
      </c>
      <c r="D13" t="s">
        <v>131</v>
      </c>
      <c r="E13" s="5" t="b">
        <f>IFERROR(OR(IncrementalChanges2015[[#This Row],[Future No Enduring Need]:[Other Exclusion]]),FALSE)</f>
        <v>1</v>
      </c>
      <c r="G13" t="b">
        <v>1</v>
      </c>
      <c r="I13" s="5">
        <f>SUM(IncrementalChanges2015[[#This Row],[2015]:[1909]])</f>
        <v>-4</v>
      </c>
      <c r="J13" s="6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-4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">
        <v>0</v>
      </c>
      <c r="AZ13" s="4">
        <v>0</v>
      </c>
      <c r="BA13" s="4">
        <v>0</v>
      </c>
      <c r="BB13" s="4">
        <v>0</v>
      </c>
      <c r="BC13" s="4">
        <v>0</v>
      </c>
      <c r="BD13" s="4">
        <v>0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4">
        <v>0</v>
      </c>
      <c r="BP13" s="4">
        <v>0</v>
      </c>
      <c r="BQ13" s="4">
        <v>0</v>
      </c>
      <c r="BR13" s="4">
        <v>0</v>
      </c>
      <c r="BS13" s="4">
        <v>0</v>
      </c>
      <c r="BT13" s="4">
        <v>0</v>
      </c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</row>
    <row r="14" spans="1:116" ht="28.8" x14ac:dyDescent="0.3">
      <c r="A14" t="s">
        <v>165</v>
      </c>
      <c r="B14" s="3" t="s">
        <v>174</v>
      </c>
      <c r="C14" s="3" t="s">
        <v>124</v>
      </c>
      <c r="D14" t="s">
        <v>131</v>
      </c>
      <c r="E14" s="5" t="b">
        <f>IFERROR(OR(IncrementalChanges2015[[#This Row],[Future No Enduring Need]:[Other Exclusion]]),FALSE)</f>
        <v>1</v>
      </c>
      <c r="G14" t="b">
        <v>1</v>
      </c>
      <c r="I14" s="5">
        <f>SUM(IncrementalChanges2015[[#This Row],[2015]:[1909]])</f>
        <v>174</v>
      </c>
      <c r="J14" s="6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6</v>
      </c>
      <c r="U14" s="4">
        <v>2</v>
      </c>
      <c r="V14" s="4">
        <v>4</v>
      </c>
      <c r="W14" s="4">
        <v>11</v>
      </c>
      <c r="X14" s="4">
        <v>3</v>
      </c>
      <c r="Y14" s="4">
        <v>0</v>
      </c>
      <c r="Z14" s="4">
        <v>1</v>
      </c>
      <c r="AA14" s="4">
        <v>0</v>
      </c>
      <c r="AB14" s="4">
        <v>49</v>
      </c>
      <c r="AC14" s="4">
        <v>3</v>
      </c>
      <c r="AD14" s="4">
        <v>7</v>
      </c>
      <c r="AE14" s="4">
        <v>8</v>
      </c>
      <c r="AF14" s="4">
        <v>3</v>
      </c>
      <c r="AG14" s="4">
        <v>13</v>
      </c>
      <c r="AH14" s="4">
        <v>6</v>
      </c>
      <c r="AI14" s="4">
        <v>1</v>
      </c>
      <c r="AJ14" s="4">
        <v>0</v>
      </c>
      <c r="AK14" s="4">
        <v>3</v>
      </c>
      <c r="AL14" s="4">
        <v>13</v>
      </c>
      <c r="AM14" s="4">
        <v>6</v>
      </c>
      <c r="AN14" s="4">
        <v>12</v>
      </c>
      <c r="AO14" s="4">
        <v>1</v>
      </c>
      <c r="AP14" s="4">
        <v>12</v>
      </c>
      <c r="AQ14" s="4">
        <v>6</v>
      </c>
      <c r="AR14" s="4">
        <v>3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1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4">
        <v>0</v>
      </c>
      <c r="BP14" s="4">
        <v>0</v>
      </c>
      <c r="BQ14" s="4">
        <v>0</v>
      </c>
      <c r="BR14" s="4">
        <v>0</v>
      </c>
      <c r="BS14" s="4">
        <v>0</v>
      </c>
      <c r="BT14" s="4">
        <v>0</v>
      </c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</row>
    <row r="15" spans="1:116" ht="28.8" x14ac:dyDescent="0.3">
      <c r="A15" t="s">
        <v>165</v>
      </c>
      <c r="B15" s="3" t="s">
        <v>174</v>
      </c>
      <c r="C15" t="s">
        <v>125</v>
      </c>
      <c r="D15" t="s">
        <v>131</v>
      </c>
      <c r="E15" s="5" t="b">
        <f>IFERROR(OR(IncrementalChanges2015[[#This Row],[Future No Enduring Need]:[Other Exclusion]]),FALSE)</f>
        <v>1</v>
      </c>
      <c r="G15" t="b">
        <v>1</v>
      </c>
      <c r="I15" s="5">
        <f>SUM(IncrementalChanges2015[[#This Row],[2015]:[1909]])</f>
        <v>4</v>
      </c>
      <c r="J15" s="6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1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1</v>
      </c>
      <c r="AI15" s="4">
        <v>0</v>
      </c>
      <c r="AJ15" s="4">
        <v>0</v>
      </c>
      <c r="AK15" s="4">
        <v>0</v>
      </c>
      <c r="AL15" s="4">
        <v>0</v>
      </c>
      <c r="AM15" s="4">
        <v>1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1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4">
        <v>0</v>
      </c>
      <c r="BE15" s="4"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4">
        <v>0</v>
      </c>
      <c r="BP15" s="4">
        <v>0</v>
      </c>
      <c r="BQ15" s="4">
        <v>0</v>
      </c>
      <c r="BR15" s="4">
        <v>0</v>
      </c>
      <c r="BS15" s="4">
        <v>0</v>
      </c>
      <c r="BT15" s="4">
        <v>0</v>
      </c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</row>
    <row r="16" spans="1:116" ht="28.8" x14ac:dyDescent="0.3">
      <c r="A16" t="s">
        <v>140</v>
      </c>
      <c r="B16" s="3" t="s">
        <v>166</v>
      </c>
      <c r="C16" s="3" t="s">
        <v>128</v>
      </c>
      <c r="D16" t="s">
        <v>131</v>
      </c>
      <c r="E16" s="5" t="b">
        <f>IFERROR(OR(IncrementalChanges2015[[#This Row],[Future No Enduring Need]:[Other Exclusion]]),FALSE)</f>
        <v>0</v>
      </c>
      <c r="H16" t="b">
        <v>1</v>
      </c>
      <c r="I16" s="5">
        <f>SUM(IncrementalChanges2015[[#This Row],[2015]:[1909]])</f>
        <v>-83</v>
      </c>
      <c r="J16" s="6">
        <v>-78</v>
      </c>
      <c r="K16" s="4">
        <v>-2</v>
      </c>
      <c r="L16" s="4">
        <v>-6</v>
      </c>
      <c r="M16" s="4">
        <v>-1</v>
      </c>
      <c r="N16" s="4">
        <v>7</v>
      </c>
      <c r="O16" s="4">
        <v>-10</v>
      </c>
      <c r="P16" s="4">
        <v>13</v>
      </c>
      <c r="Q16" s="4">
        <v>-9</v>
      </c>
      <c r="R16" s="4">
        <v>13</v>
      </c>
      <c r="S16" s="4">
        <v>8</v>
      </c>
      <c r="T16" s="4">
        <v>21</v>
      </c>
      <c r="U16" s="4">
        <v>22</v>
      </c>
      <c r="V16" s="4">
        <v>45</v>
      </c>
      <c r="W16" s="4">
        <v>1</v>
      </c>
      <c r="X16" s="4">
        <v>0</v>
      </c>
      <c r="Y16" s="4">
        <v>7</v>
      </c>
      <c r="Z16" s="4">
        <v>2</v>
      </c>
      <c r="AA16" s="4">
        <v>-3</v>
      </c>
      <c r="AB16" s="4">
        <v>4</v>
      </c>
      <c r="AC16" s="4">
        <v>0</v>
      </c>
      <c r="AD16" s="4">
        <v>0</v>
      </c>
      <c r="AE16" s="4">
        <v>2</v>
      </c>
      <c r="AF16" s="4">
        <v>0</v>
      </c>
      <c r="AG16" s="4">
        <v>1</v>
      </c>
      <c r="AH16" s="4">
        <v>0</v>
      </c>
      <c r="AI16" s="4">
        <v>0</v>
      </c>
      <c r="AJ16" s="4">
        <v>-1</v>
      </c>
      <c r="AK16" s="4">
        <v>-2</v>
      </c>
      <c r="AL16" s="4">
        <v>-1</v>
      </c>
      <c r="AM16" s="4">
        <v>-11</v>
      </c>
      <c r="AN16" s="4">
        <v>-12</v>
      </c>
      <c r="AO16" s="4">
        <v>-2</v>
      </c>
      <c r="AP16" s="4">
        <v>-5</v>
      </c>
      <c r="AQ16" s="4">
        <v>-18</v>
      </c>
      <c r="AR16" s="4">
        <v>-8</v>
      </c>
      <c r="AS16" s="4">
        <v>-57</v>
      </c>
      <c r="AT16" s="4">
        <v>-3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4">
        <v>0</v>
      </c>
      <c r="BP16" s="4">
        <v>0</v>
      </c>
      <c r="BQ16" s="4">
        <v>0</v>
      </c>
      <c r="BR16" s="4">
        <v>0</v>
      </c>
      <c r="BS16" s="4">
        <v>0</v>
      </c>
      <c r="BT16" s="4">
        <v>0</v>
      </c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</row>
    <row r="17" spans="1:110" ht="28.8" x14ac:dyDescent="0.3">
      <c r="A17" t="s">
        <v>140</v>
      </c>
      <c r="B17" s="3" t="s">
        <v>166</v>
      </c>
      <c r="C17" s="3" t="s">
        <v>143</v>
      </c>
      <c r="D17" t="s">
        <v>131</v>
      </c>
      <c r="E17" s="5" t="b">
        <f>IFERROR(OR(IncrementalChanges2015[[#This Row],[Future No Enduring Need]:[Other Exclusion]]),FALSE)</f>
        <v>0</v>
      </c>
      <c r="H17" t="b">
        <v>1</v>
      </c>
      <c r="I17" s="5">
        <f>SUM(IncrementalChanges2015[[#This Row],[2015]:[1909]])</f>
        <v>34</v>
      </c>
      <c r="J17" s="6">
        <v>12</v>
      </c>
      <c r="K17" s="4">
        <v>5</v>
      </c>
      <c r="L17" s="4">
        <v>2</v>
      </c>
      <c r="M17" s="4">
        <v>-6</v>
      </c>
      <c r="N17" s="4">
        <v>-21</v>
      </c>
      <c r="O17" s="4">
        <v>14</v>
      </c>
      <c r="P17" s="4">
        <v>4</v>
      </c>
      <c r="Q17" s="4">
        <v>-1</v>
      </c>
      <c r="R17" s="4">
        <v>2</v>
      </c>
      <c r="S17" s="4">
        <v>4</v>
      </c>
      <c r="T17" s="4">
        <v>0</v>
      </c>
      <c r="U17" s="4">
        <v>1</v>
      </c>
      <c r="V17" s="4">
        <v>2</v>
      </c>
      <c r="W17" s="4">
        <v>1</v>
      </c>
      <c r="X17" s="4">
        <v>1</v>
      </c>
      <c r="Y17" s="4">
        <v>9</v>
      </c>
      <c r="Z17" s="4">
        <v>3</v>
      </c>
      <c r="AA17" s="4">
        <v>0</v>
      </c>
      <c r="AB17" s="4">
        <v>8</v>
      </c>
      <c r="AC17" s="4">
        <v>0</v>
      </c>
      <c r="AD17" s="4">
        <v>0</v>
      </c>
      <c r="AE17" s="4">
        <v>0</v>
      </c>
      <c r="AF17" s="4">
        <v>0</v>
      </c>
      <c r="AG17" s="4">
        <v>2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-8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4">
        <v>0</v>
      </c>
      <c r="BP17" s="4">
        <v>0</v>
      </c>
      <c r="BQ17" s="4">
        <v>0</v>
      </c>
      <c r="BR17" s="4">
        <v>0</v>
      </c>
      <c r="BS17" s="4">
        <v>0</v>
      </c>
      <c r="BT17" s="4">
        <v>0</v>
      </c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</row>
    <row r="27" spans="1:110" x14ac:dyDescent="0.3"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</row>
    <row r="29" spans="1:110" x14ac:dyDescent="0.3"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</row>
    <row r="31" spans="1:110" x14ac:dyDescent="0.3"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</row>
    <row r="32" spans="1:110" x14ac:dyDescent="0.3"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</row>
    <row r="33" spans="10:110" x14ac:dyDescent="0.3"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</row>
    <row r="34" spans="10:110" x14ac:dyDescent="0.3"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</row>
    <row r="35" spans="10:110" x14ac:dyDescent="0.3"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</row>
    <row r="36" spans="10:110" x14ac:dyDescent="0.3"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</row>
    <row r="37" spans="10:110" x14ac:dyDescent="0.3"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</row>
    <row r="38" spans="10:110" x14ac:dyDescent="0.3"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</row>
    <row r="39" spans="10:110" x14ac:dyDescent="0.3"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</row>
    <row r="40" spans="10:110" x14ac:dyDescent="0.3"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</row>
    <row r="41" spans="10:110" x14ac:dyDescent="0.3"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</row>
    <row r="42" spans="10:110" x14ac:dyDescent="0.3"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K18"/>
  <sheetViews>
    <sheetView zoomScale="55" zoomScaleNormal="55" workbookViewId="0"/>
  </sheetViews>
  <sheetFormatPr defaultRowHeight="14.4" x14ac:dyDescent="0.3"/>
  <cols>
    <col min="1" max="1" width="17.6640625" bestFit="1" customWidth="1"/>
    <col min="2" max="2" width="41.5546875" style="3" customWidth="1"/>
    <col min="3" max="3" width="11.33203125" bestFit="1" customWidth="1"/>
    <col min="4" max="4" width="25" bestFit="1" customWidth="1"/>
    <col min="5" max="5" width="32" bestFit="1" customWidth="1"/>
    <col min="6" max="6" width="34.33203125" bestFit="1" customWidth="1"/>
    <col min="7" max="7" width="23.5546875" bestFit="1" customWidth="1"/>
    <col min="8" max="8" width="16.33203125" customWidth="1"/>
    <col min="9" max="9" width="11" style="3" bestFit="1" customWidth="1"/>
    <col min="10" max="12" width="11" bestFit="1" customWidth="1"/>
    <col min="13" max="13" width="10.6640625" bestFit="1" customWidth="1"/>
    <col min="14" max="14" width="11" bestFit="1" customWidth="1"/>
    <col min="15" max="22" width="11.44140625" bestFit="1" customWidth="1"/>
    <col min="23" max="23" width="11" bestFit="1" customWidth="1"/>
    <col min="24" max="24" width="11.44140625" bestFit="1" customWidth="1"/>
    <col min="25" max="32" width="11" bestFit="1" customWidth="1"/>
    <col min="33" max="33" width="10.6640625" bestFit="1" customWidth="1"/>
    <col min="34" max="42" width="11" bestFit="1" customWidth="1"/>
    <col min="43" max="43" width="10.6640625" bestFit="1" customWidth="1"/>
    <col min="44" max="52" width="11" bestFit="1" customWidth="1"/>
    <col min="53" max="53" width="10.6640625" bestFit="1" customWidth="1"/>
    <col min="54" max="62" width="11" bestFit="1" customWidth="1"/>
    <col min="63" max="63" width="10.6640625" bestFit="1" customWidth="1"/>
    <col min="64" max="72" width="11" bestFit="1" customWidth="1"/>
    <col min="73" max="73" width="10.6640625" bestFit="1" customWidth="1"/>
    <col min="74" max="82" width="11" bestFit="1" customWidth="1"/>
    <col min="83" max="83" width="10.6640625" bestFit="1" customWidth="1"/>
    <col min="84" max="92" width="11" bestFit="1" customWidth="1"/>
    <col min="93" max="93" width="10.6640625" bestFit="1" customWidth="1"/>
    <col min="94" max="102" width="11" bestFit="1" customWidth="1"/>
    <col min="103" max="103" width="10.6640625" bestFit="1" customWidth="1"/>
    <col min="104" max="104" width="11" bestFit="1" customWidth="1"/>
    <col min="105" max="112" width="10.6640625" bestFit="1" customWidth="1"/>
    <col min="113" max="113" width="10.33203125" bestFit="1" customWidth="1"/>
    <col min="114" max="114" width="10.6640625" bestFit="1" customWidth="1"/>
    <col min="115" max="115" width="11" bestFit="1" customWidth="1"/>
    <col min="116" max="117" width="7.33203125" bestFit="1" customWidth="1"/>
  </cols>
  <sheetData>
    <row r="2" spans="1:115" s="2" customFormat="1" ht="20.399999999999999" thickBot="1" x14ac:dyDescent="0.45">
      <c r="A2" s="2" t="s">
        <v>153</v>
      </c>
      <c r="B2" s="12"/>
      <c r="J2" s="12"/>
    </row>
    <row r="3" spans="1:115" ht="15" thickTop="1" x14ac:dyDescent="0.3"/>
    <row r="4" spans="1:115" x14ac:dyDescent="0.3">
      <c r="A4" t="s">
        <v>9</v>
      </c>
      <c r="B4" s="3" t="s">
        <v>10</v>
      </c>
      <c r="C4" t="s">
        <v>11</v>
      </c>
      <c r="D4" t="s">
        <v>123</v>
      </c>
      <c r="E4" t="s">
        <v>12</v>
      </c>
      <c r="F4" t="s">
        <v>13</v>
      </c>
      <c r="G4" t="s">
        <v>14</v>
      </c>
      <c r="H4" t="s">
        <v>15</v>
      </c>
      <c r="I4" t="s">
        <v>16</v>
      </c>
      <c r="J4" t="s">
        <v>17</v>
      </c>
      <c r="K4" t="s">
        <v>18</v>
      </c>
      <c r="L4" t="s">
        <v>19</v>
      </c>
      <c r="M4" t="s">
        <v>20</v>
      </c>
      <c r="N4" t="s">
        <v>21</v>
      </c>
      <c r="O4" t="s">
        <v>22</v>
      </c>
      <c r="P4" t="s">
        <v>23</v>
      </c>
      <c r="Q4" t="s">
        <v>24</v>
      </c>
      <c r="R4" t="s">
        <v>25</v>
      </c>
      <c r="S4" t="s">
        <v>26</v>
      </c>
      <c r="T4" t="s">
        <v>27</v>
      </c>
      <c r="U4" t="s">
        <v>28</v>
      </c>
      <c r="V4" t="s">
        <v>29</v>
      </c>
      <c r="W4" t="s">
        <v>30</v>
      </c>
      <c r="X4" t="s">
        <v>31</v>
      </c>
      <c r="Y4" t="s">
        <v>32</v>
      </c>
      <c r="Z4" t="s">
        <v>33</v>
      </c>
      <c r="AA4" t="s">
        <v>34</v>
      </c>
      <c r="AB4" t="s">
        <v>35</v>
      </c>
      <c r="AC4" t="s">
        <v>36</v>
      </c>
      <c r="AD4" t="s">
        <v>37</v>
      </c>
      <c r="AE4" t="s">
        <v>38</v>
      </c>
      <c r="AF4" t="s">
        <v>39</v>
      </c>
      <c r="AG4" t="s">
        <v>40</v>
      </c>
      <c r="AH4" t="s">
        <v>41</v>
      </c>
      <c r="AI4" t="s">
        <v>42</v>
      </c>
      <c r="AJ4" t="s">
        <v>43</v>
      </c>
      <c r="AK4" t="s">
        <v>44</v>
      </c>
      <c r="AL4" t="s">
        <v>45</v>
      </c>
      <c r="AM4" t="s">
        <v>46</v>
      </c>
      <c r="AN4" t="s">
        <v>47</v>
      </c>
      <c r="AO4" t="s">
        <v>48</v>
      </c>
      <c r="AP4" t="s">
        <v>49</v>
      </c>
      <c r="AQ4" t="s">
        <v>50</v>
      </c>
      <c r="AR4" t="s">
        <v>51</v>
      </c>
      <c r="AS4" t="s">
        <v>52</v>
      </c>
      <c r="AT4" t="s">
        <v>53</v>
      </c>
      <c r="AU4" t="s">
        <v>54</v>
      </c>
      <c r="AV4" t="s">
        <v>55</v>
      </c>
      <c r="AW4" t="s">
        <v>56</v>
      </c>
      <c r="AX4" t="s">
        <v>57</v>
      </c>
      <c r="AY4" t="s">
        <v>58</v>
      </c>
      <c r="AZ4" t="s">
        <v>59</v>
      </c>
      <c r="BA4" t="s">
        <v>60</v>
      </c>
      <c r="BB4" t="s">
        <v>61</v>
      </c>
      <c r="BC4" t="s">
        <v>62</v>
      </c>
      <c r="BD4" t="s">
        <v>63</v>
      </c>
      <c r="BE4" t="s">
        <v>64</v>
      </c>
      <c r="BF4" t="s">
        <v>65</v>
      </c>
      <c r="BG4" t="s">
        <v>66</v>
      </c>
      <c r="BH4" t="s">
        <v>67</v>
      </c>
      <c r="BI4" t="s">
        <v>68</v>
      </c>
      <c r="BJ4" t="s">
        <v>69</v>
      </c>
      <c r="BK4" t="s">
        <v>70</v>
      </c>
      <c r="BL4" t="s">
        <v>71</v>
      </c>
      <c r="BM4" t="s">
        <v>72</v>
      </c>
      <c r="BN4" t="s">
        <v>73</v>
      </c>
      <c r="BO4" t="s">
        <v>74</v>
      </c>
      <c r="BP4" t="s">
        <v>75</v>
      </c>
      <c r="BQ4" t="s">
        <v>76</v>
      </c>
      <c r="BR4" t="s">
        <v>77</v>
      </c>
      <c r="BS4" t="s">
        <v>78</v>
      </c>
      <c r="BT4" t="s">
        <v>79</v>
      </c>
      <c r="BU4" t="s">
        <v>80</v>
      </c>
      <c r="BV4" t="s">
        <v>81</v>
      </c>
      <c r="BW4" t="s">
        <v>82</v>
      </c>
      <c r="BX4" t="s">
        <v>83</v>
      </c>
      <c r="BY4" t="s">
        <v>84</v>
      </c>
      <c r="BZ4" t="s">
        <v>85</v>
      </c>
      <c r="CA4" t="s">
        <v>86</v>
      </c>
      <c r="CB4" t="s">
        <v>87</v>
      </c>
      <c r="CC4" t="s">
        <v>88</v>
      </c>
      <c r="CD4" t="s">
        <v>89</v>
      </c>
      <c r="CE4" t="s">
        <v>90</v>
      </c>
      <c r="CF4" t="s">
        <v>91</v>
      </c>
      <c r="CG4" t="s">
        <v>92</v>
      </c>
      <c r="CH4" t="s">
        <v>93</v>
      </c>
      <c r="CI4" t="s">
        <v>94</v>
      </c>
      <c r="CJ4" t="s">
        <v>95</v>
      </c>
      <c r="CK4" t="s">
        <v>96</v>
      </c>
      <c r="CL4" t="s">
        <v>97</v>
      </c>
      <c r="CM4" t="s">
        <v>98</v>
      </c>
      <c r="CN4" t="s">
        <v>99</v>
      </c>
      <c r="CO4" t="s">
        <v>100</v>
      </c>
      <c r="CP4" t="s">
        <v>101</v>
      </c>
      <c r="CQ4" t="s">
        <v>102</v>
      </c>
      <c r="CR4" t="s">
        <v>103</v>
      </c>
      <c r="CS4" t="s">
        <v>104</v>
      </c>
      <c r="CT4" t="s">
        <v>105</v>
      </c>
      <c r="CU4" t="s">
        <v>106</v>
      </c>
      <c r="CV4" t="s">
        <v>107</v>
      </c>
      <c r="CW4" t="s">
        <v>108</v>
      </c>
      <c r="CX4" t="s">
        <v>109</v>
      </c>
      <c r="CY4" t="s">
        <v>110</v>
      </c>
      <c r="CZ4" t="s">
        <v>111</v>
      </c>
      <c r="DA4" t="s">
        <v>112</v>
      </c>
      <c r="DB4" t="s">
        <v>113</v>
      </c>
      <c r="DC4" t="s">
        <v>114</v>
      </c>
      <c r="DD4" t="s">
        <v>115</v>
      </c>
      <c r="DE4" t="s">
        <v>116</v>
      </c>
      <c r="DF4" t="s">
        <v>117</v>
      </c>
      <c r="DG4" t="s">
        <v>118</v>
      </c>
      <c r="DH4" t="s">
        <v>119</v>
      </c>
      <c r="DI4" t="s">
        <v>120</v>
      </c>
      <c r="DJ4" t="s">
        <v>121</v>
      </c>
      <c r="DK4" t="s">
        <v>122</v>
      </c>
    </row>
    <row r="5" spans="1:115" ht="43.2" x14ac:dyDescent="0.3">
      <c r="A5" t="s">
        <v>144</v>
      </c>
      <c r="B5" s="3" t="s">
        <v>163</v>
      </c>
      <c r="C5" s="3" t="s">
        <v>124</v>
      </c>
      <c r="E5" s="5" t="b">
        <f>IFERROR(OR(IncrementalChanges2010[[#This Row],[Future No Enduring Need]:[Other Exclusion]]),FALSE)</f>
        <v>1</v>
      </c>
      <c r="F5" t="b">
        <v>1</v>
      </c>
      <c r="H5" s="5">
        <f>SUM(IncrementalChanges2010[[#This Row],[2015]:[1909]])</f>
        <v>-5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-5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4">
        <v>0</v>
      </c>
      <c r="BP5" s="4">
        <v>0</v>
      </c>
      <c r="BQ5" s="4">
        <v>0</v>
      </c>
      <c r="BR5" s="4">
        <v>0</v>
      </c>
      <c r="BS5" s="4">
        <v>0</v>
      </c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</row>
    <row r="6" spans="1:115" ht="28.8" x14ac:dyDescent="0.3">
      <c r="A6" t="s">
        <v>145</v>
      </c>
      <c r="B6" s="3" t="s">
        <v>146</v>
      </c>
      <c r="C6" s="3" t="s">
        <v>124</v>
      </c>
      <c r="E6" s="5" t="b">
        <f>IFERROR(OR(IncrementalChanges2010[[#This Row],[Future No Enduring Need]:[Other Exclusion]]),FALSE)</f>
        <v>1</v>
      </c>
      <c r="G6" t="b">
        <v>1</v>
      </c>
      <c r="H6" s="5">
        <f>SUM(IncrementalChanges2010[[#This Row],[2015]:[1909]])</f>
        <v>-2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-2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4">
        <v>0</v>
      </c>
      <c r="BP6" s="4">
        <v>0</v>
      </c>
      <c r="BQ6" s="4">
        <v>0</v>
      </c>
      <c r="BR6" s="4">
        <v>0</v>
      </c>
      <c r="BS6" s="4">
        <v>0</v>
      </c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</row>
    <row r="7" spans="1:115" ht="28.8" x14ac:dyDescent="0.3">
      <c r="A7" t="s">
        <v>126</v>
      </c>
      <c r="B7" s="3" t="s">
        <v>127</v>
      </c>
      <c r="C7" t="s">
        <v>124</v>
      </c>
      <c r="D7" t="s">
        <v>11</v>
      </c>
      <c r="E7" t="b">
        <f>IFERROR(OR(IncrementalChanges2010[[#This Row],[Future No Enduring Need]:[Other Exclusion]]),FALSE)</f>
        <v>1</v>
      </c>
      <c r="G7" t="b">
        <v>1</v>
      </c>
      <c r="H7">
        <f>SUM(IncrementalChanges2010[[#This Row],[2015]:[1909]])</f>
        <v>-15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-11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-2</v>
      </c>
      <c r="AL7" s="4">
        <v>0</v>
      </c>
      <c r="AM7" s="4">
        <v>0</v>
      </c>
      <c r="AN7" s="4">
        <v>0</v>
      </c>
      <c r="AO7" s="4">
        <v>0</v>
      </c>
      <c r="AP7" s="4">
        <v>-2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>
        <v>0</v>
      </c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4">
        <v>0</v>
      </c>
      <c r="BJ7" s="4">
        <v>0</v>
      </c>
      <c r="BK7" s="4">
        <v>0</v>
      </c>
      <c r="BL7" s="4">
        <v>0</v>
      </c>
      <c r="BM7" s="4">
        <v>0</v>
      </c>
      <c r="BN7" s="4">
        <v>0</v>
      </c>
      <c r="BO7" s="4">
        <v>0</v>
      </c>
      <c r="BP7" s="4">
        <v>0</v>
      </c>
      <c r="BQ7" s="4">
        <v>0</v>
      </c>
      <c r="BR7" s="4">
        <v>0</v>
      </c>
      <c r="BS7" s="4">
        <v>0</v>
      </c>
      <c r="BT7" s="4">
        <v>0</v>
      </c>
      <c r="BU7" s="4">
        <v>0</v>
      </c>
      <c r="BV7" s="4">
        <v>0</v>
      </c>
      <c r="BW7" s="4">
        <v>0</v>
      </c>
      <c r="BX7" s="4">
        <v>0</v>
      </c>
      <c r="BY7" s="4">
        <v>0</v>
      </c>
      <c r="BZ7" s="4">
        <v>0</v>
      </c>
      <c r="CA7" s="4">
        <v>0</v>
      </c>
      <c r="CB7" s="4">
        <v>0</v>
      </c>
      <c r="CC7" s="4">
        <v>0</v>
      </c>
      <c r="CD7" s="4">
        <v>0</v>
      </c>
      <c r="CE7" s="4">
        <v>0</v>
      </c>
      <c r="CF7" s="4">
        <v>0</v>
      </c>
      <c r="CG7" s="4">
        <v>0</v>
      </c>
      <c r="CH7" s="4">
        <v>0</v>
      </c>
      <c r="CI7" s="4">
        <v>0</v>
      </c>
      <c r="CJ7" s="4">
        <v>0</v>
      </c>
      <c r="CK7" s="4">
        <v>0</v>
      </c>
      <c r="CL7" s="4">
        <v>0</v>
      </c>
      <c r="CM7" s="4">
        <v>0</v>
      </c>
      <c r="CN7" s="4">
        <v>0</v>
      </c>
      <c r="CO7" s="4">
        <v>0</v>
      </c>
      <c r="CP7" s="4">
        <v>0</v>
      </c>
      <c r="CQ7" s="4">
        <v>0</v>
      </c>
      <c r="CR7" s="4">
        <v>0</v>
      </c>
      <c r="CS7" s="4">
        <v>0</v>
      </c>
      <c r="CT7" s="4">
        <v>0</v>
      </c>
      <c r="CU7" s="4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</row>
    <row r="8" spans="1:115" ht="28.8" x14ac:dyDescent="0.3">
      <c r="A8" t="s">
        <v>126</v>
      </c>
      <c r="B8" s="3" t="s">
        <v>127</v>
      </c>
      <c r="C8" s="3" t="s">
        <v>125</v>
      </c>
      <c r="D8" t="s">
        <v>11</v>
      </c>
      <c r="E8" s="5" t="b">
        <f>IFERROR(OR(IncrementalChanges2010[[#This Row],[Future No Enduring Need]:[Other Exclusion]]),FALSE)</f>
        <v>1</v>
      </c>
      <c r="G8" t="b">
        <v>1</v>
      </c>
      <c r="H8" s="5">
        <f>SUM(IncrementalChanges2010[[#This Row],[2015]:[1909]])</f>
        <v>-3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-1</v>
      </c>
      <c r="AH8" s="4">
        <v>0</v>
      </c>
      <c r="AI8" s="4">
        <v>0</v>
      </c>
      <c r="AJ8" s="4">
        <v>0</v>
      </c>
      <c r="AK8" s="4">
        <v>0</v>
      </c>
      <c r="AL8" s="4">
        <v>-1</v>
      </c>
      <c r="AM8" s="4">
        <v>0</v>
      </c>
      <c r="AN8" s="4">
        <v>-1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>
        <v>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4">
        <v>0</v>
      </c>
      <c r="BE8" s="4">
        <v>0</v>
      </c>
      <c r="BF8" s="4">
        <v>0</v>
      </c>
      <c r="BG8" s="4">
        <v>0</v>
      </c>
      <c r="BH8" s="4">
        <v>0</v>
      </c>
      <c r="BI8" s="4">
        <v>0</v>
      </c>
      <c r="BJ8" s="4">
        <v>0</v>
      </c>
      <c r="BK8" s="4">
        <v>0</v>
      </c>
      <c r="BL8" s="4">
        <v>0</v>
      </c>
      <c r="BM8" s="4">
        <v>0</v>
      </c>
      <c r="BN8" s="4">
        <v>0</v>
      </c>
      <c r="BO8" s="4">
        <v>0</v>
      </c>
      <c r="BP8" s="4">
        <v>0</v>
      </c>
      <c r="BQ8" s="4">
        <v>0</v>
      </c>
      <c r="BR8" s="4">
        <v>0</v>
      </c>
      <c r="BS8" s="4">
        <v>0</v>
      </c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</row>
    <row r="9" spans="1:115" ht="43.2" x14ac:dyDescent="0.3">
      <c r="A9" t="s">
        <v>132</v>
      </c>
      <c r="B9" s="3" t="s">
        <v>164</v>
      </c>
      <c r="C9" s="3" t="s">
        <v>125</v>
      </c>
      <c r="D9" t="s">
        <v>11</v>
      </c>
      <c r="E9" s="5" t="b">
        <f>IFERROR(OR(IncrementalChanges2010[[#This Row],[Future No Enduring Need]:[Other Exclusion]]),FALSE)</f>
        <v>1</v>
      </c>
      <c r="G9" t="b">
        <v>1</v>
      </c>
      <c r="H9" s="5">
        <f>SUM(IncrementalChanges2010[[#This Row],[2015]:[1909]])</f>
        <v>-4</v>
      </c>
      <c r="I9" s="6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-2</v>
      </c>
      <c r="S9" s="4">
        <v>0</v>
      </c>
      <c r="T9" s="4">
        <v>0</v>
      </c>
      <c r="U9" s="4">
        <v>-2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4">
        <v>0</v>
      </c>
      <c r="BP9" s="4">
        <v>0</v>
      </c>
      <c r="BQ9" s="4">
        <v>0</v>
      </c>
      <c r="BR9" s="4">
        <v>0</v>
      </c>
      <c r="BS9" s="4">
        <v>0</v>
      </c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</row>
    <row r="10" spans="1:115" ht="28.8" x14ac:dyDescent="0.3">
      <c r="A10" t="s">
        <v>165</v>
      </c>
      <c r="B10" s="3" t="s">
        <v>174</v>
      </c>
      <c r="C10" s="3" t="s">
        <v>124</v>
      </c>
      <c r="D10" t="s">
        <v>131</v>
      </c>
      <c r="E10" s="5" t="b">
        <f>IFERROR(OR(IncrementalChanges2010[[#This Row],[Future No Enduring Need]:[Other Exclusion]]),FALSE)</f>
        <v>1</v>
      </c>
      <c r="G10" t="b">
        <v>1</v>
      </c>
      <c r="H10" s="5">
        <f>SUM(IncrementalChanges2010[[#This Row],[2015]:[1909]])</f>
        <v>-415</v>
      </c>
      <c r="I10" s="6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-415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4">
        <v>0</v>
      </c>
      <c r="BN10" s="4">
        <v>0</v>
      </c>
      <c r="BO10" s="4">
        <v>0</v>
      </c>
      <c r="BP10" s="4">
        <v>0</v>
      </c>
      <c r="BQ10" s="4">
        <v>0</v>
      </c>
      <c r="BR10" s="4">
        <v>0</v>
      </c>
      <c r="BS10" s="4">
        <v>0</v>
      </c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</row>
    <row r="11" spans="1:115" ht="28.8" x14ac:dyDescent="0.3">
      <c r="A11" t="s">
        <v>165</v>
      </c>
      <c r="B11" s="3" t="s">
        <v>174</v>
      </c>
      <c r="C11" t="s">
        <v>125</v>
      </c>
      <c r="D11" t="s">
        <v>131</v>
      </c>
      <c r="E11" s="5" t="b">
        <f>IFERROR(OR(IncrementalChanges2010[[#This Row],[Future No Enduring Need]:[Other Exclusion]]),FALSE)</f>
        <v>1</v>
      </c>
      <c r="G11" t="b">
        <v>1</v>
      </c>
      <c r="H11" s="5">
        <f>SUM(IncrementalChanges2010[[#This Row],[2015]:[1909]])</f>
        <v>-6</v>
      </c>
      <c r="I11" s="6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-6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4">
        <v>0</v>
      </c>
      <c r="BP11" s="4">
        <v>0</v>
      </c>
      <c r="BQ11" s="4">
        <v>0</v>
      </c>
      <c r="BR11" s="4">
        <v>0</v>
      </c>
      <c r="BS11" s="4">
        <v>0</v>
      </c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</row>
    <row r="12" spans="1:115" ht="28.8" x14ac:dyDescent="0.3">
      <c r="A12" t="s">
        <v>165</v>
      </c>
      <c r="B12" s="3" t="s">
        <v>174</v>
      </c>
      <c r="C12" s="3" t="s">
        <v>138</v>
      </c>
      <c r="D12" t="s">
        <v>131</v>
      </c>
      <c r="E12" s="5" t="b">
        <f>IFERROR(OR(IncrementalChanges2010[[#This Row],[Future No Enduring Need]:[Other Exclusion]]),FALSE)</f>
        <v>1</v>
      </c>
      <c r="G12" t="b">
        <v>1</v>
      </c>
      <c r="H12" s="5">
        <f>SUM(IncrementalChanges2010[[#This Row],[2015]:[1909]])</f>
        <v>-2</v>
      </c>
      <c r="I12" s="6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-2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4">
        <v>0</v>
      </c>
      <c r="BP12" s="4">
        <v>0</v>
      </c>
      <c r="BQ12" s="4">
        <v>0</v>
      </c>
      <c r="BR12" s="4">
        <v>0</v>
      </c>
      <c r="BS12" s="4">
        <v>0</v>
      </c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</row>
    <row r="13" spans="1:115" ht="28.8" x14ac:dyDescent="0.3">
      <c r="A13" t="s">
        <v>165</v>
      </c>
      <c r="B13" s="3" t="s">
        <v>174</v>
      </c>
      <c r="C13" s="3" t="s">
        <v>124</v>
      </c>
      <c r="D13" t="s">
        <v>131</v>
      </c>
      <c r="E13" s="5" t="b">
        <f>IFERROR(OR(IncrementalChanges2010[[#This Row],[Future No Enduring Need]:[Other Exclusion]]),FALSE)</f>
        <v>1</v>
      </c>
      <c r="G13" t="b">
        <v>1</v>
      </c>
      <c r="H13" s="5">
        <f>SUM(IncrementalChanges2010[[#This Row],[2015]:[1909]])</f>
        <v>415</v>
      </c>
      <c r="I13" s="6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4</v>
      </c>
      <c r="P13" s="4">
        <v>8</v>
      </c>
      <c r="Q13" s="4">
        <v>3</v>
      </c>
      <c r="R13" s="4">
        <v>2</v>
      </c>
      <c r="S13" s="4">
        <v>6</v>
      </c>
      <c r="T13" s="4">
        <v>7</v>
      </c>
      <c r="U13" s="4">
        <v>9</v>
      </c>
      <c r="V13" s="4">
        <v>12</v>
      </c>
      <c r="W13" s="4">
        <v>6</v>
      </c>
      <c r="X13" s="4">
        <v>3</v>
      </c>
      <c r="Y13" s="4">
        <v>1</v>
      </c>
      <c r="Z13" s="4">
        <v>1</v>
      </c>
      <c r="AA13" s="4">
        <v>141</v>
      </c>
      <c r="AB13" s="4">
        <v>5</v>
      </c>
      <c r="AC13" s="4">
        <v>25</v>
      </c>
      <c r="AD13" s="4">
        <v>19</v>
      </c>
      <c r="AE13" s="4">
        <v>9</v>
      </c>
      <c r="AF13" s="4">
        <v>18</v>
      </c>
      <c r="AG13" s="4">
        <v>13</v>
      </c>
      <c r="AH13" s="4">
        <v>10</v>
      </c>
      <c r="AI13" s="4">
        <v>10</v>
      </c>
      <c r="AJ13" s="4">
        <v>3</v>
      </c>
      <c r="AK13" s="4">
        <v>14</v>
      </c>
      <c r="AL13" s="4">
        <v>14</v>
      </c>
      <c r="AM13" s="4">
        <v>15</v>
      </c>
      <c r="AN13" s="4">
        <v>7</v>
      </c>
      <c r="AO13" s="4">
        <v>18</v>
      </c>
      <c r="AP13" s="4">
        <v>15</v>
      </c>
      <c r="AQ13" s="4">
        <v>7</v>
      </c>
      <c r="AR13" s="4">
        <v>0</v>
      </c>
      <c r="AS13" s="4">
        <v>3</v>
      </c>
      <c r="AT13" s="4">
        <v>4</v>
      </c>
      <c r="AU13" s="4">
        <v>2</v>
      </c>
      <c r="AV13" s="4">
        <v>0</v>
      </c>
      <c r="AW13" s="4">
        <v>0</v>
      </c>
      <c r="AX13" s="4">
        <v>0</v>
      </c>
      <c r="AY13" s="4">
        <v>1</v>
      </c>
      <c r="AZ13" s="4">
        <v>0</v>
      </c>
      <c r="BA13" s="4">
        <v>0</v>
      </c>
      <c r="BB13" s="4">
        <v>0</v>
      </c>
      <c r="BC13" s="4">
        <v>0</v>
      </c>
      <c r="BD13" s="4">
        <v>0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4">
        <v>0</v>
      </c>
      <c r="BP13" s="4">
        <v>0</v>
      </c>
      <c r="BQ13" s="4">
        <v>0</v>
      </c>
      <c r="BR13" s="4">
        <v>0</v>
      </c>
      <c r="BS13" s="4">
        <v>0</v>
      </c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</row>
    <row r="14" spans="1:115" ht="28.8" x14ac:dyDescent="0.3">
      <c r="A14" t="s">
        <v>165</v>
      </c>
      <c r="B14" s="3" t="s">
        <v>174</v>
      </c>
      <c r="C14" t="s">
        <v>125</v>
      </c>
      <c r="D14" t="s">
        <v>131</v>
      </c>
      <c r="E14" s="5" t="b">
        <f>IFERROR(OR(IncrementalChanges2010[[#This Row],[Future No Enduring Need]:[Other Exclusion]]),FALSE)</f>
        <v>1</v>
      </c>
      <c r="G14" t="b">
        <v>1</v>
      </c>
      <c r="H14" s="5">
        <f>SUM(IncrementalChanges2010[[#This Row],[2015]:[1909]])</f>
        <v>6</v>
      </c>
      <c r="I14" s="6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2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1</v>
      </c>
      <c r="AH14" s="4">
        <v>0</v>
      </c>
      <c r="AI14" s="4">
        <v>0</v>
      </c>
      <c r="AJ14" s="4">
        <v>0</v>
      </c>
      <c r="AK14" s="4">
        <v>0</v>
      </c>
      <c r="AL14" s="4">
        <v>1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2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4">
        <v>0</v>
      </c>
      <c r="BP14" s="4">
        <v>0</v>
      </c>
      <c r="BQ14" s="4">
        <v>0</v>
      </c>
      <c r="BR14" s="4">
        <v>0</v>
      </c>
      <c r="BS14" s="4">
        <v>0</v>
      </c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</row>
    <row r="15" spans="1:115" ht="28.8" x14ac:dyDescent="0.3">
      <c r="A15" t="s">
        <v>165</v>
      </c>
      <c r="B15" s="3" t="s">
        <v>174</v>
      </c>
      <c r="C15" s="3" t="s">
        <v>138</v>
      </c>
      <c r="D15" t="s">
        <v>131</v>
      </c>
      <c r="E15" s="5" t="b">
        <f>IFERROR(OR(IncrementalChanges2010[[#This Row],[Future No Enduring Need]:[Other Exclusion]]),FALSE)</f>
        <v>1</v>
      </c>
      <c r="G15" t="b">
        <v>1</v>
      </c>
      <c r="H15" s="5">
        <f>SUM(IncrementalChanges2010[[#This Row],[2015]:[1909]])</f>
        <v>2</v>
      </c>
      <c r="I15" s="6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2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4">
        <v>0</v>
      </c>
      <c r="BE15" s="4"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4">
        <v>0</v>
      </c>
      <c r="BP15" s="4">
        <v>0</v>
      </c>
      <c r="BQ15" s="4">
        <v>0</v>
      </c>
      <c r="BR15" s="4">
        <v>0</v>
      </c>
      <c r="BS15" s="4">
        <v>0</v>
      </c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</row>
    <row r="16" spans="1:115" ht="28.8" x14ac:dyDescent="0.3">
      <c r="A16" t="s">
        <v>178</v>
      </c>
      <c r="B16" s="3" t="s">
        <v>177</v>
      </c>
      <c r="C16" s="3" t="s">
        <v>124</v>
      </c>
      <c r="D16" t="s">
        <v>176</v>
      </c>
      <c r="E16" s="5" t="b">
        <f>IFERROR(OR(IncrementalChanges2010[[#This Row],[Future No Enduring Need]:[Other Exclusion]]),FALSE)</f>
        <v>1</v>
      </c>
      <c r="G16" t="b">
        <v>1</v>
      </c>
      <c r="H16" s="5">
        <f>SUM(IncrementalChanges2010[[#This Row],[2015]:[1909]])</f>
        <v>-41</v>
      </c>
      <c r="I16" s="6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-1</v>
      </c>
      <c r="S16" s="4">
        <v>0</v>
      </c>
      <c r="T16" s="4">
        <v>-4</v>
      </c>
      <c r="U16" s="4">
        <v>-1</v>
      </c>
      <c r="V16" s="4">
        <v>0</v>
      </c>
      <c r="W16" s="4">
        <v>-1</v>
      </c>
      <c r="X16" s="4">
        <v>-2</v>
      </c>
      <c r="Y16" s="4">
        <v>0</v>
      </c>
      <c r="Z16" s="4">
        <v>0</v>
      </c>
      <c r="AA16" s="4">
        <v>-12</v>
      </c>
      <c r="AB16" s="4">
        <v>-2</v>
      </c>
      <c r="AC16" s="4">
        <v>-9</v>
      </c>
      <c r="AD16" s="4">
        <v>0</v>
      </c>
      <c r="AE16" s="4">
        <v>0</v>
      </c>
      <c r="AF16" s="4">
        <v>-1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-1</v>
      </c>
      <c r="AM16" s="4">
        <v>-1</v>
      </c>
      <c r="AN16" s="4">
        <v>0</v>
      </c>
      <c r="AO16" s="4">
        <v>-1</v>
      </c>
      <c r="AP16" s="4">
        <v>0</v>
      </c>
      <c r="AQ16" s="4">
        <v>-1</v>
      </c>
      <c r="AR16" s="4">
        <v>0</v>
      </c>
      <c r="AS16" s="4">
        <v>-2</v>
      </c>
      <c r="AT16" s="4">
        <v>-2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4">
        <v>0</v>
      </c>
      <c r="BP16" s="4">
        <v>0</v>
      </c>
      <c r="BQ16" s="4">
        <v>0</v>
      </c>
      <c r="BR16" s="4">
        <v>0</v>
      </c>
      <c r="BS16" s="4">
        <v>0</v>
      </c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</row>
    <row r="17" spans="1:99" ht="28.8" x14ac:dyDescent="0.3">
      <c r="A17" t="s">
        <v>178</v>
      </c>
      <c r="B17" s="3" t="s">
        <v>177</v>
      </c>
      <c r="C17" t="s">
        <v>125</v>
      </c>
      <c r="D17" t="s">
        <v>176</v>
      </c>
      <c r="E17" s="5" t="b">
        <f>IFERROR(OR(IncrementalChanges2010[[#This Row],[Future No Enduring Need]:[Other Exclusion]]),FALSE)</f>
        <v>1</v>
      </c>
      <c r="G17" t="b">
        <v>1</v>
      </c>
      <c r="H17" s="5">
        <f>SUM(IncrementalChanges2010[[#This Row],[2015]:[1909]])</f>
        <v>-2</v>
      </c>
      <c r="I17" s="6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-2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4">
        <v>0</v>
      </c>
      <c r="BP17" s="4">
        <v>0</v>
      </c>
      <c r="BQ17" s="4">
        <v>0</v>
      </c>
      <c r="BR17" s="4">
        <v>0</v>
      </c>
      <c r="BS17" s="4">
        <v>0</v>
      </c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</row>
    <row r="18" spans="1:99" ht="28.8" x14ac:dyDescent="0.3">
      <c r="A18" t="s">
        <v>178</v>
      </c>
      <c r="B18" s="3" t="s">
        <v>177</v>
      </c>
      <c r="C18" s="3" t="s">
        <v>138</v>
      </c>
      <c r="D18" t="s">
        <v>176</v>
      </c>
      <c r="E18" s="5" t="b">
        <f>IFERROR(OR(IncrementalChanges2010[[#This Row],[Future No Enduring Need]:[Other Exclusion]]),FALSE)</f>
        <v>1</v>
      </c>
      <c r="G18" t="b">
        <v>1</v>
      </c>
      <c r="H18" s="5">
        <f>SUM(IncrementalChanges2010[[#This Row],[2015]:[1909]])</f>
        <v>-6</v>
      </c>
      <c r="I18" s="6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-2</v>
      </c>
      <c r="Z18" s="4">
        <v>-4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0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4">
        <v>0</v>
      </c>
      <c r="BP18" s="4">
        <v>0</v>
      </c>
      <c r="BQ18" s="4">
        <v>0</v>
      </c>
      <c r="BR18" s="4">
        <v>0</v>
      </c>
      <c r="BS18" s="4">
        <v>0</v>
      </c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DI51"/>
  <sheetViews>
    <sheetView topLeftCell="B1" zoomScale="80" zoomScaleNormal="80" workbookViewId="0">
      <selection activeCell="B1" sqref="B1"/>
    </sheetView>
  </sheetViews>
  <sheetFormatPr defaultRowHeight="14.4" outlineLevelRow="1" outlineLevelCol="1" x14ac:dyDescent="0.3"/>
  <cols>
    <col min="1" max="1" width="8.88671875" hidden="1" customWidth="1" outlineLevel="1"/>
    <col min="2" max="2" width="8.88671875" collapsed="1"/>
    <col min="4" max="4" width="36.5546875" bestFit="1" customWidth="1"/>
    <col min="5" max="5" width="7.109375" bestFit="1" customWidth="1"/>
    <col min="6" max="6" width="6" bestFit="1" customWidth="1"/>
    <col min="7" max="7" width="6.88671875" customWidth="1"/>
    <col min="8" max="9" width="8.33203125" customWidth="1"/>
    <col min="10" max="10" width="8.109375" bestFit="1" customWidth="1"/>
    <col min="11" max="11" width="7.33203125" bestFit="1" customWidth="1"/>
    <col min="12" max="15" width="5.109375" bestFit="1" customWidth="1"/>
    <col min="16" max="16" width="7.33203125" bestFit="1" customWidth="1"/>
    <col min="17" max="26" width="5.109375" bestFit="1" customWidth="1"/>
    <col min="27" max="27" width="5" bestFit="1" customWidth="1"/>
    <col min="28" max="113" width="5.109375" bestFit="1" customWidth="1"/>
  </cols>
  <sheetData>
    <row r="2" spans="1:113" s="2" customFormat="1" ht="20.399999999999999" thickBot="1" x14ac:dyDescent="0.45">
      <c r="B2" s="2" t="s">
        <v>0</v>
      </c>
    </row>
    <row r="3" spans="1:113" s="11" customFormat="1" ht="15" thickTop="1" x14ac:dyDescent="0.3">
      <c r="I3" s="11">
        <v>2015</v>
      </c>
      <c r="J3" s="11">
        <v>2014</v>
      </c>
      <c r="K3" s="11">
        <f>J3-1</f>
        <v>2013</v>
      </c>
      <c r="L3" s="11">
        <f t="shared" ref="L3:BW3" si="0">K3-1</f>
        <v>2012</v>
      </c>
      <c r="M3" s="11">
        <f t="shared" si="0"/>
        <v>2011</v>
      </c>
      <c r="N3" s="11">
        <f t="shared" si="0"/>
        <v>2010</v>
      </c>
      <c r="O3" s="11">
        <f t="shared" si="0"/>
        <v>2009</v>
      </c>
      <c r="P3" s="11">
        <f t="shared" si="0"/>
        <v>2008</v>
      </c>
      <c r="Q3" s="11">
        <f t="shared" si="0"/>
        <v>2007</v>
      </c>
      <c r="R3" s="11">
        <f t="shared" si="0"/>
        <v>2006</v>
      </c>
      <c r="S3" s="11">
        <f t="shared" si="0"/>
        <v>2005</v>
      </c>
      <c r="T3" s="11">
        <f t="shared" si="0"/>
        <v>2004</v>
      </c>
      <c r="U3" s="11">
        <f t="shared" si="0"/>
        <v>2003</v>
      </c>
      <c r="V3" s="11">
        <f t="shared" si="0"/>
        <v>2002</v>
      </c>
      <c r="W3" s="11">
        <f t="shared" si="0"/>
        <v>2001</v>
      </c>
      <c r="X3" s="11">
        <f t="shared" si="0"/>
        <v>2000</v>
      </c>
      <c r="Y3" s="11">
        <f t="shared" si="0"/>
        <v>1999</v>
      </c>
      <c r="Z3" s="11">
        <f t="shared" si="0"/>
        <v>1998</v>
      </c>
      <c r="AA3" s="11">
        <f t="shared" si="0"/>
        <v>1997</v>
      </c>
      <c r="AB3" s="11">
        <f t="shared" si="0"/>
        <v>1996</v>
      </c>
      <c r="AC3" s="11">
        <f t="shared" si="0"/>
        <v>1995</v>
      </c>
      <c r="AD3" s="11">
        <f t="shared" si="0"/>
        <v>1994</v>
      </c>
      <c r="AE3" s="11">
        <f t="shared" si="0"/>
        <v>1993</v>
      </c>
      <c r="AF3" s="11">
        <f t="shared" si="0"/>
        <v>1992</v>
      </c>
      <c r="AG3" s="11">
        <f t="shared" si="0"/>
        <v>1991</v>
      </c>
      <c r="AH3" s="11">
        <f t="shared" si="0"/>
        <v>1990</v>
      </c>
      <c r="AI3" s="11">
        <f t="shared" si="0"/>
        <v>1989</v>
      </c>
      <c r="AJ3" s="11">
        <f t="shared" si="0"/>
        <v>1988</v>
      </c>
      <c r="AK3" s="11">
        <f t="shared" si="0"/>
        <v>1987</v>
      </c>
      <c r="AL3" s="11">
        <f t="shared" si="0"/>
        <v>1986</v>
      </c>
      <c r="AM3" s="11">
        <f t="shared" si="0"/>
        <v>1985</v>
      </c>
      <c r="AN3" s="11">
        <f t="shared" si="0"/>
        <v>1984</v>
      </c>
      <c r="AO3" s="11">
        <f t="shared" si="0"/>
        <v>1983</v>
      </c>
      <c r="AP3" s="11">
        <f t="shared" si="0"/>
        <v>1982</v>
      </c>
      <c r="AQ3" s="11">
        <f t="shared" si="0"/>
        <v>1981</v>
      </c>
      <c r="AR3" s="11">
        <f t="shared" si="0"/>
        <v>1980</v>
      </c>
      <c r="AS3" s="11">
        <f t="shared" si="0"/>
        <v>1979</v>
      </c>
      <c r="AT3" s="11">
        <f t="shared" si="0"/>
        <v>1978</v>
      </c>
      <c r="AU3" s="11">
        <f t="shared" si="0"/>
        <v>1977</v>
      </c>
      <c r="AV3" s="11">
        <f t="shared" si="0"/>
        <v>1976</v>
      </c>
      <c r="AW3" s="11">
        <f t="shared" si="0"/>
        <v>1975</v>
      </c>
      <c r="AX3" s="11">
        <f t="shared" si="0"/>
        <v>1974</v>
      </c>
      <c r="AY3" s="11">
        <f t="shared" si="0"/>
        <v>1973</v>
      </c>
      <c r="AZ3" s="11">
        <f t="shared" si="0"/>
        <v>1972</v>
      </c>
      <c r="BA3" s="11">
        <f t="shared" si="0"/>
        <v>1971</v>
      </c>
      <c r="BB3" s="11">
        <f t="shared" si="0"/>
        <v>1970</v>
      </c>
      <c r="BC3" s="11">
        <f t="shared" si="0"/>
        <v>1969</v>
      </c>
      <c r="BD3" s="11">
        <f t="shared" si="0"/>
        <v>1968</v>
      </c>
      <c r="BE3" s="11">
        <f t="shared" si="0"/>
        <v>1967</v>
      </c>
      <c r="BF3" s="11">
        <f t="shared" si="0"/>
        <v>1966</v>
      </c>
      <c r="BG3" s="11">
        <f t="shared" si="0"/>
        <v>1965</v>
      </c>
      <c r="BH3" s="11">
        <f t="shared" si="0"/>
        <v>1964</v>
      </c>
      <c r="BI3" s="11">
        <f t="shared" si="0"/>
        <v>1963</v>
      </c>
      <c r="BJ3" s="11">
        <f t="shared" si="0"/>
        <v>1962</v>
      </c>
      <c r="BK3" s="11">
        <f t="shared" si="0"/>
        <v>1961</v>
      </c>
      <c r="BL3" s="11">
        <f t="shared" si="0"/>
        <v>1960</v>
      </c>
      <c r="BM3" s="11">
        <f t="shared" si="0"/>
        <v>1959</v>
      </c>
      <c r="BN3" s="11">
        <f t="shared" si="0"/>
        <v>1958</v>
      </c>
      <c r="BO3" s="11">
        <f t="shared" si="0"/>
        <v>1957</v>
      </c>
      <c r="BP3" s="11">
        <f t="shared" si="0"/>
        <v>1956</v>
      </c>
      <c r="BQ3" s="11">
        <f t="shared" si="0"/>
        <v>1955</v>
      </c>
      <c r="BR3" s="11">
        <f t="shared" si="0"/>
        <v>1954</v>
      </c>
      <c r="BS3" s="11">
        <f t="shared" si="0"/>
        <v>1953</v>
      </c>
      <c r="BT3" s="11">
        <f t="shared" si="0"/>
        <v>1952</v>
      </c>
      <c r="BU3" s="11">
        <f t="shared" si="0"/>
        <v>1951</v>
      </c>
      <c r="BV3" s="11">
        <f t="shared" si="0"/>
        <v>1950</v>
      </c>
      <c r="BW3" s="11">
        <f t="shared" si="0"/>
        <v>1949</v>
      </c>
      <c r="BX3" s="11">
        <f t="shared" ref="BX3:DI3" si="1">BW3-1</f>
        <v>1948</v>
      </c>
      <c r="BY3" s="11">
        <f t="shared" si="1"/>
        <v>1947</v>
      </c>
      <c r="BZ3" s="11">
        <f t="shared" si="1"/>
        <v>1946</v>
      </c>
      <c r="CA3" s="11">
        <f t="shared" si="1"/>
        <v>1945</v>
      </c>
      <c r="CB3" s="11">
        <f t="shared" si="1"/>
        <v>1944</v>
      </c>
      <c r="CC3" s="11">
        <f t="shared" si="1"/>
        <v>1943</v>
      </c>
      <c r="CD3" s="11">
        <f t="shared" si="1"/>
        <v>1942</v>
      </c>
      <c r="CE3" s="11">
        <f t="shared" si="1"/>
        <v>1941</v>
      </c>
      <c r="CF3" s="11">
        <f t="shared" si="1"/>
        <v>1940</v>
      </c>
      <c r="CG3" s="11">
        <f t="shared" si="1"/>
        <v>1939</v>
      </c>
      <c r="CH3" s="11">
        <f t="shared" si="1"/>
        <v>1938</v>
      </c>
      <c r="CI3" s="11">
        <f t="shared" si="1"/>
        <v>1937</v>
      </c>
      <c r="CJ3" s="11">
        <f t="shared" si="1"/>
        <v>1936</v>
      </c>
      <c r="CK3" s="11">
        <f t="shared" si="1"/>
        <v>1935</v>
      </c>
      <c r="CL3" s="11">
        <f t="shared" si="1"/>
        <v>1934</v>
      </c>
      <c r="CM3" s="11">
        <f t="shared" si="1"/>
        <v>1933</v>
      </c>
      <c r="CN3" s="11">
        <f t="shared" si="1"/>
        <v>1932</v>
      </c>
      <c r="CO3" s="11">
        <f t="shared" si="1"/>
        <v>1931</v>
      </c>
      <c r="CP3" s="11">
        <f t="shared" si="1"/>
        <v>1930</v>
      </c>
      <c r="CQ3" s="11">
        <f t="shared" si="1"/>
        <v>1929</v>
      </c>
      <c r="CR3" s="11">
        <f t="shared" si="1"/>
        <v>1928</v>
      </c>
      <c r="CS3" s="11">
        <f t="shared" si="1"/>
        <v>1927</v>
      </c>
      <c r="CT3" s="11">
        <f t="shared" si="1"/>
        <v>1926</v>
      </c>
      <c r="CU3" s="11">
        <f t="shared" si="1"/>
        <v>1925</v>
      </c>
      <c r="CV3" s="11">
        <f t="shared" si="1"/>
        <v>1924</v>
      </c>
      <c r="CW3" s="11">
        <f t="shared" si="1"/>
        <v>1923</v>
      </c>
      <c r="CX3" s="11">
        <f t="shared" si="1"/>
        <v>1922</v>
      </c>
      <c r="CY3" s="11">
        <f t="shared" si="1"/>
        <v>1921</v>
      </c>
      <c r="CZ3" s="11">
        <f t="shared" si="1"/>
        <v>1920</v>
      </c>
      <c r="DA3" s="11">
        <f t="shared" si="1"/>
        <v>1919</v>
      </c>
      <c r="DB3" s="11">
        <f t="shared" si="1"/>
        <v>1918</v>
      </c>
      <c r="DC3" s="11">
        <f t="shared" si="1"/>
        <v>1917</v>
      </c>
      <c r="DD3" s="11">
        <f t="shared" si="1"/>
        <v>1916</v>
      </c>
      <c r="DE3" s="11">
        <f t="shared" si="1"/>
        <v>1915</v>
      </c>
      <c r="DF3" s="11">
        <f t="shared" si="1"/>
        <v>1914</v>
      </c>
      <c r="DG3" s="11">
        <f t="shared" si="1"/>
        <v>1913</v>
      </c>
      <c r="DH3" s="11">
        <f t="shared" si="1"/>
        <v>1912</v>
      </c>
      <c r="DI3" s="11">
        <f t="shared" si="1"/>
        <v>1911</v>
      </c>
    </row>
    <row r="4" spans="1:113" x14ac:dyDescent="0.3">
      <c r="D4" t="s">
        <v>2</v>
      </c>
      <c r="H4" s="1">
        <f>SUM(I4:CV4)</f>
        <v>3323</v>
      </c>
      <c r="I4" s="10">
        <v>880</v>
      </c>
      <c r="J4">
        <v>157</v>
      </c>
      <c r="K4">
        <v>161</v>
      </c>
      <c r="L4">
        <v>127</v>
      </c>
      <c r="M4">
        <v>99</v>
      </c>
      <c r="N4">
        <v>235</v>
      </c>
      <c r="O4">
        <v>209</v>
      </c>
      <c r="P4">
        <v>169</v>
      </c>
      <c r="Q4">
        <v>110</v>
      </c>
      <c r="R4">
        <v>36</v>
      </c>
      <c r="S4">
        <v>47</v>
      </c>
      <c r="T4">
        <v>111</v>
      </c>
      <c r="U4">
        <v>126</v>
      </c>
      <c r="V4">
        <v>129</v>
      </c>
      <c r="W4">
        <v>55</v>
      </c>
      <c r="X4">
        <v>77</v>
      </c>
      <c r="Y4">
        <v>120</v>
      </c>
      <c r="Z4">
        <v>142</v>
      </c>
      <c r="AA4">
        <v>24</v>
      </c>
      <c r="AB4">
        <v>9</v>
      </c>
      <c r="AC4">
        <v>7</v>
      </c>
      <c r="AD4">
        <v>8</v>
      </c>
      <c r="AE4">
        <v>0</v>
      </c>
      <c r="AF4">
        <v>9</v>
      </c>
      <c r="AG4">
        <v>1</v>
      </c>
      <c r="AH4">
        <v>1</v>
      </c>
      <c r="AI4">
        <v>11</v>
      </c>
      <c r="AJ4">
        <v>7</v>
      </c>
      <c r="AK4">
        <v>13</v>
      </c>
      <c r="AL4">
        <v>13</v>
      </c>
      <c r="AM4">
        <v>21</v>
      </c>
      <c r="AN4">
        <v>12</v>
      </c>
      <c r="AO4">
        <v>31</v>
      </c>
      <c r="AP4">
        <v>27</v>
      </c>
      <c r="AQ4">
        <v>25</v>
      </c>
      <c r="AR4">
        <v>106</v>
      </c>
      <c r="AS4">
        <v>3</v>
      </c>
      <c r="AT4">
        <v>0</v>
      </c>
      <c r="AU4">
        <v>3</v>
      </c>
      <c r="AV4">
        <v>0</v>
      </c>
      <c r="AW4">
        <v>0</v>
      </c>
      <c r="AX4">
        <v>0</v>
      </c>
      <c r="AY4">
        <v>0</v>
      </c>
      <c r="AZ4">
        <v>1</v>
      </c>
      <c r="BA4">
        <v>1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</row>
    <row r="5" spans="1:113" x14ac:dyDescent="0.3">
      <c r="D5" t="s">
        <v>3</v>
      </c>
      <c r="H5" s="1">
        <f>SUM(I5:CV5)</f>
        <v>1666</v>
      </c>
      <c r="I5" s="10">
        <v>22</v>
      </c>
      <c r="J5">
        <v>143</v>
      </c>
      <c r="K5">
        <v>61</v>
      </c>
      <c r="L5">
        <v>190</v>
      </c>
      <c r="M5">
        <v>73</v>
      </c>
      <c r="N5">
        <v>152</v>
      </c>
      <c r="O5">
        <v>87</v>
      </c>
      <c r="P5">
        <v>59</v>
      </c>
      <c r="Q5">
        <v>92</v>
      </c>
      <c r="R5">
        <v>109</v>
      </c>
      <c r="S5">
        <v>57</v>
      </c>
      <c r="T5">
        <v>22</v>
      </c>
      <c r="U5">
        <v>90</v>
      </c>
      <c r="V5">
        <v>20</v>
      </c>
      <c r="W5">
        <v>53</v>
      </c>
      <c r="X5">
        <v>64</v>
      </c>
      <c r="Y5">
        <v>30</v>
      </c>
      <c r="Z5">
        <v>51</v>
      </c>
      <c r="AA5">
        <v>170</v>
      </c>
      <c r="AB5">
        <v>37</v>
      </c>
      <c r="AC5">
        <v>0</v>
      </c>
      <c r="AD5">
        <v>22</v>
      </c>
      <c r="AE5">
        <v>0</v>
      </c>
      <c r="AF5">
        <v>8</v>
      </c>
      <c r="AG5">
        <v>0</v>
      </c>
      <c r="AH5">
        <v>0</v>
      </c>
      <c r="AI5">
        <v>0</v>
      </c>
      <c r="AJ5">
        <v>0</v>
      </c>
      <c r="AK5">
        <v>9</v>
      </c>
      <c r="AL5">
        <v>22</v>
      </c>
      <c r="AM5">
        <v>0</v>
      </c>
      <c r="AN5">
        <v>2</v>
      </c>
      <c r="AO5">
        <v>1</v>
      </c>
      <c r="AP5">
        <v>14</v>
      </c>
      <c r="AQ5">
        <v>0</v>
      </c>
      <c r="AR5">
        <v>2</v>
      </c>
      <c r="AS5">
        <v>4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>
        <v>0</v>
      </c>
    </row>
    <row r="7" spans="1:113" s="2" customFormat="1" ht="20.399999999999999" thickBot="1" x14ac:dyDescent="0.45">
      <c r="B7" s="2" t="s">
        <v>141</v>
      </c>
    </row>
    <row r="8" spans="1:113" s="11" customFormat="1" ht="15" thickTop="1" x14ac:dyDescent="0.3">
      <c r="I8" s="11">
        <v>2015</v>
      </c>
      <c r="J8" s="11">
        <v>2014</v>
      </c>
      <c r="K8" s="11">
        <v>2013</v>
      </c>
      <c r="L8" s="11">
        <v>2012</v>
      </c>
      <c r="M8" s="11">
        <v>2011</v>
      </c>
      <c r="N8" s="11">
        <v>2010</v>
      </c>
      <c r="O8" s="11">
        <v>2009</v>
      </c>
      <c r="P8" s="11">
        <v>2008</v>
      </c>
      <c r="Q8" s="11">
        <v>2007</v>
      </c>
      <c r="R8" s="11">
        <v>2006</v>
      </c>
      <c r="S8" s="11">
        <v>2005</v>
      </c>
      <c r="T8" s="11">
        <v>2004</v>
      </c>
      <c r="U8" s="11">
        <v>2003</v>
      </c>
      <c r="V8" s="11">
        <v>2002</v>
      </c>
      <c r="W8" s="11">
        <v>2001</v>
      </c>
      <c r="X8" s="11">
        <v>2000</v>
      </c>
      <c r="Y8" s="11">
        <v>1999</v>
      </c>
      <c r="Z8" s="11">
        <v>1998</v>
      </c>
      <c r="AA8" s="11">
        <v>1997</v>
      </c>
      <c r="AB8" s="11">
        <v>1996</v>
      </c>
      <c r="AC8" s="11">
        <v>1995</v>
      </c>
      <c r="AD8" s="11">
        <v>1994</v>
      </c>
      <c r="AE8" s="11">
        <v>1993</v>
      </c>
      <c r="AF8" s="11">
        <v>1992</v>
      </c>
      <c r="AG8" s="11">
        <v>1991</v>
      </c>
      <c r="AH8" s="11">
        <v>1990</v>
      </c>
      <c r="AI8" s="11">
        <v>1989</v>
      </c>
      <c r="AJ8" s="11">
        <v>1988</v>
      </c>
      <c r="AK8" s="11">
        <v>1987</v>
      </c>
      <c r="AL8" s="11">
        <v>1986</v>
      </c>
      <c r="AM8" s="11">
        <v>1985</v>
      </c>
      <c r="AN8" s="11">
        <v>1984</v>
      </c>
      <c r="AO8" s="11">
        <v>1983</v>
      </c>
      <c r="AP8" s="11">
        <v>1982</v>
      </c>
      <c r="AQ8" s="11">
        <v>1981</v>
      </c>
      <c r="AR8" s="11">
        <v>1980</v>
      </c>
      <c r="AS8" s="11">
        <v>1979</v>
      </c>
      <c r="AT8" s="11">
        <v>1978</v>
      </c>
      <c r="AU8" s="11">
        <v>1977</v>
      </c>
      <c r="AV8" s="11">
        <v>1976</v>
      </c>
      <c r="AW8" s="11">
        <v>1975</v>
      </c>
      <c r="AX8" s="11">
        <v>1974</v>
      </c>
      <c r="AY8" s="11">
        <v>1973</v>
      </c>
      <c r="AZ8" s="11">
        <v>1972</v>
      </c>
      <c r="BA8" s="11">
        <v>1971</v>
      </c>
      <c r="BB8" s="11">
        <v>1970</v>
      </c>
      <c r="BC8" s="11">
        <v>1969</v>
      </c>
      <c r="BD8" s="11">
        <v>1968</v>
      </c>
      <c r="BE8" s="11">
        <v>1967</v>
      </c>
      <c r="BF8" s="11">
        <v>1966</v>
      </c>
      <c r="BG8" s="11">
        <v>1965</v>
      </c>
      <c r="BH8" s="11">
        <v>1964</v>
      </c>
      <c r="BI8" s="11">
        <v>1963</v>
      </c>
      <c r="BJ8" s="11">
        <v>1962</v>
      </c>
      <c r="BK8" s="11">
        <v>1961</v>
      </c>
      <c r="BL8" s="11">
        <v>1960</v>
      </c>
      <c r="BM8" s="11">
        <v>1959</v>
      </c>
      <c r="BN8" s="11">
        <v>1958</v>
      </c>
      <c r="BO8" s="11">
        <v>1957</v>
      </c>
      <c r="BP8" s="11">
        <v>1956</v>
      </c>
      <c r="BQ8" s="11">
        <v>1955</v>
      </c>
      <c r="BR8" s="11">
        <v>1954</v>
      </c>
      <c r="BS8" s="11">
        <v>1953</v>
      </c>
      <c r="BT8" s="11">
        <v>1952</v>
      </c>
      <c r="BU8" s="11">
        <v>1951</v>
      </c>
      <c r="BV8" s="11">
        <v>1950</v>
      </c>
      <c r="BW8" s="11">
        <v>1949</v>
      </c>
      <c r="BX8" s="11">
        <v>1948</v>
      </c>
      <c r="BY8" s="11">
        <v>1947</v>
      </c>
      <c r="BZ8" s="11">
        <v>1946</v>
      </c>
      <c r="CA8" s="11">
        <v>1945</v>
      </c>
      <c r="CB8" s="11">
        <v>1944</v>
      </c>
      <c r="CC8" s="11">
        <v>1943</v>
      </c>
      <c r="CD8" s="11">
        <v>1942</v>
      </c>
      <c r="CE8" s="11">
        <v>1941</v>
      </c>
      <c r="CF8" s="11">
        <v>1940</v>
      </c>
      <c r="CG8" s="11">
        <v>1939</v>
      </c>
      <c r="CH8" s="11">
        <v>1938</v>
      </c>
      <c r="CI8" s="11">
        <v>1937</v>
      </c>
      <c r="CJ8" s="11">
        <v>1936</v>
      </c>
      <c r="CK8" s="11">
        <v>1935</v>
      </c>
      <c r="CL8" s="11">
        <v>1934</v>
      </c>
      <c r="CM8" s="11">
        <v>1933</v>
      </c>
      <c r="CN8" s="11">
        <v>1932</v>
      </c>
      <c r="CO8" s="11">
        <v>1931</v>
      </c>
      <c r="CP8" s="11">
        <v>1930</v>
      </c>
      <c r="CQ8" s="11">
        <v>1929</v>
      </c>
      <c r="CR8" s="11">
        <v>1928</v>
      </c>
      <c r="CS8" s="11">
        <v>1927</v>
      </c>
      <c r="CT8" s="11">
        <v>1926</v>
      </c>
      <c r="CU8" s="11">
        <v>1925</v>
      </c>
      <c r="CV8" s="11">
        <v>1924</v>
      </c>
    </row>
    <row r="9" spans="1:113" x14ac:dyDescent="0.3">
      <c r="A9" t="s">
        <v>128</v>
      </c>
      <c r="D9" t="s">
        <v>2</v>
      </c>
      <c r="H9" s="1">
        <f>SUM(I9:CV9)</f>
        <v>-83</v>
      </c>
      <c r="I9">
        <f>SUMIFS(IncrementalChanges2015[2015],IncrementalChanges2015[[RIN Adjustment]:[RIN Adjustment]],TRUE,IncrementalChanges2015[[Type]:[Type]],$A9)</f>
        <v>-78</v>
      </c>
      <c r="J9">
        <f>SUMIFS(IncrementalChanges2015[2014],IncrementalChanges2015[[RIN Adjustment]:[RIN Adjustment]],TRUE,IncrementalChanges2015[[Type]:[Type]],$A9)</f>
        <v>-2</v>
      </c>
      <c r="K9">
        <f>SUMIFS(IncrementalChanges2015[2013],IncrementalChanges2015[[RIN Adjustment]:[RIN Adjustment]],TRUE,IncrementalChanges2015[[Type]:[Type]],$A9)</f>
        <v>-6</v>
      </c>
      <c r="L9">
        <f>SUMIFS(IncrementalChanges2015[2012],IncrementalChanges2015[[RIN Adjustment]:[RIN Adjustment]],TRUE,IncrementalChanges2015[[Type]:[Type]],$A9)</f>
        <v>-1</v>
      </c>
      <c r="M9">
        <f>SUMIFS(IncrementalChanges2015[2011],IncrementalChanges2015[[RIN Adjustment]:[RIN Adjustment]],TRUE,IncrementalChanges2015[[Type]:[Type]],$A9)</f>
        <v>7</v>
      </c>
      <c r="N9">
        <f>SUMIFS(IncrementalChanges2015[2010],IncrementalChanges2015[[RIN Adjustment]:[RIN Adjustment]],TRUE,IncrementalChanges2015[[Type]:[Type]],$A9)</f>
        <v>-10</v>
      </c>
      <c r="O9">
        <f>SUMIFS(IncrementalChanges2015[2009],IncrementalChanges2015[[RIN Adjustment]:[RIN Adjustment]],TRUE,IncrementalChanges2015[[Type]:[Type]],$A9)</f>
        <v>13</v>
      </c>
      <c r="P9">
        <f>SUMIFS(IncrementalChanges2015[2008],IncrementalChanges2015[[RIN Adjustment]:[RIN Adjustment]],TRUE,IncrementalChanges2015[[Type]:[Type]],$A9)</f>
        <v>-9</v>
      </c>
      <c r="Q9">
        <f>SUMIFS(IncrementalChanges2015[2007],IncrementalChanges2015[[RIN Adjustment]:[RIN Adjustment]],TRUE,IncrementalChanges2015[[Type]:[Type]],$A9)</f>
        <v>13</v>
      </c>
      <c r="R9">
        <f>SUMIFS(IncrementalChanges2015[2006],IncrementalChanges2015[[RIN Adjustment]:[RIN Adjustment]],TRUE,IncrementalChanges2015[[Type]:[Type]],$A9)</f>
        <v>8</v>
      </c>
      <c r="S9">
        <f>SUMIFS(IncrementalChanges2015[2005],IncrementalChanges2015[[RIN Adjustment]:[RIN Adjustment]],TRUE,IncrementalChanges2015[[Type]:[Type]],$A9)</f>
        <v>21</v>
      </c>
      <c r="T9">
        <f>SUMIFS(IncrementalChanges2015[2004],IncrementalChanges2015[[RIN Adjustment]:[RIN Adjustment]],TRUE,IncrementalChanges2015[[Type]:[Type]],$A9)</f>
        <v>22</v>
      </c>
      <c r="U9">
        <f>SUMIFS(IncrementalChanges2015[2003],IncrementalChanges2015[[RIN Adjustment]:[RIN Adjustment]],TRUE,IncrementalChanges2015[[Type]:[Type]],$A9)</f>
        <v>45</v>
      </c>
      <c r="V9">
        <f>SUMIFS(IncrementalChanges2015[2002],IncrementalChanges2015[[RIN Adjustment]:[RIN Adjustment]],TRUE,IncrementalChanges2015[[Type]:[Type]],$A9)</f>
        <v>1</v>
      </c>
      <c r="W9">
        <f>SUMIFS(IncrementalChanges2015[2001],IncrementalChanges2015[[RIN Adjustment]:[RIN Adjustment]],TRUE,IncrementalChanges2015[[Type]:[Type]],$A9)</f>
        <v>0</v>
      </c>
      <c r="X9">
        <f>SUMIFS(IncrementalChanges2015[2000],IncrementalChanges2015[[RIN Adjustment]:[RIN Adjustment]],TRUE,IncrementalChanges2015[[Type]:[Type]],$A9)</f>
        <v>7</v>
      </c>
      <c r="Y9">
        <f>SUMIFS(IncrementalChanges2015[1999],IncrementalChanges2015[[RIN Adjustment]:[RIN Adjustment]],TRUE,IncrementalChanges2015[[Type]:[Type]],$A9)</f>
        <v>2</v>
      </c>
      <c r="Z9">
        <f>SUMIFS(IncrementalChanges2015[1998],IncrementalChanges2015[[RIN Adjustment]:[RIN Adjustment]],TRUE,IncrementalChanges2015[[Type]:[Type]],$A9)</f>
        <v>-3</v>
      </c>
      <c r="AA9">
        <f>SUMIFS(IncrementalChanges2015[1997],IncrementalChanges2015[[RIN Adjustment]:[RIN Adjustment]],TRUE,IncrementalChanges2015[[Type]:[Type]],$A9)</f>
        <v>4</v>
      </c>
      <c r="AB9">
        <f>SUMIFS(IncrementalChanges2015[1996],IncrementalChanges2015[[RIN Adjustment]:[RIN Adjustment]],TRUE,IncrementalChanges2015[[Type]:[Type]],$A9)</f>
        <v>0</v>
      </c>
      <c r="AC9">
        <f>SUMIFS(IncrementalChanges2015[1995],IncrementalChanges2015[[RIN Adjustment]:[RIN Adjustment]],TRUE,IncrementalChanges2015[[Type]:[Type]],$A9)</f>
        <v>0</v>
      </c>
      <c r="AD9">
        <f>SUMIFS(IncrementalChanges2015[1994],IncrementalChanges2015[[RIN Adjustment]:[RIN Adjustment]],TRUE,IncrementalChanges2015[[Type]:[Type]],$A9)</f>
        <v>2</v>
      </c>
      <c r="AE9">
        <f>SUMIFS(IncrementalChanges2015[1993],IncrementalChanges2015[[RIN Adjustment]:[RIN Adjustment]],TRUE,IncrementalChanges2015[[Type]:[Type]],$A9)</f>
        <v>0</v>
      </c>
      <c r="AF9">
        <f>SUMIFS(IncrementalChanges2015[1992],IncrementalChanges2015[[RIN Adjustment]:[RIN Adjustment]],TRUE,IncrementalChanges2015[[Type]:[Type]],$A9)</f>
        <v>1</v>
      </c>
      <c r="AG9">
        <f>SUMIFS(IncrementalChanges2015[1991],IncrementalChanges2015[[RIN Adjustment]:[RIN Adjustment]],TRUE,IncrementalChanges2015[[Type]:[Type]],$A9)</f>
        <v>0</v>
      </c>
      <c r="AH9">
        <f>SUMIFS(IncrementalChanges2015[1990],IncrementalChanges2015[[RIN Adjustment]:[RIN Adjustment]],TRUE,IncrementalChanges2015[[Type]:[Type]],$A9)</f>
        <v>0</v>
      </c>
      <c r="AI9">
        <f>SUMIFS(IncrementalChanges2015[1989],IncrementalChanges2015[[RIN Adjustment]:[RIN Adjustment]],TRUE,IncrementalChanges2015[[Type]:[Type]],$A9)</f>
        <v>-1</v>
      </c>
      <c r="AJ9">
        <f>SUMIFS(IncrementalChanges2015[1988],IncrementalChanges2015[[RIN Adjustment]:[RIN Adjustment]],TRUE,IncrementalChanges2015[[Type]:[Type]],$A9)</f>
        <v>-2</v>
      </c>
      <c r="AK9">
        <f>SUMIFS(IncrementalChanges2015[1987],IncrementalChanges2015[[RIN Adjustment]:[RIN Adjustment]],TRUE,IncrementalChanges2015[[Type]:[Type]],$A9)</f>
        <v>-1</v>
      </c>
      <c r="AL9">
        <f>SUMIFS(IncrementalChanges2015[1986],IncrementalChanges2015[[RIN Adjustment]:[RIN Adjustment]],TRUE,IncrementalChanges2015[[Type]:[Type]],$A9)</f>
        <v>-11</v>
      </c>
      <c r="AM9">
        <f>SUMIFS(IncrementalChanges2015[1985],IncrementalChanges2015[[RIN Adjustment]:[RIN Adjustment]],TRUE,IncrementalChanges2015[[Type]:[Type]],$A9)</f>
        <v>-12</v>
      </c>
      <c r="AN9">
        <f>SUMIFS(IncrementalChanges2015[1984],IncrementalChanges2015[[RIN Adjustment]:[RIN Adjustment]],TRUE,IncrementalChanges2015[[Type]:[Type]],$A9)</f>
        <v>-2</v>
      </c>
      <c r="AO9">
        <f>SUMIFS(IncrementalChanges2015[1983],IncrementalChanges2015[[RIN Adjustment]:[RIN Adjustment]],TRUE,IncrementalChanges2015[[Type]:[Type]],$A9)</f>
        <v>-5</v>
      </c>
      <c r="AP9">
        <f>SUMIFS(IncrementalChanges2015[1982],IncrementalChanges2015[[RIN Adjustment]:[RIN Adjustment]],TRUE,IncrementalChanges2015[[Type]:[Type]],$A9)</f>
        <v>-18</v>
      </c>
      <c r="AQ9">
        <f>SUMIFS(IncrementalChanges2015[1981],IncrementalChanges2015[[RIN Adjustment]:[RIN Adjustment]],TRUE,IncrementalChanges2015[[Type]:[Type]],$A9)</f>
        <v>-8</v>
      </c>
      <c r="AR9">
        <f>SUMIFS(IncrementalChanges2015[1980],IncrementalChanges2015[[RIN Adjustment]:[RIN Adjustment]],TRUE,IncrementalChanges2015[[Type]:[Type]],$A9)</f>
        <v>-57</v>
      </c>
      <c r="AS9">
        <f>SUMIFS(IncrementalChanges2015[1979],IncrementalChanges2015[[RIN Adjustment]:[RIN Adjustment]],TRUE,IncrementalChanges2015[[Type]:[Type]],$A9)</f>
        <v>-3</v>
      </c>
      <c r="AT9">
        <f>SUMIFS(IncrementalChanges2015[1978],IncrementalChanges2015[[RIN Adjustment]:[RIN Adjustment]],TRUE,IncrementalChanges2015[[Type]:[Type]],$A9)</f>
        <v>0</v>
      </c>
      <c r="AU9">
        <f>SUMIFS(IncrementalChanges2015[1977],IncrementalChanges2015[[RIN Adjustment]:[RIN Adjustment]],TRUE,IncrementalChanges2015[[Type]:[Type]],$A9)</f>
        <v>0</v>
      </c>
      <c r="AV9">
        <f>SUMIFS(IncrementalChanges2015[1976],IncrementalChanges2015[[RIN Adjustment]:[RIN Adjustment]],TRUE,IncrementalChanges2015[[Type]:[Type]],$A9)</f>
        <v>0</v>
      </c>
      <c r="AW9">
        <f>SUMIFS(IncrementalChanges2015[1975],IncrementalChanges2015[[RIN Adjustment]:[RIN Adjustment]],TRUE,IncrementalChanges2015[[Type]:[Type]],$A9)</f>
        <v>0</v>
      </c>
      <c r="AX9">
        <f>SUMIFS(IncrementalChanges2015[1974],IncrementalChanges2015[[RIN Adjustment]:[RIN Adjustment]],TRUE,IncrementalChanges2015[[Type]:[Type]],$A9)</f>
        <v>0</v>
      </c>
      <c r="AY9">
        <f>SUMIFS(IncrementalChanges2015[1973],IncrementalChanges2015[[RIN Adjustment]:[RIN Adjustment]],TRUE,IncrementalChanges2015[[Type]:[Type]],$A9)</f>
        <v>0</v>
      </c>
      <c r="AZ9">
        <f>SUMIFS(IncrementalChanges2015[1972],IncrementalChanges2015[[RIN Adjustment]:[RIN Adjustment]],TRUE,IncrementalChanges2015[[Type]:[Type]],$A9)</f>
        <v>0</v>
      </c>
      <c r="BA9">
        <f>SUMIFS(IncrementalChanges2015[1971],IncrementalChanges2015[[RIN Adjustment]:[RIN Adjustment]],TRUE,IncrementalChanges2015[[Type]:[Type]],$A9)</f>
        <v>0</v>
      </c>
      <c r="BB9">
        <f>SUMIFS(IncrementalChanges2015[1970],IncrementalChanges2015[[RIN Adjustment]:[RIN Adjustment]],TRUE,IncrementalChanges2015[[Type]:[Type]],$A9)</f>
        <v>0</v>
      </c>
      <c r="BC9">
        <f>SUMIFS(IncrementalChanges2015[1969],IncrementalChanges2015[[RIN Adjustment]:[RIN Adjustment]],TRUE,IncrementalChanges2015[[Type]:[Type]],$A9)</f>
        <v>0</v>
      </c>
      <c r="BD9">
        <f>SUMIFS(IncrementalChanges2015[1968],IncrementalChanges2015[[RIN Adjustment]:[RIN Adjustment]],TRUE,IncrementalChanges2015[[Type]:[Type]],$A9)</f>
        <v>0</v>
      </c>
      <c r="BE9">
        <f>SUMIFS(IncrementalChanges2015[1967],IncrementalChanges2015[[RIN Adjustment]:[RIN Adjustment]],TRUE,IncrementalChanges2015[[Type]:[Type]],$A9)</f>
        <v>0</v>
      </c>
      <c r="BF9">
        <f>SUMIFS(IncrementalChanges2015[1966],IncrementalChanges2015[[RIN Adjustment]:[RIN Adjustment]],TRUE,IncrementalChanges2015[[Type]:[Type]],$A9)</f>
        <v>0</v>
      </c>
      <c r="BG9">
        <f>SUMIFS(IncrementalChanges2015[1965],IncrementalChanges2015[[RIN Adjustment]:[RIN Adjustment]],TRUE,IncrementalChanges2015[[Type]:[Type]],$A9)</f>
        <v>0</v>
      </c>
      <c r="BH9">
        <f>SUMIFS(IncrementalChanges2015[1964],IncrementalChanges2015[[RIN Adjustment]:[RIN Adjustment]],TRUE,IncrementalChanges2015[[Type]:[Type]],$A9)</f>
        <v>0</v>
      </c>
      <c r="BI9">
        <f>SUMIFS(IncrementalChanges2015[1963],IncrementalChanges2015[[RIN Adjustment]:[RIN Adjustment]],TRUE,IncrementalChanges2015[[Type]:[Type]],$A9)</f>
        <v>0</v>
      </c>
      <c r="BJ9">
        <f>SUMIFS(IncrementalChanges2015[1962],IncrementalChanges2015[[RIN Adjustment]:[RIN Adjustment]],TRUE,IncrementalChanges2015[[Type]:[Type]],$A9)</f>
        <v>0</v>
      </c>
      <c r="BK9">
        <f>SUMIFS(IncrementalChanges2015[1961],IncrementalChanges2015[[RIN Adjustment]:[RIN Adjustment]],TRUE,IncrementalChanges2015[[Type]:[Type]],$A9)</f>
        <v>0</v>
      </c>
      <c r="BL9">
        <f>SUMIFS(IncrementalChanges2015[1960],IncrementalChanges2015[[RIN Adjustment]:[RIN Adjustment]],TRUE,IncrementalChanges2015[[Type]:[Type]],$A9)</f>
        <v>0</v>
      </c>
      <c r="BM9">
        <f>SUMIFS(IncrementalChanges2015[1959],IncrementalChanges2015[[RIN Adjustment]:[RIN Adjustment]],TRUE,IncrementalChanges2015[[Type]:[Type]],$A9)</f>
        <v>0</v>
      </c>
      <c r="BN9">
        <f>SUMIFS(IncrementalChanges2015[1958],IncrementalChanges2015[[RIN Adjustment]:[RIN Adjustment]],TRUE,IncrementalChanges2015[[Type]:[Type]],$A9)</f>
        <v>0</v>
      </c>
      <c r="BO9">
        <f>SUMIFS(IncrementalChanges2015[1957],IncrementalChanges2015[[RIN Adjustment]:[RIN Adjustment]],TRUE,IncrementalChanges2015[[Type]:[Type]],$A9)</f>
        <v>0</v>
      </c>
      <c r="BP9">
        <f>SUMIFS(IncrementalChanges2015[1956],IncrementalChanges2015[[RIN Adjustment]:[RIN Adjustment]],TRUE,IncrementalChanges2015[[Type]:[Type]],$A9)</f>
        <v>0</v>
      </c>
      <c r="BQ9">
        <f>SUMIFS(IncrementalChanges2015[1955],IncrementalChanges2015[[RIN Adjustment]:[RIN Adjustment]],TRUE,IncrementalChanges2015[[Type]:[Type]],$A9)</f>
        <v>0</v>
      </c>
      <c r="BR9">
        <f>SUMIFS(IncrementalChanges2015[1954],IncrementalChanges2015[[RIN Adjustment]:[RIN Adjustment]],TRUE,IncrementalChanges2015[[Type]:[Type]],$A9)</f>
        <v>0</v>
      </c>
      <c r="BS9">
        <f>SUMIFS(IncrementalChanges2015[1953],IncrementalChanges2015[[RIN Adjustment]:[RIN Adjustment]],TRUE,IncrementalChanges2015[[Type]:[Type]],$A9)</f>
        <v>0</v>
      </c>
      <c r="BT9">
        <f>SUMIFS(IncrementalChanges2015[1952],IncrementalChanges2015[[RIN Adjustment]:[RIN Adjustment]],TRUE,IncrementalChanges2015[[Type]:[Type]],$A9)</f>
        <v>0</v>
      </c>
      <c r="BU9">
        <f>SUMIFS(IncrementalChanges2015[1951],IncrementalChanges2015[[RIN Adjustment]:[RIN Adjustment]],TRUE,IncrementalChanges2015[[Type]:[Type]],$A9)</f>
        <v>0</v>
      </c>
      <c r="BV9">
        <f>SUMIFS(IncrementalChanges2015[1950],IncrementalChanges2015[[RIN Adjustment]:[RIN Adjustment]],TRUE,IncrementalChanges2015[[Type]:[Type]],$A9)</f>
        <v>0</v>
      </c>
      <c r="BW9">
        <f>SUMIFS(IncrementalChanges2015[1949],IncrementalChanges2015[[RIN Adjustment]:[RIN Adjustment]],TRUE,IncrementalChanges2015[[Type]:[Type]],$A9)</f>
        <v>0</v>
      </c>
      <c r="BX9">
        <f>SUMIFS(IncrementalChanges2015[1948],IncrementalChanges2015[[RIN Adjustment]:[RIN Adjustment]],TRUE,IncrementalChanges2015[[Type]:[Type]],$A9)</f>
        <v>0</v>
      </c>
      <c r="BY9">
        <f>SUMIFS(IncrementalChanges2015[1947],IncrementalChanges2015[[RIN Adjustment]:[RIN Adjustment]],TRUE,IncrementalChanges2015[[Type]:[Type]],$A9)</f>
        <v>0</v>
      </c>
      <c r="BZ9">
        <f>SUMIFS(IncrementalChanges2015[1946],IncrementalChanges2015[[RIN Adjustment]:[RIN Adjustment]],TRUE,IncrementalChanges2015[[Type]:[Type]],$A9)</f>
        <v>0</v>
      </c>
      <c r="CA9">
        <f>SUMIFS(IncrementalChanges2015[1945],IncrementalChanges2015[[RIN Adjustment]:[RIN Adjustment]],TRUE,IncrementalChanges2015[[Type]:[Type]],$A9)</f>
        <v>0</v>
      </c>
      <c r="CB9">
        <f>SUMIFS(IncrementalChanges2015[1944],IncrementalChanges2015[[RIN Adjustment]:[RIN Adjustment]],TRUE,IncrementalChanges2015[[Type]:[Type]],$A9)</f>
        <v>0</v>
      </c>
      <c r="CC9">
        <f>SUMIFS(IncrementalChanges2015[1943],IncrementalChanges2015[[RIN Adjustment]:[RIN Adjustment]],TRUE,IncrementalChanges2015[[Type]:[Type]],$A9)</f>
        <v>0</v>
      </c>
      <c r="CD9">
        <f>SUMIFS(IncrementalChanges2015[1942],IncrementalChanges2015[[RIN Adjustment]:[RIN Adjustment]],TRUE,IncrementalChanges2015[[Type]:[Type]],$A9)</f>
        <v>0</v>
      </c>
      <c r="CE9">
        <f>SUMIFS(IncrementalChanges2015[1941],IncrementalChanges2015[[RIN Adjustment]:[RIN Adjustment]],TRUE,IncrementalChanges2015[[Type]:[Type]],$A9)</f>
        <v>0</v>
      </c>
      <c r="CF9">
        <f>SUMIFS(IncrementalChanges2015[1940],IncrementalChanges2015[[RIN Adjustment]:[RIN Adjustment]],TRUE,IncrementalChanges2015[[Type]:[Type]],$A9)</f>
        <v>0</v>
      </c>
      <c r="CG9">
        <f>SUMIFS(IncrementalChanges2015[1939],IncrementalChanges2015[[RIN Adjustment]:[RIN Adjustment]],TRUE,IncrementalChanges2015[[Type]:[Type]],$A9)</f>
        <v>0</v>
      </c>
      <c r="CH9">
        <f>SUMIFS(IncrementalChanges2015[1938],IncrementalChanges2015[[RIN Adjustment]:[RIN Adjustment]],TRUE,IncrementalChanges2015[[Type]:[Type]],$A9)</f>
        <v>0</v>
      </c>
      <c r="CI9">
        <f>SUMIFS(IncrementalChanges2015[1937],IncrementalChanges2015[[RIN Adjustment]:[RIN Adjustment]],TRUE,IncrementalChanges2015[[Type]:[Type]],$A9)</f>
        <v>0</v>
      </c>
      <c r="CJ9">
        <f>SUMIFS(IncrementalChanges2015[1936],IncrementalChanges2015[[RIN Adjustment]:[RIN Adjustment]],TRUE,IncrementalChanges2015[[Type]:[Type]],$A9)</f>
        <v>0</v>
      </c>
      <c r="CK9">
        <f>SUMIFS(IncrementalChanges2015[1935],IncrementalChanges2015[[RIN Adjustment]:[RIN Adjustment]],TRUE,IncrementalChanges2015[[Type]:[Type]],$A9)</f>
        <v>0</v>
      </c>
      <c r="CL9">
        <f>SUMIFS(IncrementalChanges2015[1934],IncrementalChanges2015[[RIN Adjustment]:[RIN Adjustment]],TRUE,IncrementalChanges2015[[Type]:[Type]],$A9)</f>
        <v>0</v>
      </c>
      <c r="CM9">
        <f>SUMIFS(IncrementalChanges2015[1933],IncrementalChanges2015[[RIN Adjustment]:[RIN Adjustment]],TRUE,IncrementalChanges2015[[Type]:[Type]],$A9)</f>
        <v>0</v>
      </c>
      <c r="CN9">
        <f>SUMIFS(IncrementalChanges2015[1932],IncrementalChanges2015[[RIN Adjustment]:[RIN Adjustment]],TRUE,IncrementalChanges2015[[Type]:[Type]],$A9)</f>
        <v>0</v>
      </c>
      <c r="CO9">
        <f>SUMIFS(IncrementalChanges2015[1931],IncrementalChanges2015[[RIN Adjustment]:[RIN Adjustment]],TRUE,IncrementalChanges2015[[Type]:[Type]],$A9)</f>
        <v>0</v>
      </c>
      <c r="CP9">
        <f>SUMIFS(IncrementalChanges2015[1930],IncrementalChanges2015[[RIN Adjustment]:[RIN Adjustment]],TRUE,IncrementalChanges2015[[Type]:[Type]],$A9)</f>
        <v>0</v>
      </c>
      <c r="CQ9">
        <f>SUMIFS(IncrementalChanges2015[1929],IncrementalChanges2015[[RIN Adjustment]:[RIN Adjustment]],TRUE,IncrementalChanges2015[[Type]:[Type]],$A9)</f>
        <v>0</v>
      </c>
      <c r="CR9">
        <f>SUMIFS(IncrementalChanges2015[1928],IncrementalChanges2015[[RIN Adjustment]:[RIN Adjustment]],TRUE,IncrementalChanges2015[[Type]:[Type]],$A9)</f>
        <v>0</v>
      </c>
      <c r="CS9">
        <f>SUMIFS(IncrementalChanges2015[1927],IncrementalChanges2015[[RIN Adjustment]:[RIN Adjustment]],TRUE,IncrementalChanges2015[[Type]:[Type]],$A9)</f>
        <v>0</v>
      </c>
      <c r="CT9">
        <f>SUMIFS(IncrementalChanges2015[1926],IncrementalChanges2015[[RIN Adjustment]:[RIN Adjustment]],TRUE,IncrementalChanges2015[[Type]:[Type]],$A9)</f>
        <v>0</v>
      </c>
      <c r="CU9">
        <f>SUMIFS(IncrementalChanges2015[1925],IncrementalChanges2015[[RIN Adjustment]:[RIN Adjustment]],TRUE,IncrementalChanges2015[[Type]:[Type]],$A9)</f>
        <v>0</v>
      </c>
      <c r="CV9">
        <f>SUMIFS(IncrementalChanges2015[1924],IncrementalChanges2015[[RIN Adjustment]:[RIN Adjustment]],TRUE,IncrementalChanges2015[[Type]:[Type]],$A9)</f>
        <v>0</v>
      </c>
    </row>
    <row r="10" spans="1:113" x14ac:dyDescent="0.3">
      <c r="A10" t="s">
        <v>143</v>
      </c>
      <c r="D10" t="s">
        <v>3</v>
      </c>
      <c r="H10" s="1">
        <f>SUM(I10:CV10)</f>
        <v>34</v>
      </c>
      <c r="I10">
        <f>SUMIFS(IncrementalChanges2015[2015],IncrementalChanges2015[[RIN Adjustment]:[RIN Adjustment]],TRUE,IncrementalChanges2015[[Type]:[Type]],$A10)</f>
        <v>12</v>
      </c>
      <c r="J10">
        <f>SUMIFS(IncrementalChanges2015[2014],IncrementalChanges2015[[RIN Adjustment]:[RIN Adjustment]],TRUE,IncrementalChanges2015[[Type]:[Type]],$A10)</f>
        <v>5</v>
      </c>
      <c r="K10">
        <f>SUMIFS(IncrementalChanges2015[2013],IncrementalChanges2015[[RIN Adjustment]:[RIN Adjustment]],TRUE,IncrementalChanges2015[[Type]:[Type]],$A10)</f>
        <v>2</v>
      </c>
      <c r="L10">
        <f>SUMIFS(IncrementalChanges2015[2012],IncrementalChanges2015[[RIN Adjustment]:[RIN Adjustment]],TRUE,IncrementalChanges2015[[Type]:[Type]],$A10)</f>
        <v>-6</v>
      </c>
      <c r="M10">
        <f>SUMIFS(IncrementalChanges2015[2011],IncrementalChanges2015[[RIN Adjustment]:[RIN Adjustment]],TRUE,IncrementalChanges2015[[Type]:[Type]],$A10)</f>
        <v>-21</v>
      </c>
      <c r="N10">
        <f>SUMIFS(IncrementalChanges2015[2010],IncrementalChanges2015[[RIN Adjustment]:[RIN Adjustment]],TRUE,IncrementalChanges2015[[Type]:[Type]],$A10)</f>
        <v>14</v>
      </c>
      <c r="O10">
        <f>SUMIFS(IncrementalChanges2015[2009],IncrementalChanges2015[[RIN Adjustment]:[RIN Adjustment]],TRUE,IncrementalChanges2015[[Type]:[Type]],$A10)</f>
        <v>4</v>
      </c>
      <c r="P10">
        <f>SUMIFS(IncrementalChanges2015[2008],IncrementalChanges2015[[RIN Adjustment]:[RIN Adjustment]],TRUE,IncrementalChanges2015[[Type]:[Type]],$A10)</f>
        <v>-1</v>
      </c>
      <c r="Q10">
        <f>SUMIFS(IncrementalChanges2015[2007],IncrementalChanges2015[[RIN Adjustment]:[RIN Adjustment]],TRUE,IncrementalChanges2015[[Type]:[Type]],$A10)</f>
        <v>2</v>
      </c>
      <c r="R10">
        <f>SUMIFS(IncrementalChanges2015[2006],IncrementalChanges2015[[RIN Adjustment]:[RIN Adjustment]],TRUE,IncrementalChanges2015[[Type]:[Type]],$A10)</f>
        <v>4</v>
      </c>
      <c r="S10">
        <f>SUMIFS(IncrementalChanges2015[2005],IncrementalChanges2015[[RIN Adjustment]:[RIN Adjustment]],TRUE,IncrementalChanges2015[[Type]:[Type]],$A10)</f>
        <v>0</v>
      </c>
      <c r="T10">
        <f>SUMIFS(IncrementalChanges2015[2004],IncrementalChanges2015[[RIN Adjustment]:[RIN Adjustment]],TRUE,IncrementalChanges2015[[Type]:[Type]],$A10)</f>
        <v>1</v>
      </c>
      <c r="U10">
        <f>SUMIFS(IncrementalChanges2015[2003],IncrementalChanges2015[[RIN Adjustment]:[RIN Adjustment]],TRUE,IncrementalChanges2015[[Type]:[Type]],$A10)</f>
        <v>2</v>
      </c>
      <c r="V10">
        <f>SUMIFS(IncrementalChanges2015[2002],IncrementalChanges2015[[RIN Adjustment]:[RIN Adjustment]],TRUE,IncrementalChanges2015[[Type]:[Type]],$A10)</f>
        <v>1</v>
      </c>
      <c r="W10">
        <f>SUMIFS(IncrementalChanges2015[2001],IncrementalChanges2015[[RIN Adjustment]:[RIN Adjustment]],TRUE,IncrementalChanges2015[[Type]:[Type]],$A10)</f>
        <v>1</v>
      </c>
      <c r="X10">
        <f>SUMIFS(IncrementalChanges2015[2000],IncrementalChanges2015[[RIN Adjustment]:[RIN Adjustment]],TRUE,IncrementalChanges2015[[Type]:[Type]],$A10)</f>
        <v>9</v>
      </c>
      <c r="Y10">
        <f>SUMIFS(IncrementalChanges2015[1999],IncrementalChanges2015[[RIN Adjustment]:[RIN Adjustment]],TRUE,IncrementalChanges2015[[Type]:[Type]],$A10)</f>
        <v>3</v>
      </c>
      <c r="Z10">
        <f>SUMIFS(IncrementalChanges2015[1998],IncrementalChanges2015[[RIN Adjustment]:[RIN Adjustment]],TRUE,IncrementalChanges2015[[Type]:[Type]],$A10)</f>
        <v>0</v>
      </c>
      <c r="AA10">
        <f>SUMIFS(IncrementalChanges2015[1997],IncrementalChanges2015[[RIN Adjustment]:[RIN Adjustment]],TRUE,IncrementalChanges2015[[Type]:[Type]],$A10)</f>
        <v>8</v>
      </c>
      <c r="AB10">
        <f>SUMIFS(IncrementalChanges2015[1996],IncrementalChanges2015[[RIN Adjustment]:[RIN Adjustment]],TRUE,IncrementalChanges2015[[Type]:[Type]],$A10)</f>
        <v>0</v>
      </c>
      <c r="AC10">
        <f>SUMIFS(IncrementalChanges2015[1995],IncrementalChanges2015[[RIN Adjustment]:[RIN Adjustment]],TRUE,IncrementalChanges2015[[Type]:[Type]],$A10)</f>
        <v>0</v>
      </c>
      <c r="AD10">
        <f>SUMIFS(IncrementalChanges2015[1994],IncrementalChanges2015[[RIN Adjustment]:[RIN Adjustment]],TRUE,IncrementalChanges2015[[Type]:[Type]],$A10)</f>
        <v>0</v>
      </c>
      <c r="AE10">
        <f>SUMIFS(IncrementalChanges2015[1993],IncrementalChanges2015[[RIN Adjustment]:[RIN Adjustment]],TRUE,IncrementalChanges2015[[Type]:[Type]],$A10)</f>
        <v>0</v>
      </c>
      <c r="AF10">
        <f>SUMIFS(IncrementalChanges2015[1992],IncrementalChanges2015[[RIN Adjustment]:[RIN Adjustment]],TRUE,IncrementalChanges2015[[Type]:[Type]],$A10)</f>
        <v>2</v>
      </c>
      <c r="AG10">
        <f>SUMIFS(IncrementalChanges2015[1991],IncrementalChanges2015[[RIN Adjustment]:[RIN Adjustment]],TRUE,IncrementalChanges2015[[Type]:[Type]],$A10)</f>
        <v>0</v>
      </c>
      <c r="AH10">
        <f>SUMIFS(IncrementalChanges2015[1990],IncrementalChanges2015[[RIN Adjustment]:[RIN Adjustment]],TRUE,IncrementalChanges2015[[Type]:[Type]],$A10)</f>
        <v>0</v>
      </c>
      <c r="AI10">
        <f>SUMIFS(IncrementalChanges2015[1989],IncrementalChanges2015[[RIN Adjustment]:[RIN Adjustment]],TRUE,IncrementalChanges2015[[Type]:[Type]],$A10)</f>
        <v>0</v>
      </c>
      <c r="AJ10">
        <f>SUMIFS(IncrementalChanges2015[1988],IncrementalChanges2015[[RIN Adjustment]:[RIN Adjustment]],TRUE,IncrementalChanges2015[[Type]:[Type]],$A10)</f>
        <v>0</v>
      </c>
      <c r="AK10">
        <f>SUMIFS(IncrementalChanges2015[1987],IncrementalChanges2015[[RIN Adjustment]:[RIN Adjustment]],TRUE,IncrementalChanges2015[[Type]:[Type]],$A10)</f>
        <v>0</v>
      </c>
      <c r="AL10">
        <f>SUMIFS(IncrementalChanges2015[1986],IncrementalChanges2015[[RIN Adjustment]:[RIN Adjustment]],TRUE,IncrementalChanges2015[[Type]:[Type]],$A10)</f>
        <v>0</v>
      </c>
      <c r="AM10">
        <f>SUMIFS(IncrementalChanges2015[1985],IncrementalChanges2015[[RIN Adjustment]:[RIN Adjustment]],TRUE,IncrementalChanges2015[[Type]:[Type]],$A10)</f>
        <v>0</v>
      </c>
      <c r="AN10">
        <f>SUMIFS(IncrementalChanges2015[1984],IncrementalChanges2015[[RIN Adjustment]:[RIN Adjustment]],TRUE,IncrementalChanges2015[[Type]:[Type]],$A10)</f>
        <v>0</v>
      </c>
      <c r="AO10">
        <f>SUMIFS(IncrementalChanges2015[1983],IncrementalChanges2015[[RIN Adjustment]:[RIN Adjustment]],TRUE,IncrementalChanges2015[[Type]:[Type]],$A10)</f>
        <v>0</v>
      </c>
      <c r="AP10">
        <f>SUMIFS(IncrementalChanges2015[1982],IncrementalChanges2015[[RIN Adjustment]:[RIN Adjustment]],TRUE,IncrementalChanges2015[[Type]:[Type]],$A10)</f>
        <v>-8</v>
      </c>
      <c r="AQ10">
        <f>SUMIFS(IncrementalChanges2015[1981],IncrementalChanges2015[[RIN Adjustment]:[RIN Adjustment]],TRUE,IncrementalChanges2015[[Type]:[Type]],$A10)</f>
        <v>0</v>
      </c>
      <c r="AR10">
        <f>SUMIFS(IncrementalChanges2015[1980],IncrementalChanges2015[[RIN Adjustment]:[RIN Adjustment]],TRUE,IncrementalChanges2015[[Type]:[Type]],$A10)</f>
        <v>0</v>
      </c>
      <c r="AS10">
        <f>SUMIFS(IncrementalChanges2015[1979],IncrementalChanges2015[[RIN Adjustment]:[RIN Adjustment]],TRUE,IncrementalChanges2015[[Type]:[Type]],$A10)</f>
        <v>0</v>
      </c>
      <c r="AT10">
        <f>SUMIFS(IncrementalChanges2015[1978],IncrementalChanges2015[[RIN Adjustment]:[RIN Adjustment]],TRUE,IncrementalChanges2015[[Type]:[Type]],$A10)</f>
        <v>0</v>
      </c>
      <c r="AU10">
        <f>SUMIFS(IncrementalChanges2015[1977],IncrementalChanges2015[[RIN Adjustment]:[RIN Adjustment]],TRUE,IncrementalChanges2015[[Type]:[Type]],$A10)</f>
        <v>0</v>
      </c>
      <c r="AV10">
        <f>SUMIFS(IncrementalChanges2015[1976],IncrementalChanges2015[[RIN Adjustment]:[RIN Adjustment]],TRUE,IncrementalChanges2015[[Type]:[Type]],$A10)</f>
        <v>0</v>
      </c>
      <c r="AW10">
        <f>SUMIFS(IncrementalChanges2015[1975],IncrementalChanges2015[[RIN Adjustment]:[RIN Adjustment]],TRUE,IncrementalChanges2015[[Type]:[Type]],$A10)</f>
        <v>0</v>
      </c>
      <c r="AX10">
        <f>SUMIFS(IncrementalChanges2015[1974],IncrementalChanges2015[[RIN Adjustment]:[RIN Adjustment]],TRUE,IncrementalChanges2015[[Type]:[Type]],$A10)</f>
        <v>0</v>
      </c>
      <c r="AY10">
        <f>SUMIFS(IncrementalChanges2015[1973],IncrementalChanges2015[[RIN Adjustment]:[RIN Adjustment]],TRUE,IncrementalChanges2015[[Type]:[Type]],$A10)</f>
        <v>0</v>
      </c>
      <c r="AZ10">
        <f>SUMIFS(IncrementalChanges2015[1972],IncrementalChanges2015[[RIN Adjustment]:[RIN Adjustment]],TRUE,IncrementalChanges2015[[Type]:[Type]],$A10)</f>
        <v>0</v>
      </c>
      <c r="BA10">
        <f>SUMIFS(IncrementalChanges2015[1971],IncrementalChanges2015[[RIN Adjustment]:[RIN Adjustment]],TRUE,IncrementalChanges2015[[Type]:[Type]],$A10)</f>
        <v>0</v>
      </c>
      <c r="BB10">
        <f>SUMIFS(IncrementalChanges2015[1970],IncrementalChanges2015[[RIN Adjustment]:[RIN Adjustment]],TRUE,IncrementalChanges2015[[Type]:[Type]],$A10)</f>
        <v>0</v>
      </c>
      <c r="BC10">
        <f>SUMIFS(IncrementalChanges2015[1969],IncrementalChanges2015[[RIN Adjustment]:[RIN Adjustment]],TRUE,IncrementalChanges2015[[Type]:[Type]],$A10)</f>
        <v>0</v>
      </c>
      <c r="BD10">
        <f>SUMIFS(IncrementalChanges2015[1968],IncrementalChanges2015[[RIN Adjustment]:[RIN Adjustment]],TRUE,IncrementalChanges2015[[Type]:[Type]],$A10)</f>
        <v>0</v>
      </c>
      <c r="BE10">
        <f>SUMIFS(IncrementalChanges2015[1967],IncrementalChanges2015[[RIN Adjustment]:[RIN Adjustment]],TRUE,IncrementalChanges2015[[Type]:[Type]],$A10)</f>
        <v>0</v>
      </c>
      <c r="BF10">
        <f>SUMIFS(IncrementalChanges2015[1966],IncrementalChanges2015[[RIN Adjustment]:[RIN Adjustment]],TRUE,IncrementalChanges2015[[Type]:[Type]],$A10)</f>
        <v>0</v>
      </c>
      <c r="BG10">
        <f>SUMIFS(IncrementalChanges2015[1965],IncrementalChanges2015[[RIN Adjustment]:[RIN Adjustment]],TRUE,IncrementalChanges2015[[Type]:[Type]],$A10)</f>
        <v>0</v>
      </c>
      <c r="BH10">
        <f>SUMIFS(IncrementalChanges2015[1964],IncrementalChanges2015[[RIN Adjustment]:[RIN Adjustment]],TRUE,IncrementalChanges2015[[Type]:[Type]],$A10)</f>
        <v>0</v>
      </c>
      <c r="BI10">
        <f>SUMIFS(IncrementalChanges2015[1963],IncrementalChanges2015[[RIN Adjustment]:[RIN Adjustment]],TRUE,IncrementalChanges2015[[Type]:[Type]],$A10)</f>
        <v>0</v>
      </c>
      <c r="BJ10">
        <f>SUMIFS(IncrementalChanges2015[1962],IncrementalChanges2015[[RIN Adjustment]:[RIN Adjustment]],TRUE,IncrementalChanges2015[[Type]:[Type]],$A10)</f>
        <v>0</v>
      </c>
      <c r="BK10">
        <f>SUMIFS(IncrementalChanges2015[1961],IncrementalChanges2015[[RIN Adjustment]:[RIN Adjustment]],TRUE,IncrementalChanges2015[[Type]:[Type]],$A10)</f>
        <v>0</v>
      </c>
      <c r="BL10">
        <f>SUMIFS(IncrementalChanges2015[1960],IncrementalChanges2015[[RIN Adjustment]:[RIN Adjustment]],TRUE,IncrementalChanges2015[[Type]:[Type]],$A10)</f>
        <v>0</v>
      </c>
      <c r="BM10">
        <f>SUMIFS(IncrementalChanges2015[1959],IncrementalChanges2015[[RIN Adjustment]:[RIN Adjustment]],TRUE,IncrementalChanges2015[[Type]:[Type]],$A10)</f>
        <v>0</v>
      </c>
      <c r="BN10">
        <f>SUMIFS(IncrementalChanges2015[1958],IncrementalChanges2015[[RIN Adjustment]:[RIN Adjustment]],TRUE,IncrementalChanges2015[[Type]:[Type]],$A10)</f>
        <v>0</v>
      </c>
      <c r="BO10">
        <f>SUMIFS(IncrementalChanges2015[1957],IncrementalChanges2015[[RIN Adjustment]:[RIN Adjustment]],TRUE,IncrementalChanges2015[[Type]:[Type]],$A10)</f>
        <v>0</v>
      </c>
      <c r="BP10">
        <f>SUMIFS(IncrementalChanges2015[1956],IncrementalChanges2015[[RIN Adjustment]:[RIN Adjustment]],TRUE,IncrementalChanges2015[[Type]:[Type]],$A10)</f>
        <v>0</v>
      </c>
      <c r="BQ10">
        <f>SUMIFS(IncrementalChanges2015[1955],IncrementalChanges2015[[RIN Adjustment]:[RIN Adjustment]],TRUE,IncrementalChanges2015[[Type]:[Type]],$A10)</f>
        <v>0</v>
      </c>
      <c r="BR10">
        <f>SUMIFS(IncrementalChanges2015[1954],IncrementalChanges2015[[RIN Adjustment]:[RIN Adjustment]],TRUE,IncrementalChanges2015[[Type]:[Type]],$A10)</f>
        <v>0</v>
      </c>
      <c r="BS10">
        <f>SUMIFS(IncrementalChanges2015[1953],IncrementalChanges2015[[RIN Adjustment]:[RIN Adjustment]],TRUE,IncrementalChanges2015[[Type]:[Type]],$A10)</f>
        <v>0</v>
      </c>
      <c r="BT10">
        <f>SUMIFS(IncrementalChanges2015[1952],IncrementalChanges2015[[RIN Adjustment]:[RIN Adjustment]],TRUE,IncrementalChanges2015[[Type]:[Type]],$A10)</f>
        <v>0</v>
      </c>
      <c r="BU10">
        <f>SUMIFS(IncrementalChanges2015[1951],IncrementalChanges2015[[RIN Adjustment]:[RIN Adjustment]],TRUE,IncrementalChanges2015[[Type]:[Type]],$A10)</f>
        <v>0</v>
      </c>
      <c r="BV10">
        <f>SUMIFS(IncrementalChanges2015[1950],IncrementalChanges2015[[RIN Adjustment]:[RIN Adjustment]],TRUE,IncrementalChanges2015[[Type]:[Type]],$A10)</f>
        <v>0</v>
      </c>
      <c r="BW10">
        <f>SUMIFS(IncrementalChanges2015[1949],IncrementalChanges2015[[RIN Adjustment]:[RIN Adjustment]],TRUE,IncrementalChanges2015[[Type]:[Type]],$A10)</f>
        <v>0</v>
      </c>
      <c r="BX10">
        <f>SUMIFS(IncrementalChanges2015[1948],IncrementalChanges2015[[RIN Adjustment]:[RIN Adjustment]],TRUE,IncrementalChanges2015[[Type]:[Type]],$A10)</f>
        <v>0</v>
      </c>
      <c r="BY10">
        <f>SUMIFS(IncrementalChanges2015[1947],IncrementalChanges2015[[RIN Adjustment]:[RIN Adjustment]],TRUE,IncrementalChanges2015[[Type]:[Type]],$A10)</f>
        <v>0</v>
      </c>
      <c r="BZ10">
        <f>SUMIFS(IncrementalChanges2015[1946],IncrementalChanges2015[[RIN Adjustment]:[RIN Adjustment]],TRUE,IncrementalChanges2015[[Type]:[Type]],$A10)</f>
        <v>0</v>
      </c>
      <c r="CA10">
        <f>SUMIFS(IncrementalChanges2015[1945],IncrementalChanges2015[[RIN Adjustment]:[RIN Adjustment]],TRUE,IncrementalChanges2015[[Type]:[Type]],$A10)</f>
        <v>0</v>
      </c>
      <c r="CB10">
        <f>SUMIFS(IncrementalChanges2015[1944],IncrementalChanges2015[[RIN Adjustment]:[RIN Adjustment]],TRUE,IncrementalChanges2015[[Type]:[Type]],$A10)</f>
        <v>0</v>
      </c>
      <c r="CC10">
        <f>SUMIFS(IncrementalChanges2015[1943],IncrementalChanges2015[[RIN Adjustment]:[RIN Adjustment]],TRUE,IncrementalChanges2015[[Type]:[Type]],$A10)</f>
        <v>0</v>
      </c>
      <c r="CD10">
        <f>SUMIFS(IncrementalChanges2015[1942],IncrementalChanges2015[[RIN Adjustment]:[RIN Adjustment]],TRUE,IncrementalChanges2015[[Type]:[Type]],$A10)</f>
        <v>0</v>
      </c>
      <c r="CE10">
        <f>SUMIFS(IncrementalChanges2015[1941],IncrementalChanges2015[[RIN Adjustment]:[RIN Adjustment]],TRUE,IncrementalChanges2015[[Type]:[Type]],$A10)</f>
        <v>0</v>
      </c>
      <c r="CF10">
        <f>SUMIFS(IncrementalChanges2015[1940],IncrementalChanges2015[[RIN Adjustment]:[RIN Adjustment]],TRUE,IncrementalChanges2015[[Type]:[Type]],$A10)</f>
        <v>0</v>
      </c>
      <c r="CG10">
        <f>SUMIFS(IncrementalChanges2015[1939],IncrementalChanges2015[[RIN Adjustment]:[RIN Adjustment]],TRUE,IncrementalChanges2015[[Type]:[Type]],$A10)</f>
        <v>0</v>
      </c>
      <c r="CH10">
        <f>SUMIFS(IncrementalChanges2015[1938],IncrementalChanges2015[[RIN Adjustment]:[RIN Adjustment]],TRUE,IncrementalChanges2015[[Type]:[Type]],$A10)</f>
        <v>0</v>
      </c>
      <c r="CI10">
        <f>SUMIFS(IncrementalChanges2015[1937],IncrementalChanges2015[[RIN Adjustment]:[RIN Adjustment]],TRUE,IncrementalChanges2015[[Type]:[Type]],$A10)</f>
        <v>0</v>
      </c>
      <c r="CJ10">
        <f>SUMIFS(IncrementalChanges2015[1936],IncrementalChanges2015[[RIN Adjustment]:[RIN Adjustment]],TRUE,IncrementalChanges2015[[Type]:[Type]],$A10)</f>
        <v>0</v>
      </c>
      <c r="CK10">
        <f>SUMIFS(IncrementalChanges2015[1935],IncrementalChanges2015[[RIN Adjustment]:[RIN Adjustment]],TRUE,IncrementalChanges2015[[Type]:[Type]],$A10)</f>
        <v>0</v>
      </c>
      <c r="CL10">
        <f>SUMIFS(IncrementalChanges2015[1934],IncrementalChanges2015[[RIN Adjustment]:[RIN Adjustment]],TRUE,IncrementalChanges2015[[Type]:[Type]],$A10)</f>
        <v>0</v>
      </c>
      <c r="CM10">
        <f>SUMIFS(IncrementalChanges2015[1933],IncrementalChanges2015[[RIN Adjustment]:[RIN Adjustment]],TRUE,IncrementalChanges2015[[Type]:[Type]],$A10)</f>
        <v>0</v>
      </c>
      <c r="CN10">
        <f>SUMIFS(IncrementalChanges2015[1932],IncrementalChanges2015[[RIN Adjustment]:[RIN Adjustment]],TRUE,IncrementalChanges2015[[Type]:[Type]],$A10)</f>
        <v>0</v>
      </c>
      <c r="CO10">
        <f>SUMIFS(IncrementalChanges2015[1931],IncrementalChanges2015[[RIN Adjustment]:[RIN Adjustment]],TRUE,IncrementalChanges2015[[Type]:[Type]],$A10)</f>
        <v>0</v>
      </c>
      <c r="CP10">
        <f>SUMIFS(IncrementalChanges2015[1930],IncrementalChanges2015[[RIN Adjustment]:[RIN Adjustment]],TRUE,IncrementalChanges2015[[Type]:[Type]],$A10)</f>
        <v>0</v>
      </c>
      <c r="CQ10">
        <f>SUMIFS(IncrementalChanges2015[1929],IncrementalChanges2015[[RIN Adjustment]:[RIN Adjustment]],TRUE,IncrementalChanges2015[[Type]:[Type]],$A10)</f>
        <v>0</v>
      </c>
      <c r="CR10">
        <f>SUMIFS(IncrementalChanges2015[1928],IncrementalChanges2015[[RIN Adjustment]:[RIN Adjustment]],TRUE,IncrementalChanges2015[[Type]:[Type]],$A10)</f>
        <v>0</v>
      </c>
      <c r="CS10">
        <f>SUMIFS(IncrementalChanges2015[1927],IncrementalChanges2015[[RIN Adjustment]:[RIN Adjustment]],TRUE,IncrementalChanges2015[[Type]:[Type]],$A10)</f>
        <v>0</v>
      </c>
      <c r="CT10">
        <f>SUMIFS(IncrementalChanges2015[1926],IncrementalChanges2015[[RIN Adjustment]:[RIN Adjustment]],TRUE,IncrementalChanges2015[[Type]:[Type]],$A10)</f>
        <v>0</v>
      </c>
      <c r="CU10">
        <f>SUMIFS(IncrementalChanges2015[1925],IncrementalChanges2015[[RIN Adjustment]:[RIN Adjustment]],TRUE,IncrementalChanges2015[[Type]:[Type]],$A10)</f>
        <v>0</v>
      </c>
      <c r="CV10">
        <f>SUMIFS(IncrementalChanges2015[1924],IncrementalChanges2015[[RIN Adjustment]:[RIN Adjustment]],TRUE,IncrementalChanges2015[[Type]:[Type]],$A10)</f>
        <v>0</v>
      </c>
    </row>
    <row r="13" spans="1:113" s="2" customFormat="1" ht="20.399999999999999" thickBot="1" x14ac:dyDescent="0.45">
      <c r="B13" s="2" t="s">
        <v>167</v>
      </c>
    </row>
    <row r="14" spans="1:113" s="11" customFormat="1" ht="15" thickTop="1" x14ac:dyDescent="0.3">
      <c r="I14" s="11">
        <v>2015</v>
      </c>
      <c r="J14" s="11">
        <v>2014</v>
      </c>
      <c r="K14" s="11">
        <v>2013</v>
      </c>
      <c r="L14" s="11">
        <v>2012</v>
      </c>
      <c r="M14" s="11">
        <v>2011</v>
      </c>
      <c r="N14" s="11">
        <v>2010</v>
      </c>
      <c r="O14" s="11">
        <v>2009</v>
      </c>
      <c r="P14" s="11">
        <v>2008</v>
      </c>
      <c r="Q14" s="11">
        <v>2007</v>
      </c>
      <c r="R14" s="11">
        <v>2006</v>
      </c>
      <c r="S14" s="11">
        <v>2005</v>
      </c>
      <c r="T14" s="11">
        <v>2004</v>
      </c>
      <c r="U14" s="11">
        <v>2003</v>
      </c>
      <c r="V14" s="11">
        <v>2002</v>
      </c>
      <c r="W14" s="11">
        <v>2001</v>
      </c>
      <c r="X14" s="11">
        <v>2000</v>
      </c>
      <c r="Y14" s="11">
        <v>1999</v>
      </c>
      <c r="Z14" s="11">
        <v>1998</v>
      </c>
      <c r="AA14" s="11">
        <v>1997</v>
      </c>
      <c r="AB14" s="11">
        <v>1996</v>
      </c>
      <c r="AC14" s="11">
        <v>1995</v>
      </c>
      <c r="AD14" s="11">
        <v>1994</v>
      </c>
      <c r="AE14" s="11">
        <v>1993</v>
      </c>
      <c r="AF14" s="11">
        <v>1992</v>
      </c>
      <c r="AG14" s="11">
        <v>1991</v>
      </c>
      <c r="AH14" s="11">
        <v>1990</v>
      </c>
      <c r="AI14" s="11">
        <v>1989</v>
      </c>
      <c r="AJ14" s="11">
        <v>1988</v>
      </c>
      <c r="AK14" s="11">
        <v>1987</v>
      </c>
      <c r="AL14" s="11">
        <v>1986</v>
      </c>
      <c r="AM14" s="11">
        <v>1985</v>
      </c>
      <c r="AN14" s="11">
        <v>1984</v>
      </c>
      <c r="AO14" s="11">
        <v>1983</v>
      </c>
      <c r="AP14" s="11">
        <v>1982</v>
      </c>
      <c r="AQ14" s="11">
        <v>1981</v>
      </c>
      <c r="AR14" s="11">
        <v>1980</v>
      </c>
      <c r="AS14" s="11">
        <v>1979</v>
      </c>
      <c r="AT14" s="11">
        <v>1978</v>
      </c>
      <c r="AU14" s="11">
        <v>1977</v>
      </c>
      <c r="AV14" s="11">
        <v>1976</v>
      </c>
      <c r="AW14" s="11">
        <v>1975</v>
      </c>
      <c r="AX14" s="11">
        <v>1974</v>
      </c>
      <c r="AY14" s="11">
        <v>1973</v>
      </c>
      <c r="AZ14" s="11">
        <v>1972</v>
      </c>
      <c r="BA14" s="11">
        <v>1971</v>
      </c>
      <c r="BB14" s="11">
        <v>1970</v>
      </c>
      <c r="BC14" s="11">
        <v>1969</v>
      </c>
      <c r="BD14" s="11">
        <v>1968</v>
      </c>
      <c r="BE14" s="11">
        <v>1967</v>
      </c>
      <c r="BF14" s="11">
        <v>1966</v>
      </c>
      <c r="BG14" s="11">
        <v>1965</v>
      </c>
      <c r="BH14" s="11">
        <v>1964</v>
      </c>
      <c r="BI14" s="11">
        <v>1963</v>
      </c>
      <c r="BJ14" s="11">
        <v>1962</v>
      </c>
      <c r="BK14" s="11">
        <v>1961</v>
      </c>
      <c r="BL14" s="11">
        <v>1960</v>
      </c>
      <c r="BM14" s="11">
        <v>1959</v>
      </c>
      <c r="BN14" s="11">
        <v>1958</v>
      </c>
      <c r="BO14" s="11">
        <v>1957</v>
      </c>
      <c r="BP14" s="11">
        <v>1956</v>
      </c>
      <c r="BQ14" s="11">
        <v>1955</v>
      </c>
      <c r="BR14" s="11">
        <v>1954</v>
      </c>
      <c r="BS14" s="11">
        <v>1953</v>
      </c>
      <c r="BT14" s="11">
        <v>1952</v>
      </c>
      <c r="BU14" s="11">
        <v>1951</v>
      </c>
      <c r="BV14" s="11">
        <v>1950</v>
      </c>
      <c r="BW14" s="11">
        <v>1949</v>
      </c>
      <c r="BX14" s="11">
        <v>1948</v>
      </c>
      <c r="BY14" s="11">
        <v>1947</v>
      </c>
      <c r="BZ14" s="11">
        <v>1946</v>
      </c>
      <c r="CA14" s="11">
        <v>1945</v>
      </c>
      <c r="CB14" s="11">
        <v>1944</v>
      </c>
      <c r="CC14" s="11">
        <v>1943</v>
      </c>
      <c r="CD14" s="11">
        <v>1942</v>
      </c>
      <c r="CE14" s="11">
        <v>1941</v>
      </c>
      <c r="CF14" s="11">
        <v>1940</v>
      </c>
      <c r="CG14" s="11">
        <v>1939</v>
      </c>
      <c r="CH14" s="11">
        <v>1938</v>
      </c>
      <c r="CI14" s="11">
        <v>1937</v>
      </c>
      <c r="CJ14" s="11">
        <v>1936</v>
      </c>
      <c r="CK14" s="11">
        <v>1935</v>
      </c>
      <c r="CL14" s="11">
        <v>1934</v>
      </c>
      <c r="CM14" s="11">
        <v>1933</v>
      </c>
      <c r="CN14" s="11">
        <v>1932</v>
      </c>
      <c r="CO14" s="11">
        <v>1931</v>
      </c>
      <c r="CP14" s="11">
        <v>1930</v>
      </c>
      <c r="CQ14" s="11">
        <v>1929</v>
      </c>
      <c r="CR14" s="11">
        <v>1928</v>
      </c>
      <c r="CS14" s="11">
        <v>1927</v>
      </c>
      <c r="CT14" s="11">
        <v>1926</v>
      </c>
      <c r="CU14" s="11">
        <v>1925</v>
      </c>
      <c r="CV14" s="11">
        <v>1924</v>
      </c>
    </row>
    <row r="15" spans="1:113" x14ac:dyDescent="0.3">
      <c r="D15" t="s">
        <v>4</v>
      </c>
      <c r="H15" s="1">
        <f>SUM(I15:CV15)</f>
        <v>3240</v>
      </c>
      <c r="I15" s="10">
        <v>802</v>
      </c>
      <c r="J15" s="10">
        <v>155</v>
      </c>
      <c r="K15">
        <v>155</v>
      </c>
      <c r="L15">
        <v>126</v>
      </c>
      <c r="M15">
        <v>106</v>
      </c>
      <c r="N15">
        <v>225</v>
      </c>
      <c r="O15">
        <v>222</v>
      </c>
      <c r="P15">
        <v>160</v>
      </c>
      <c r="Q15">
        <v>123</v>
      </c>
      <c r="R15">
        <v>44</v>
      </c>
      <c r="S15">
        <v>68</v>
      </c>
      <c r="T15">
        <v>133</v>
      </c>
      <c r="U15">
        <v>171</v>
      </c>
      <c r="V15">
        <v>130</v>
      </c>
      <c r="W15">
        <v>55</v>
      </c>
      <c r="X15">
        <v>84</v>
      </c>
      <c r="Y15">
        <v>122</v>
      </c>
      <c r="Z15">
        <v>139</v>
      </c>
      <c r="AA15">
        <v>28</v>
      </c>
      <c r="AB15">
        <v>9</v>
      </c>
      <c r="AC15">
        <v>7</v>
      </c>
      <c r="AD15">
        <v>10</v>
      </c>
      <c r="AE15">
        <v>0</v>
      </c>
      <c r="AF15">
        <v>10</v>
      </c>
      <c r="AG15">
        <v>1</v>
      </c>
      <c r="AH15">
        <v>1</v>
      </c>
      <c r="AI15">
        <v>10</v>
      </c>
      <c r="AJ15">
        <v>5</v>
      </c>
      <c r="AK15">
        <v>12</v>
      </c>
      <c r="AL15">
        <v>2</v>
      </c>
      <c r="AM15">
        <v>9</v>
      </c>
      <c r="AN15">
        <v>10</v>
      </c>
      <c r="AO15">
        <v>26</v>
      </c>
      <c r="AP15">
        <v>9</v>
      </c>
      <c r="AQ15">
        <v>17</v>
      </c>
      <c r="AR15">
        <v>49</v>
      </c>
      <c r="AS15">
        <v>0</v>
      </c>
      <c r="AT15">
        <v>0</v>
      </c>
      <c r="AU15">
        <v>3</v>
      </c>
      <c r="AV15">
        <v>0</v>
      </c>
      <c r="AW15">
        <v>0</v>
      </c>
      <c r="AX15">
        <v>0</v>
      </c>
      <c r="AY15">
        <v>0</v>
      </c>
      <c r="AZ15">
        <v>1</v>
      </c>
      <c r="BA15">
        <v>1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</row>
    <row r="16" spans="1:113" x14ac:dyDescent="0.3">
      <c r="D16" t="s">
        <v>5</v>
      </c>
      <c r="H16" s="1">
        <f t="shared" ref="H16:H19" si="2">SUM(I16:CV16)</f>
        <v>1268</v>
      </c>
      <c r="I16" s="10">
        <v>31</v>
      </c>
      <c r="J16" s="10">
        <v>120</v>
      </c>
      <c r="K16">
        <v>48</v>
      </c>
      <c r="L16">
        <v>161</v>
      </c>
      <c r="M16">
        <v>39</v>
      </c>
      <c r="N16">
        <v>113</v>
      </c>
      <c r="O16">
        <v>76</v>
      </c>
      <c r="P16">
        <v>48</v>
      </c>
      <c r="Q16">
        <v>63</v>
      </c>
      <c r="R16">
        <v>92</v>
      </c>
      <c r="S16">
        <v>44</v>
      </c>
      <c r="T16">
        <v>7</v>
      </c>
      <c r="U16">
        <v>67</v>
      </c>
      <c r="V16">
        <v>16</v>
      </c>
      <c r="W16">
        <v>44</v>
      </c>
      <c r="X16">
        <v>32</v>
      </c>
      <c r="Y16">
        <v>23</v>
      </c>
      <c r="Z16">
        <v>25</v>
      </c>
      <c r="AA16">
        <v>174</v>
      </c>
      <c r="AB16">
        <v>20</v>
      </c>
      <c r="AC16">
        <v>0</v>
      </c>
      <c r="AD16">
        <v>4</v>
      </c>
      <c r="AE16">
        <v>0</v>
      </c>
      <c r="AF16">
        <v>1</v>
      </c>
      <c r="AG16">
        <v>0</v>
      </c>
      <c r="AH16">
        <v>0</v>
      </c>
      <c r="AI16">
        <v>0</v>
      </c>
      <c r="AJ16">
        <v>0</v>
      </c>
      <c r="AK16">
        <v>9</v>
      </c>
      <c r="AL16">
        <v>2</v>
      </c>
      <c r="AM16">
        <v>0</v>
      </c>
      <c r="AN16">
        <v>0</v>
      </c>
      <c r="AO16">
        <v>1</v>
      </c>
      <c r="AP16">
        <v>6</v>
      </c>
      <c r="AQ16">
        <v>0</v>
      </c>
      <c r="AR16">
        <v>2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</row>
    <row r="17" spans="1:100" x14ac:dyDescent="0.3">
      <c r="D17" t="s">
        <v>171</v>
      </c>
      <c r="H17" s="1">
        <f t="shared" si="2"/>
        <v>121</v>
      </c>
      <c r="I17" s="10">
        <v>3</v>
      </c>
      <c r="J17" s="10">
        <v>8</v>
      </c>
      <c r="K17">
        <v>9</v>
      </c>
      <c r="L17">
        <v>9</v>
      </c>
      <c r="M17">
        <v>4</v>
      </c>
      <c r="N17">
        <v>7</v>
      </c>
      <c r="O17">
        <v>8</v>
      </c>
      <c r="P17">
        <v>1</v>
      </c>
      <c r="Q17">
        <v>4</v>
      </c>
      <c r="R17">
        <v>6</v>
      </c>
      <c r="S17">
        <v>6</v>
      </c>
      <c r="T17">
        <v>0</v>
      </c>
      <c r="U17">
        <v>10</v>
      </c>
      <c r="V17">
        <v>4</v>
      </c>
      <c r="W17">
        <v>6</v>
      </c>
      <c r="X17">
        <v>2</v>
      </c>
      <c r="Y17">
        <v>4</v>
      </c>
      <c r="Z17">
        <v>3</v>
      </c>
      <c r="AA17">
        <v>4</v>
      </c>
      <c r="AB17">
        <v>7</v>
      </c>
      <c r="AC17">
        <v>0</v>
      </c>
      <c r="AD17">
        <v>0</v>
      </c>
      <c r="AE17">
        <v>0</v>
      </c>
      <c r="AF17">
        <v>3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7</v>
      </c>
      <c r="AM17">
        <v>0</v>
      </c>
      <c r="AN17">
        <v>2</v>
      </c>
      <c r="AO17">
        <v>0</v>
      </c>
      <c r="AP17">
        <v>0</v>
      </c>
      <c r="AQ17">
        <v>0</v>
      </c>
      <c r="AR17">
        <v>0</v>
      </c>
      <c r="AS17">
        <v>4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</row>
    <row r="18" spans="1:100" x14ac:dyDescent="0.3">
      <c r="D18" t="s">
        <v>7</v>
      </c>
      <c r="H18" s="1">
        <f t="shared" si="2"/>
        <v>293</v>
      </c>
      <c r="I18" s="10">
        <v>0</v>
      </c>
      <c r="J18" s="10">
        <v>20</v>
      </c>
      <c r="K18">
        <v>5</v>
      </c>
      <c r="L18">
        <v>14</v>
      </c>
      <c r="M18">
        <v>9</v>
      </c>
      <c r="N18">
        <v>46</v>
      </c>
      <c r="O18">
        <v>4</v>
      </c>
      <c r="P18">
        <v>4</v>
      </c>
      <c r="Q18">
        <v>21</v>
      </c>
      <c r="R18">
        <v>14</v>
      </c>
      <c r="S18">
        <v>7</v>
      </c>
      <c r="T18">
        <v>16</v>
      </c>
      <c r="U18">
        <v>15</v>
      </c>
      <c r="V18">
        <v>1</v>
      </c>
      <c r="W18">
        <v>2</v>
      </c>
      <c r="X18">
        <v>39</v>
      </c>
      <c r="Y18">
        <v>6</v>
      </c>
      <c r="Z18">
        <v>23</v>
      </c>
      <c r="AA18">
        <v>0</v>
      </c>
      <c r="AB18">
        <v>10</v>
      </c>
      <c r="AC18">
        <v>0</v>
      </c>
      <c r="AD18">
        <v>18</v>
      </c>
      <c r="AE18">
        <v>0</v>
      </c>
      <c r="AF18">
        <v>6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13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</row>
    <row r="19" spans="1:100" x14ac:dyDescent="0.3">
      <c r="D19" t="s">
        <v>8</v>
      </c>
      <c r="H19" s="1">
        <f t="shared" si="2"/>
        <v>18</v>
      </c>
      <c r="I19" s="10">
        <v>0</v>
      </c>
      <c r="J19" s="10">
        <v>0</v>
      </c>
      <c r="K19">
        <v>1</v>
      </c>
      <c r="L19">
        <v>0</v>
      </c>
      <c r="M19">
        <v>0</v>
      </c>
      <c r="N19">
        <v>0</v>
      </c>
      <c r="O19">
        <v>3</v>
      </c>
      <c r="P19">
        <v>5</v>
      </c>
      <c r="Q19">
        <v>6</v>
      </c>
      <c r="R19">
        <v>1</v>
      </c>
      <c r="S19">
        <v>0</v>
      </c>
      <c r="T19">
        <v>0</v>
      </c>
      <c r="U19">
        <v>0</v>
      </c>
      <c r="V19">
        <v>0</v>
      </c>
      <c r="W19">
        <v>2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</row>
    <row r="20" spans="1:100" s="2" customFormat="1" ht="20.399999999999999" hidden="1" outlineLevel="1" thickBot="1" x14ac:dyDescent="0.45">
      <c r="B20" s="2" t="s">
        <v>1</v>
      </c>
    </row>
    <row r="21" spans="1:100" ht="15" hidden="1" outlineLevel="1" thickTop="1" x14ac:dyDescent="0.3">
      <c r="D21" t="s">
        <v>1</v>
      </c>
      <c r="E21">
        <f>MIN(J21:DI21)</f>
        <v>0</v>
      </c>
      <c r="F21">
        <f>MAX(J21:DI21)</f>
        <v>0</v>
      </c>
      <c r="H21" s="1"/>
      <c r="I21">
        <f>I4+I9-I15</f>
        <v>0</v>
      </c>
      <c r="J21">
        <f t="shared" ref="J21:BU21" si="3">J4+J9-J15</f>
        <v>0</v>
      </c>
      <c r="K21">
        <f t="shared" si="3"/>
        <v>0</v>
      </c>
      <c r="L21">
        <f t="shared" si="3"/>
        <v>0</v>
      </c>
      <c r="M21">
        <f t="shared" si="3"/>
        <v>0</v>
      </c>
      <c r="N21">
        <f t="shared" si="3"/>
        <v>0</v>
      </c>
      <c r="O21">
        <f t="shared" si="3"/>
        <v>0</v>
      </c>
      <c r="P21">
        <f t="shared" si="3"/>
        <v>0</v>
      </c>
      <c r="Q21">
        <f t="shared" si="3"/>
        <v>0</v>
      </c>
      <c r="R21">
        <f t="shared" si="3"/>
        <v>0</v>
      </c>
      <c r="S21">
        <f t="shared" si="3"/>
        <v>0</v>
      </c>
      <c r="T21">
        <f t="shared" si="3"/>
        <v>0</v>
      </c>
      <c r="U21">
        <f t="shared" si="3"/>
        <v>0</v>
      </c>
      <c r="V21">
        <f t="shared" si="3"/>
        <v>0</v>
      </c>
      <c r="W21">
        <f t="shared" si="3"/>
        <v>0</v>
      </c>
      <c r="X21">
        <f t="shared" si="3"/>
        <v>0</v>
      </c>
      <c r="Y21">
        <f t="shared" si="3"/>
        <v>0</v>
      </c>
      <c r="Z21">
        <f t="shared" si="3"/>
        <v>0</v>
      </c>
      <c r="AA21">
        <f t="shared" si="3"/>
        <v>0</v>
      </c>
      <c r="AB21">
        <f t="shared" si="3"/>
        <v>0</v>
      </c>
      <c r="AC21">
        <f t="shared" si="3"/>
        <v>0</v>
      </c>
      <c r="AD21">
        <f t="shared" si="3"/>
        <v>0</v>
      </c>
      <c r="AE21">
        <f t="shared" si="3"/>
        <v>0</v>
      </c>
      <c r="AF21">
        <f t="shared" si="3"/>
        <v>0</v>
      </c>
      <c r="AG21">
        <f t="shared" si="3"/>
        <v>0</v>
      </c>
      <c r="AH21">
        <f t="shared" si="3"/>
        <v>0</v>
      </c>
      <c r="AI21">
        <f t="shared" si="3"/>
        <v>0</v>
      </c>
      <c r="AJ21">
        <f t="shared" si="3"/>
        <v>0</v>
      </c>
      <c r="AK21">
        <f t="shared" si="3"/>
        <v>0</v>
      </c>
      <c r="AL21">
        <f t="shared" si="3"/>
        <v>0</v>
      </c>
      <c r="AM21">
        <f t="shared" si="3"/>
        <v>0</v>
      </c>
      <c r="AN21">
        <f t="shared" si="3"/>
        <v>0</v>
      </c>
      <c r="AO21">
        <f t="shared" si="3"/>
        <v>0</v>
      </c>
      <c r="AP21">
        <f t="shared" si="3"/>
        <v>0</v>
      </c>
      <c r="AQ21">
        <f t="shared" si="3"/>
        <v>0</v>
      </c>
      <c r="AR21">
        <f t="shared" si="3"/>
        <v>0</v>
      </c>
      <c r="AS21">
        <f t="shared" si="3"/>
        <v>0</v>
      </c>
      <c r="AT21">
        <f t="shared" si="3"/>
        <v>0</v>
      </c>
      <c r="AU21">
        <f t="shared" si="3"/>
        <v>0</v>
      </c>
      <c r="AV21">
        <f t="shared" si="3"/>
        <v>0</v>
      </c>
      <c r="AW21">
        <f t="shared" si="3"/>
        <v>0</v>
      </c>
      <c r="AX21">
        <f t="shared" si="3"/>
        <v>0</v>
      </c>
      <c r="AY21">
        <f t="shared" si="3"/>
        <v>0</v>
      </c>
      <c r="AZ21">
        <f t="shared" si="3"/>
        <v>0</v>
      </c>
      <c r="BA21">
        <f t="shared" si="3"/>
        <v>0</v>
      </c>
      <c r="BB21">
        <f t="shared" si="3"/>
        <v>0</v>
      </c>
      <c r="BC21">
        <f t="shared" si="3"/>
        <v>0</v>
      </c>
      <c r="BD21">
        <f t="shared" si="3"/>
        <v>0</v>
      </c>
      <c r="BE21">
        <f t="shared" si="3"/>
        <v>0</v>
      </c>
      <c r="BF21">
        <f t="shared" si="3"/>
        <v>0</v>
      </c>
      <c r="BG21">
        <f t="shared" si="3"/>
        <v>0</v>
      </c>
      <c r="BH21">
        <f t="shared" si="3"/>
        <v>0</v>
      </c>
      <c r="BI21">
        <f t="shared" si="3"/>
        <v>0</v>
      </c>
      <c r="BJ21">
        <f t="shared" si="3"/>
        <v>0</v>
      </c>
      <c r="BK21">
        <f t="shared" si="3"/>
        <v>0</v>
      </c>
      <c r="BL21">
        <f t="shared" si="3"/>
        <v>0</v>
      </c>
      <c r="BM21">
        <f t="shared" si="3"/>
        <v>0</v>
      </c>
      <c r="BN21">
        <f t="shared" si="3"/>
        <v>0</v>
      </c>
      <c r="BO21">
        <f t="shared" si="3"/>
        <v>0</v>
      </c>
      <c r="BP21">
        <f t="shared" si="3"/>
        <v>0</v>
      </c>
      <c r="BQ21">
        <f t="shared" si="3"/>
        <v>0</v>
      </c>
      <c r="BR21">
        <f t="shared" si="3"/>
        <v>0</v>
      </c>
      <c r="BS21">
        <f t="shared" si="3"/>
        <v>0</v>
      </c>
      <c r="BT21">
        <f t="shared" si="3"/>
        <v>0</v>
      </c>
      <c r="BU21">
        <f t="shared" si="3"/>
        <v>0</v>
      </c>
      <c r="BV21">
        <f t="shared" ref="BV21:CV21" si="4">BV4+BV9-BV15</f>
        <v>0</v>
      </c>
      <c r="BW21">
        <f t="shared" si="4"/>
        <v>0</v>
      </c>
      <c r="BX21">
        <f t="shared" si="4"/>
        <v>0</v>
      </c>
      <c r="BY21">
        <f t="shared" si="4"/>
        <v>0</v>
      </c>
      <c r="BZ21">
        <f t="shared" si="4"/>
        <v>0</v>
      </c>
      <c r="CA21">
        <f t="shared" si="4"/>
        <v>0</v>
      </c>
      <c r="CB21">
        <f t="shared" si="4"/>
        <v>0</v>
      </c>
      <c r="CC21">
        <f t="shared" si="4"/>
        <v>0</v>
      </c>
      <c r="CD21">
        <f t="shared" si="4"/>
        <v>0</v>
      </c>
      <c r="CE21">
        <f t="shared" si="4"/>
        <v>0</v>
      </c>
      <c r="CF21">
        <f t="shared" si="4"/>
        <v>0</v>
      </c>
      <c r="CG21">
        <f t="shared" si="4"/>
        <v>0</v>
      </c>
      <c r="CH21">
        <f t="shared" si="4"/>
        <v>0</v>
      </c>
      <c r="CI21">
        <f t="shared" si="4"/>
        <v>0</v>
      </c>
      <c r="CJ21">
        <f t="shared" si="4"/>
        <v>0</v>
      </c>
      <c r="CK21">
        <f t="shared" si="4"/>
        <v>0</v>
      </c>
      <c r="CL21">
        <f t="shared" si="4"/>
        <v>0</v>
      </c>
      <c r="CM21">
        <f t="shared" si="4"/>
        <v>0</v>
      </c>
      <c r="CN21">
        <f t="shared" si="4"/>
        <v>0</v>
      </c>
      <c r="CO21">
        <f t="shared" si="4"/>
        <v>0</v>
      </c>
      <c r="CP21">
        <f t="shared" si="4"/>
        <v>0</v>
      </c>
      <c r="CQ21">
        <f t="shared" si="4"/>
        <v>0</v>
      </c>
      <c r="CR21">
        <f t="shared" si="4"/>
        <v>0</v>
      </c>
      <c r="CS21">
        <f t="shared" si="4"/>
        <v>0</v>
      </c>
      <c r="CT21">
        <f t="shared" si="4"/>
        <v>0</v>
      </c>
      <c r="CU21">
        <f t="shared" si="4"/>
        <v>0</v>
      </c>
      <c r="CV21">
        <f t="shared" si="4"/>
        <v>0</v>
      </c>
    </row>
    <row r="22" spans="1:100" hidden="1" outlineLevel="1" x14ac:dyDescent="0.3">
      <c r="D22" t="s">
        <v>1</v>
      </c>
      <c r="E22">
        <f>MIN(I22:DI22)</f>
        <v>0</v>
      </c>
      <c r="F22">
        <f>MAX(I22:DI22)</f>
        <v>0</v>
      </c>
      <c r="H22" s="1"/>
      <c r="I22">
        <f>I5+I10-SUM(I16:I19)</f>
        <v>0</v>
      </c>
      <c r="J22">
        <f t="shared" ref="J22:BU22" si="5">J5+J10-SUM(J16:J19)</f>
        <v>0</v>
      </c>
      <c r="K22">
        <f t="shared" si="5"/>
        <v>0</v>
      </c>
      <c r="L22">
        <f t="shared" si="5"/>
        <v>0</v>
      </c>
      <c r="M22">
        <f t="shared" si="5"/>
        <v>0</v>
      </c>
      <c r="N22">
        <f t="shared" si="5"/>
        <v>0</v>
      </c>
      <c r="O22">
        <f t="shared" si="5"/>
        <v>0</v>
      </c>
      <c r="P22">
        <f t="shared" si="5"/>
        <v>0</v>
      </c>
      <c r="Q22">
        <f t="shared" si="5"/>
        <v>0</v>
      </c>
      <c r="R22">
        <f t="shared" si="5"/>
        <v>0</v>
      </c>
      <c r="S22">
        <f t="shared" si="5"/>
        <v>0</v>
      </c>
      <c r="T22">
        <f t="shared" si="5"/>
        <v>0</v>
      </c>
      <c r="U22">
        <f t="shared" si="5"/>
        <v>0</v>
      </c>
      <c r="V22">
        <f t="shared" si="5"/>
        <v>0</v>
      </c>
      <c r="W22">
        <f t="shared" si="5"/>
        <v>0</v>
      </c>
      <c r="X22">
        <f t="shared" si="5"/>
        <v>0</v>
      </c>
      <c r="Y22">
        <f t="shared" si="5"/>
        <v>0</v>
      </c>
      <c r="Z22">
        <f t="shared" si="5"/>
        <v>0</v>
      </c>
      <c r="AA22">
        <f t="shared" si="5"/>
        <v>0</v>
      </c>
      <c r="AB22">
        <f t="shared" si="5"/>
        <v>0</v>
      </c>
      <c r="AC22">
        <f t="shared" si="5"/>
        <v>0</v>
      </c>
      <c r="AD22">
        <f t="shared" si="5"/>
        <v>0</v>
      </c>
      <c r="AE22">
        <f t="shared" si="5"/>
        <v>0</v>
      </c>
      <c r="AF22">
        <f t="shared" si="5"/>
        <v>0</v>
      </c>
      <c r="AG22">
        <f t="shared" si="5"/>
        <v>0</v>
      </c>
      <c r="AH22">
        <f t="shared" si="5"/>
        <v>0</v>
      </c>
      <c r="AI22">
        <f t="shared" si="5"/>
        <v>0</v>
      </c>
      <c r="AJ22">
        <f t="shared" si="5"/>
        <v>0</v>
      </c>
      <c r="AK22">
        <f t="shared" si="5"/>
        <v>0</v>
      </c>
      <c r="AL22">
        <f t="shared" si="5"/>
        <v>0</v>
      </c>
      <c r="AM22">
        <f t="shared" si="5"/>
        <v>0</v>
      </c>
      <c r="AN22">
        <f t="shared" si="5"/>
        <v>0</v>
      </c>
      <c r="AO22">
        <f t="shared" si="5"/>
        <v>0</v>
      </c>
      <c r="AP22">
        <f t="shared" si="5"/>
        <v>0</v>
      </c>
      <c r="AQ22">
        <f t="shared" si="5"/>
        <v>0</v>
      </c>
      <c r="AR22">
        <f t="shared" si="5"/>
        <v>0</v>
      </c>
      <c r="AS22">
        <f t="shared" si="5"/>
        <v>0</v>
      </c>
      <c r="AT22">
        <f t="shared" si="5"/>
        <v>0</v>
      </c>
      <c r="AU22">
        <f t="shared" si="5"/>
        <v>0</v>
      </c>
      <c r="AV22">
        <f t="shared" si="5"/>
        <v>0</v>
      </c>
      <c r="AW22">
        <f t="shared" si="5"/>
        <v>0</v>
      </c>
      <c r="AX22">
        <f t="shared" si="5"/>
        <v>0</v>
      </c>
      <c r="AY22">
        <f t="shared" si="5"/>
        <v>0</v>
      </c>
      <c r="AZ22">
        <f t="shared" si="5"/>
        <v>0</v>
      </c>
      <c r="BA22">
        <f t="shared" si="5"/>
        <v>0</v>
      </c>
      <c r="BB22">
        <f t="shared" si="5"/>
        <v>0</v>
      </c>
      <c r="BC22">
        <f t="shared" si="5"/>
        <v>0</v>
      </c>
      <c r="BD22">
        <f t="shared" si="5"/>
        <v>0</v>
      </c>
      <c r="BE22">
        <f t="shared" si="5"/>
        <v>0</v>
      </c>
      <c r="BF22">
        <f t="shared" si="5"/>
        <v>0</v>
      </c>
      <c r="BG22">
        <f t="shared" si="5"/>
        <v>0</v>
      </c>
      <c r="BH22">
        <f t="shared" si="5"/>
        <v>0</v>
      </c>
      <c r="BI22">
        <f t="shared" si="5"/>
        <v>0</v>
      </c>
      <c r="BJ22">
        <f t="shared" si="5"/>
        <v>0</v>
      </c>
      <c r="BK22">
        <f t="shared" si="5"/>
        <v>0</v>
      </c>
      <c r="BL22">
        <f t="shared" si="5"/>
        <v>0</v>
      </c>
      <c r="BM22">
        <f t="shared" si="5"/>
        <v>0</v>
      </c>
      <c r="BN22">
        <f t="shared" si="5"/>
        <v>0</v>
      </c>
      <c r="BO22">
        <f t="shared" si="5"/>
        <v>0</v>
      </c>
      <c r="BP22">
        <f t="shared" si="5"/>
        <v>0</v>
      </c>
      <c r="BQ22">
        <f t="shared" si="5"/>
        <v>0</v>
      </c>
      <c r="BR22">
        <f t="shared" si="5"/>
        <v>0</v>
      </c>
      <c r="BS22">
        <f t="shared" si="5"/>
        <v>0</v>
      </c>
      <c r="BT22">
        <f t="shared" si="5"/>
        <v>0</v>
      </c>
      <c r="BU22">
        <f t="shared" si="5"/>
        <v>0</v>
      </c>
      <c r="BV22">
        <f t="shared" ref="BV22:CV22" si="6">BV5+BV10-SUM(BV16:BV19)</f>
        <v>0</v>
      </c>
      <c r="BW22">
        <f t="shared" si="6"/>
        <v>0</v>
      </c>
      <c r="BX22">
        <f t="shared" si="6"/>
        <v>0</v>
      </c>
      <c r="BY22">
        <f t="shared" si="6"/>
        <v>0</v>
      </c>
      <c r="BZ22">
        <f t="shared" si="6"/>
        <v>0</v>
      </c>
      <c r="CA22">
        <f t="shared" si="6"/>
        <v>0</v>
      </c>
      <c r="CB22">
        <f t="shared" si="6"/>
        <v>0</v>
      </c>
      <c r="CC22">
        <f t="shared" si="6"/>
        <v>0</v>
      </c>
      <c r="CD22">
        <f t="shared" si="6"/>
        <v>0</v>
      </c>
      <c r="CE22">
        <f t="shared" si="6"/>
        <v>0</v>
      </c>
      <c r="CF22">
        <f t="shared" si="6"/>
        <v>0</v>
      </c>
      <c r="CG22">
        <f t="shared" si="6"/>
        <v>0</v>
      </c>
      <c r="CH22">
        <f t="shared" si="6"/>
        <v>0</v>
      </c>
      <c r="CI22">
        <f t="shared" si="6"/>
        <v>0</v>
      </c>
      <c r="CJ22">
        <f t="shared" si="6"/>
        <v>0</v>
      </c>
      <c r="CK22">
        <f t="shared" si="6"/>
        <v>0</v>
      </c>
      <c r="CL22">
        <f t="shared" si="6"/>
        <v>0</v>
      </c>
      <c r="CM22">
        <f t="shared" si="6"/>
        <v>0</v>
      </c>
      <c r="CN22">
        <f t="shared" si="6"/>
        <v>0</v>
      </c>
      <c r="CO22">
        <f t="shared" si="6"/>
        <v>0</v>
      </c>
      <c r="CP22">
        <f t="shared" si="6"/>
        <v>0</v>
      </c>
      <c r="CQ22">
        <f t="shared" si="6"/>
        <v>0</v>
      </c>
      <c r="CR22">
        <f t="shared" si="6"/>
        <v>0</v>
      </c>
      <c r="CS22">
        <f t="shared" si="6"/>
        <v>0</v>
      </c>
      <c r="CT22">
        <f t="shared" si="6"/>
        <v>0</v>
      </c>
      <c r="CU22">
        <f t="shared" si="6"/>
        <v>0</v>
      </c>
      <c r="CV22">
        <f t="shared" si="6"/>
        <v>0</v>
      </c>
    </row>
    <row r="23" spans="1:100" hidden="1" outlineLevel="1" x14ac:dyDescent="0.3">
      <c r="H23" s="1"/>
      <c r="I23" s="1"/>
    </row>
    <row r="24" spans="1:100" collapsed="1" x14ac:dyDescent="0.3">
      <c r="H24" s="1"/>
      <c r="I24" s="1"/>
    </row>
    <row r="25" spans="1:100" x14ac:dyDescent="0.3">
      <c r="H25" s="1"/>
      <c r="I25" s="1"/>
    </row>
    <row r="26" spans="1:100" s="2" customFormat="1" ht="20.399999999999999" thickBot="1" x14ac:dyDescent="0.45">
      <c r="B26" s="2" t="s">
        <v>154</v>
      </c>
    </row>
    <row r="27" spans="1:100" ht="15" thickTop="1" x14ac:dyDescent="0.3">
      <c r="A27" t="s">
        <v>128</v>
      </c>
      <c r="D27" t="s">
        <v>4</v>
      </c>
      <c r="H27" s="1">
        <f>SUM(I27:CV27)</f>
        <v>0</v>
      </c>
      <c r="I27">
        <f>SUMIFS(IncrementalChanges2015[2015],IncrementalChanges2015[[EnableExclusion]:[EnableExclusion]],TRUE,IncrementalChanges2015[[Type]:[Type]],$A27)</f>
        <v>0</v>
      </c>
      <c r="J27">
        <f>SUMIFS(IncrementalChanges2015[2014],IncrementalChanges2015[[EnableExclusion]:[EnableExclusion]],TRUE,IncrementalChanges2015[[Type]:[Type]],$A27)</f>
        <v>0</v>
      </c>
      <c r="K27">
        <f>SUMIFS(IncrementalChanges2015[2013],IncrementalChanges2015[[EnableExclusion]:[EnableExclusion]],TRUE,IncrementalChanges2015[[Type]:[Type]],$A27)</f>
        <v>0</v>
      </c>
      <c r="L27">
        <f>SUMIFS(IncrementalChanges2015[2012],IncrementalChanges2015[[EnableExclusion]:[EnableExclusion]],TRUE,IncrementalChanges2015[[Type]:[Type]],$A27)</f>
        <v>0</v>
      </c>
      <c r="M27">
        <f>SUMIFS(IncrementalChanges2015[2011],IncrementalChanges2015[[EnableExclusion]:[EnableExclusion]],TRUE,IncrementalChanges2015[[Type]:[Type]],$A27)</f>
        <v>0</v>
      </c>
      <c r="N27">
        <f>SUMIFS(IncrementalChanges2015[2010],IncrementalChanges2015[[EnableExclusion]:[EnableExclusion]],TRUE,IncrementalChanges2015[[Type]:[Type]],$A27)</f>
        <v>0</v>
      </c>
      <c r="O27">
        <f>SUMIFS(IncrementalChanges2015[2009],IncrementalChanges2015[[EnableExclusion]:[EnableExclusion]],TRUE,IncrementalChanges2015[[Type]:[Type]],$A27)</f>
        <v>0</v>
      </c>
      <c r="P27">
        <f>SUMIFS(IncrementalChanges2015[2008],IncrementalChanges2015[[EnableExclusion]:[EnableExclusion]],TRUE,IncrementalChanges2015[[Type]:[Type]],$A27)</f>
        <v>0</v>
      </c>
      <c r="Q27">
        <f>SUMIFS(IncrementalChanges2015[2007],IncrementalChanges2015[[EnableExclusion]:[EnableExclusion]],TRUE,IncrementalChanges2015[[Type]:[Type]],$A27)</f>
        <v>0</v>
      </c>
      <c r="R27">
        <f>SUMIFS(IncrementalChanges2015[2006],IncrementalChanges2015[[EnableExclusion]:[EnableExclusion]],TRUE,IncrementalChanges2015[[Type]:[Type]],$A27)</f>
        <v>0</v>
      </c>
      <c r="S27">
        <f>SUMIFS(IncrementalChanges2015[2005],IncrementalChanges2015[[EnableExclusion]:[EnableExclusion]],TRUE,IncrementalChanges2015[[Type]:[Type]],$A27)</f>
        <v>0</v>
      </c>
      <c r="T27">
        <f>SUMIFS(IncrementalChanges2015[2004],IncrementalChanges2015[[EnableExclusion]:[EnableExclusion]],TRUE,IncrementalChanges2015[[Type]:[Type]],$A27)</f>
        <v>0</v>
      </c>
      <c r="U27">
        <f>SUMIFS(IncrementalChanges2015[2003],IncrementalChanges2015[[EnableExclusion]:[EnableExclusion]],TRUE,IncrementalChanges2015[[Type]:[Type]],$A27)</f>
        <v>0</v>
      </c>
      <c r="V27">
        <f>SUMIFS(IncrementalChanges2015[2002],IncrementalChanges2015[[EnableExclusion]:[EnableExclusion]],TRUE,IncrementalChanges2015[[Type]:[Type]],$A27)</f>
        <v>0</v>
      </c>
      <c r="W27">
        <f>SUMIFS(IncrementalChanges2015[2001],IncrementalChanges2015[[EnableExclusion]:[EnableExclusion]],TRUE,IncrementalChanges2015[[Type]:[Type]],$A27)</f>
        <v>0</v>
      </c>
      <c r="X27">
        <f>SUMIFS(IncrementalChanges2015[2000],IncrementalChanges2015[[EnableExclusion]:[EnableExclusion]],TRUE,IncrementalChanges2015[[Type]:[Type]],$A27)</f>
        <v>0</v>
      </c>
      <c r="Y27">
        <f>SUMIFS(IncrementalChanges2015[1999],IncrementalChanges2015[[EnableExclusion]:[EnableExclusion]],TRUE,IncrementalChanges2015[[Type]:[Type]],$A27)</f>
        <v>0</v>
      </c>
      <c r="Z27">
        <f>SUMIFS(IncrementalChanges2015[1998],IncrementalChanges2015[[EnableExclusion]:[EnableExclusion]],TRUE,IncrementalChanges2015[[Type]:[Type]],$A27)</f>
        <v>0</v>
      </c>
      <c r="AA27">
        <f>SUMIFS(IncrementalChanges2015[1997],IncrementalChanges2015[[EnableExclusion]:[EnableExclusion]],TRUE,IncrementalChanges2015[[Type]:[Type]],$A27)</f>
        <v>0</v>
      </c>
      <c r="AB27">
        <f>SUMIFS(IncrementalChanges2015[1996],IncrementalChanges2015[[EnableExclusion]:[EnableExclusion]],TRUE,IncrementalChanges2015[[Type]:[Type]],$A27)</f>
        <v>0</v>
      </c>
      <c r="AC27">
        <f>SUMIFS(IncrementalChanges2015[1995],IncrementalChanges2015[[EnableExclusion]:[EnableExclusion]],TRUE,IncrementalChanges2015[[Type]:[Type]],$A27)</f>
        <v>0</v>
      </c>
      <c r="AD27">
        <f>SUMIFS(IncrementalChanges2015[1994],IncrementalChanges2015[[EnableExclusion]:[EnableExclusion]],TRUE,IncrementalChanges2015[[Type]:[Type]],$A27)</f>
        <v>0</v>
      </c>
      <c r="AE27">
        <f>SUMIFS(IncrementalChanges2015[1993],IncrementalChanges2015[[EnableExclusion]:[EnableExclusion]],TRUE,IncrementalChanges2015[[Type]:[Type]],$A27)</f>
        <v>0</v>
      </c>
      <c r="AF27">
        <f>SUMIFS(IncrementalChanges2015[1992],IncrementalChanges2015[[EnableExclusion]:[EnableExclusion]],TRUE,IncrementalChanges2015[[Type]:[Type]],$A27)</f>
        <v>0</v>
      </c>
      <c r="AG27">
        <f>SUMIFS(IncrementalChanges2015[1991],IncrementalChanges2015[[EnableExclusion]:[EnableExclusion]],TRUE,IncrementalChanges2015[[Type]:[Type]],$A27)</f>
        <v>0</v>
      </c>
      <c r="AH27">
        <f>SUMIFS(IncrementalChanges2015[1990],IncrementalChanges2015[[EnableExclusion]:[EnableExclusion]],TRUE,IncrementalChanges2015[[Type]:[Type]],$A27)</f>
        <v>0</v>
      </c>
      <c r="AI27">
        <f>SUMIFS(IncrementalChanges2015[1989],IncrementalChanges2015[[EnableExclusion]:[EnableExclusion]],TRUE,IncrementalChanges2015[[Type]:[Type]],$A27)</f>
        <v>0</v>
      </c>
      <c r="AJ27">
        <f>SUMIFS(IncrementalChanges2015[1988],IncrementalChanges2015[[EnableExclusion]:[EnableExclusion]],TRUE,IncrementalChanges2015[[Type]:[Type]],$A27)</f>
        <v>0</v>
      </c>
      <c r="AK27">
        <f>SUMIFS(IncrementalChanges2015[1987],IncrementalChanges2015[[EnableExclusion]:[EnableExclusion]],TRUE,IncrementalChanges2015[[Type]:[Type]],$A27)</f>
        <v>0</v>
      </c>
      <c r="AL27">
        <f>SUMIFS(IncrementalChanges2015[1986],IncrementalChanges2015[[EnableExclusion]:[EnableExclusion]],TRUE,IncrementalChanges2015[[Type]:[Type]],$A27)</f>
        <v>0</v>
      </c>
      <c r="AM27">
        <f>SUMIFS(IncrementalChanges2015[1985],IncrementalChanges2015[[EnableExclusion]:[EnableExclusion]],TRUE,IncrementalChanges2015[[Type]:[Type]],$A27)</f>
        <v>0</v>
      </c>
      <c r="AN27">
        <f>SUMIFS(IncrementalChanges2015[1984],IncrementalChanges2015[[EnableExclusion]:[EnableExclusion]],TRUE,IncrementalChanges2015[[Type]:[Type]],$A27)</f>
        <v>0</v>
      </c>
      <c r="AO27">
        <f>SUMIFS(IncrementalChanges2015[1983],IncrementalChanges2015[[EnableExclusion]:[EnableExclusion]],TRUE,IncrementalChanges2015[[Type]:[Type]],$A27)</f>
        <v>0</v>
      </c>
      <c r="AP27">
        <f>SUMIFS(IncrementalChanges2015[1982],IncrementalChanges2015[[EnableExclusion]:[EnableExclusion]],TRUE,IncrementalChanges2015[[Type]:[Type]],$A27)</f>
        <v>0</v>
      </c>
      <c r="AQ27">
        <f>SUMIFS(IncrementalChanges2015[1981],IncrementalChanges2015[[EnableExclusion]:[EnableExclusion]],TRUE,IncrementalChanges2015[[Type]:[Type]],$A27)</f>
        <v>0</v>
      </c>
      <c r="AR27">
        <f>SUMIFS(IncrementalChanges2015[1980],IncrementalChanges2015[[EnableExclusion]:[EnableExclusion]],TRUE,IncrementalChanges2015[[Type]:[Type]],$A27)</f>
        <v>0</v>
      </c>
      <c r="AS27">
        <f>SUMIFS(IncrementalChanges2015[1979],IncrementalChanges2015[[EnableExclusion]:[EnableExclusion]],TRUE,IncrementalChanges2015[[Type]:[Type]],$A27)</f>
        <v>0</v>
      </c>
      <c r="AT27">
        <f>SUMIFS(IncrementalChanges2015[1978],IncrementalChanges2015[[EnableExclusion]:[EnableExclusion]],TRUE,IncrementalChanges2015[[Type]:[Type]],$A27)</f>
        <v>0</v>
      </c>
      <c r="AU27">
        <f>SUMIFS(IncrementalChanges2015[1977],IncrementalChanges2015[[EnableExclusion]:[EnableExclusion]],TRUE,IncrementalChanges2015[[Type]:[Type]],$A27)</f>
        <v>0</v>
      </c>
      <c r="AV27">
        <f>SUMIFS(IncrementalChanges2015[1976],IncrementalChanges2015[[EnableExclusion]:[EnableExclusion]],TRUE,IncrementalChanges2015[[Type]:[Type]],$A27)</f>
        <v>0</v>
      </c>
      <c r="AW27">
        <f>SUMIFS(IncrementalChanges2015[1975],IncrementalChanges2015[[EnableExclusion]:[EnableExclusion]],TRUE,IncrementalChanges2015[[Type]:[Type]],$A27)</f>
        <v>0</v>
      </c>
      <c r="AX27">
        <f>SUMIFS(IncrementalChanges2015[1974],IncrementalChanges2015[[EnableExclusion]:[EnableExclusion]],TRUE,IncrementalChanges2015[[Type]:[Type]],$A27)</f>
        <v>0</v>
      </c>
      <c r="AY27">
        <f>SUMIFS(IncrementalChanges2015[1973],IncrementalChanges2015[[EnableExclusion]:[EnableExclusion]],TRUE,IncrementalChanges2015[[Type]:[Type]],$A27)</f>
        <v>0</v>
      </c>
      <c r="AZ27">
        <f>SUMIFS(IncrementalChanges2015[1972],IncrementalChanges2015[[EnableExclusion]:[EnableExclusion]],TRUE,IncrementalChanges2015[[Type]:[Type]],$A27)</f>
        <v>0</v>
      </c>
      <c r="BA27">
        <f>SUMIFS(IncrementalChanges2015[1971],IncrementalChanges2015[[EnableExclusion]:[EnableExclusion]],TRUE,IncrementalChanges2015[[Type]:[Type]],$A27)</f>
        <v>0</v>
      </c>
      <c r="BB27">
        <f>SUMIFS(IncrementalChanges2015[1970],IncrementalChanges2015[[EnableExclusion]:[EnableExclusion]],TRUE,IncrementalChanges2015[[Type]:[Type]],$A27)</f>
        <v>0</v>
      </c>
      <c r="BC27">
        <f>SUMIFS(IncrementalChanges2015[1969],IncrementalChanges2015[[EnableExclusion]:[EnableExclusion]],TRUE,IncrementalChanges2015[[Type]:[Type]],$A27)</f>
        <v>0</v>
      </c>
      <c r="BD27">
        <f>SUMIFS(IncrementalChanges2015[1968],IncrementalChanges2015[[EnableExclusion]:[EnableExclusion]],TRUE,IncrementalChanges2015[[Type]:[Type]],$A27)</f>
        <v>0</v>
      </c>
      <c r="BE27">
        <f>SUMIFS(IncrementalChanges2015[1967],IncrementalChanges2015[[EnableExclusion]:[EnableExclusion]],TRUE,IncrementalChanges2015[[Type]:[Type]],$A27)</f>
        <v>0</v>
      </c>
      <c r="BF27">
        <f>SUMIFS(IncrementalChanges2015[1966],IncrementalChanges2015[[EnableExclusion]:[EnableExclusion]],TRUE,IncrementalChanges2015[[Type]:[Type]],$A27)</f>
        <v>0</v>
      </c>
      <c r="BG27">
        <f>SUMIFS(IncrementalChanges2015[1965],IncrementalChanges2015[[EnableExclusion]:[EnableExclusion]],TRUE,IncrementalChanges2015[[Type]:[Type]],$A27)</f>
        <v>0</v>
      </c>
      <c r="BH27">
        <f>SUMIFS(IncrementalChanges2015[1964],IncrementalChanges2015[[EnableExclusion]:[EnableExclusion]],TRUE,IncrementalChanges2015[[Type]:[Type]],$A27)</f>
        <v>0</v>
      </c>
      <c r="BI27">
        <f>SUMIFS(IncrementalChanges2015[1963],IncrementalChanges2015[[EnableExclusion]:[EnableExclusion]],TRUE,IncrementalChanges2015[[Type]:[Type]],$A27)</f>
        <v>0</v>
      </c>
      <c r="BJ27">
        <f>SUMIFS(IncrementalChanges2015[1962],IncrementalChanges2015[[EnableExclusion]:[EnableExclusion]],TRUE,IncrementalChanges2015[[Type]:[Type]],$A27)</f>
        <v>0</v>
      </c>
      <c r="BK27">
        <f>SUMIFS(IncrementalChanges2015[1961],IncrementalChanges2015[[EnableExclusion]:[EnableExclusion]],TRUE,IncrementalChanges2015[[Type]:[Type]],$A27)</f>
        <v>0</v>
      </c>
      <c r="BL27">
        <f>SUMIFS(IncrementalChanges2015[1960],IncrementalChanges2015[[EnableExclusion]:[EnableExclusion]],TRUE,IncrementalChanges2015[[Type]:[Type]],$A27)</f>
        <v>0</v>
      </c>
      <c r="BM27">
        <f>SUMIFS(IncrementalChanges2015[1959],IncrementalChanges2015[[EnableExclusion]:[EnableExclusion]],TRUE,IncrementalChanges2015[[Type]:[Type]],$A27)</f>
        <v>0</v>
      </c>
      <c r="BN27">
        <f>SUMIFS(IncrementalChanges2015[1958],IncrementalChanges2015[[EnableExclusion]:[EnableExclusion]],TRUE,IncrementalChanges2015[[Type]:[Type]],$A27)</f>
        <v>0</v>
      </c>
      <c r="BO27">
        <f>SUMIFS(IncrementalChanges2015[1957],IncrementalChanges2015[[EnableExclusion]:[EnableExclusion]],TRUE,IncrementalChanges2015[[Type]:[Type]],$A27)</f>
        <v>0</v>
      </c>
      <c r="BP27">
        <f>SUMIFS(IncrementalChanges2015[1956],IncrementalChanges2015[[EnableExclusion]:[EnableExclusion]],TRUE,IncrementalChanges2015[[Type]:[Type]],$A27)</f>
        <v>0</v>
      </c>
      <c r="BQ27">
        <f>SUMIFS(IncrementalChanges2015[1955],IncrementalChanges2015[[EnableExclusion]:[EnableExclusion]],TRUE,IncrementalChanges2015[[Type]:[Type]],$A27)</f>
        <v>0</v>
      </c>
      <c r="BR27">
        <f>SUMIFS(IncrementalChanges2015[1954],IncrementalChanges2015[[EnableExclusion]:[EnableExclusion]],TRUE,IncrementalChanges2015[[Type]:[Type]],$A27)</f>
        <v>0</v>
      </c>
      <c r="BS27">
        <f>SUMIFS(IncrementalChanges2015[1953],IncrementalChanges2015[[EnableExclusion]:[EnableExclusion]],TRUE,IncrementalChanges2015[[Type]:[Type]],$A27)</f>
        <v>0</v>
      </c>
      <c r="BT27">
        <f>SUMIFS(IncrementalChanges2015[1952],IncrementalChanges2015[[EnableExclusion]:[EnableExclusion]],TRUE,IncrementalChanges2015[[Type]:[Type]],$A27)</f>
        <v>0</v>
      </c>
      <c r="BU27">
        <f>SUMIFS(IncrementalChanges2015[1951],IncrementalChanges2015[[EnableExclusion]:[EnableExclusion]],TRUE,IncrementalChanges2015[[Type]:[Type]],$A27)</f>
        <v>0</v>
      </c>
      <c r="BV27">
        <f>SUMIFS(IncrementalChanges2015[1950],IncrementalChanges2015[[EnableExclusion]:[EnableExclusion]],TRUE,IncrementalChanges2015[[Type]:[Type]],$A27)</f>
        <v>0</v>
      </c>
      <c r="BW27">
        <f>SUMIFS(IncrementalChanges2015[1949],IncrementalChanges2015[[EnableExclusion]:[EnableExclusion]],TRUE,IncrementalChanges2015[[Type]:[Type]],$A27)</f>
        <v>0</v>
      </c>
      <c r="BX27">
        <f>SUMIFS(IncrementalChanges2015[1948],IncrementalChanges2015[[EnableExclusion]:[EnableExclusion]],TRUE,IncrementalChanges2015[[Type]:[Type]],$A27)</f>
        <v>0</v>
      </c>
      <c r="BY27">
        <f>SUMIFS(IncrementalChanges2015[1947],IncrementalChanges2015[[EnableExclusion]:[EnableExclusion]],TRUE,IncrementalChanges2015[[Type]:[Type]],$A27)</f>
        <v>0</v>
      </c>
      <c r="BZ27">
        <f>SUMIFS(IncrementalChanges2015[1946],IncrementalChanges2015[[EnableExclusion]:[EnableExclusion]],TRUE,IncrementalChanges2015[[Type]:[Type]],$A27)</f>
        <v>0</v>
      </c>
      <c r="CA27">
        <f>SUMIFS(IncrementalChanges2015[1945],IncrementalChanges2015[[EnableExclusion]:[EnableExclusion]],TRUE,IncrementalChanges2015[[Type]:[Type]],$A27)</f>
        <v>0</v>
      </c>
      <c r="CB27">
        <f>SUMIFS(IncrementalChanges2015[1944],IncrementalChanges2015[[EnableExclusion]:[EnableExclusion]],TRUE,IncrementalChanges2015[[Type]:[Type]],$A27)</f>
        <v>0</v>
      </c>
      <c r="CC27">
        <f>SUMIFS(IncrementalChanges2015[1943],IncrementalChanges2015[[EnableExclusion]:[EnableExclusion]],TRUE,IncrementalChanges2015[[Type]:[Type]],$A27)</f>
        <v>0</v>
      </c>
      <c r="CD27">
        <f>SUMIFS(IncrementalChanges2015[1942],IncrementalChanges2015[[EnableExclusion]:[EnableExclusion]],TRUE,IncrementalChanges2015[[Type]:[Type]],$A27)</f>
        <v>0</v>
      </c>
      <c r="CE27">
        <f>SUMIFS(IncrementalChanges2015[1941],IncrementalChanges2015[[EnableExclusion]:[EnableExclusion]],TRUE,IncrementalChanges2015[[Type]:[Type]],$A27)</f>
        <v>0</v>
      </c>
      <c r="CF27">
        <f>SUMIFS(IncrementalChanges2015[1940],IncrementalChanges2015[[EnableExclusion]:[EnableExclusion]],TRUE,IncrementalChanges2015[[Type]:[Type]],$A27)</f>
        <v>0</v>
      </c>
      <c r="CG27">
        <f>SUMIFS(IncrementalChanges2015[1939],IncrementalChanges2015[[EnableExclusion]:[EnableExclusion]],TRUE,IncrementalChanges2015[[Type]:[Type]],$A27)</f>
        <v>0</v>
      </c>
      <c r="CH27">
        <f>SUMIFS(IncrementalChanges2015[1938],IncrementalChanges2015[[EnableExclusion]:[EnableExclusion]],TRUE,IncrementalChanges2015[[Type]:[Type]],$A27)</f>
        <v>0</v>
      </c>
      <c r="CI27">
        <f>SUMIFS(IncrementalChanges2015[1937],IncrementalChanges2015[[EnableExclusion]:[EnableExclusion]],TRUE,IncrementalChanges2015[[Type]:[Type]],$A27)</f>
        <v>0</v>
      </c>
      <c r="CJ27">
        <f>SUMIFS(IncrementalChanges2015[1936],IncrementalChanges2015[[EnableExclusion]:[EnableExclusion]],TRUE,IncrementalChanges2015[[Type]:[Type]],$A27)</f>
        <v>0</v>
      </c>
      <c r="CK27">
        <f>SUMIFS(IncrementalChanges2015[1935],IncrementalChanges2015[[EnableExclusion]:[EnableExclusion]],TRUE,IncrementalChanges2015[[Type]:[Type]],$A27)</f>
        <v>0</v>
      </c>
      <c r="CL27">
        <f>SUMIFS(IncrementalChanges2015[1934],IncrementalChanges2015[[EnableExclusion]:[EnableExclusion]],TRUE,IncrementalChanges2015[[Type]:[Type]],$A27)</f>
        <v>0</v>
      </c>
      <c r="CM27">
        <f>SUMIFS(IncrementalChanges2015[1933],IncrementalChanges2015[[EnableExclusion]:[EnableExclusion]],TRUE,IncrementalChanges2015[[Type]:[Type]],$A27)</f>
        <v>0</v>
      </c>
      <c r="CN27">
        <f>SUMIFS(IncrementalChanges2015[1932],IncrementalChanges2015[[EnableExclusion]:[EnableExclusion]],TRUE,IncrementalChanges2015[[Type]:[Type]],$A27)</f>
        <v>0</v>
      </c>
      <c r="CO27">
        <f>SUMIFS(IncrementalChanges2015[1931],IncrementalChanges2015[[EnableExclusion]:[EnableExclusion]],TRUE,IncrementalChanges2015[[Type]:[Type]],$A27)</f>
        <v>0</v>
      </c>
      <c r="CP27">
        <f>SUMIFS(IncrementalChanges2015[1930],IncrementalChanges2015[[EnableExclusion]:[EnableExclusion]],TRUE,IncrementalChanges2015[[Type]:[Type]],$A27)</f>
        <v>0</v>
      </c>
      <c r="CQ27">
        <f>SUMIFS(IncrementalChanges2015[1929],IncrementalChanges2015[[EnableExclusion]:[EnableExclusion]],TRUE,IncrementalChanges2015[[Type]:[Type]],$A27)</f>
        <v>0</v>
      </c>
      <c r="CR27">
        <f>SUMIFS(IncrementalChanges2015[1928],IncrementalChanges2015[[EnableExclusion]:[EnableExclusion]],TRUE,IncrementalChanges2015[[Type]:[Type]],$A27)</f>
        <v>0</v>
      </c>
      <c r="CS27">
        <f>SUMIFS(IncrementalChanges2015[1927],IncrementalChanges2015[[EnableExclusion]:[EnableExclusion]],TRUE,IncrementalChanges2015[[Type]:[Type]],$A27)</f>
        <v>0</v>
      </c>
      <c r="CT27">
        <f>SUMIFS(IncrementalChanges2015[1926],IncrementalChanges2015[[EnableExclusion]:[EnableExclusion]],TRUE,IncrementalChanges2015[[Type]:[Type]],$A27)</f>
        <v>0</v>
      </c>
      <c r="CU27">
        <f>SUMIFS(IncrementalChanges2015[1925],IncrementalChanges2015[[EnableExclusion]:[EnableExclusion]],TRUE,IncrementalChanges2015[[Type]:[Type]],$A27)</f>
        <v>0</v>
      </c>
      <c r="CV27">
        <f>SUMIFS(IncrementalChanges2015[1924],IncrementalChanges2015[[EnableExclusion]:[EnableExclusion]],TRUE,IncrementalChanges2015[[Type]:[Type]],$A27)</f>
        <v>0</v>
      </c>
    </row>
    <row r="28" spans="1:100" x14ac:dyDescent="0.3">
      <c r="A28" t="s">
        <v>124</v>
      </c>
      <c r="D28" t="s">
        <v>5</v>
      </c>
      <c r="H28" s="1">
        <f t="shared" ref="H28:H31" si="7">SUM(I28:CV28)</f>
        <v>-25</v>
      </c>
      <c r="I28">
        <f>SUMIFS(IncrementalChanges2015[2015],IncrementalChanges2015[[EnableExclusion]:[EnableExclusion]],TRUE,IncrementalChanges2015[[Type]:[Type]],$A28)</f>
        <v>0</v>
      </c>
      <c r="J28">
        <f>SUMIFS(IncrementalChanges2015[2014],IncrementalChanges2015[[EnableExclusion]:[EnableExclusion]],TRUE,IncrementalChanges2015[[Type]:[Type]],$A28)</f>
        <v>-2</v>
      </c>
      <c r="K28">
        <f>SUMIFS(IncrementalChanges2015[2013],IncrementalChanges2015[[EnableExclusion]:[EnableExclusion]],TRUE,IncrementalChanges2015[[Type]:[Type]],$A28)</f>
        <v>-1</v>
      </c>
      <c r="L28">
        <f>SUMIFS(IncrementalChanges2015[2012],IncrementalChanges2015[[EnableExclusion]:[EnableExclusion]],TRUE,IncrementalChanges2015[[Type]:[Type]],$A28)</f>
        <v>0</v>
      </c>
      <c r="M28">
        <f>SUMIFS(IncrementalChanges2015[2011],IncrementalChanges2015[[EnableExclusion]:[EnableExclusion]],TRUE,IncrementalChanges2015[[Type]:[Type]],$A28)</f>
        <v>0</v>
      </c>
      <c r="N28">
        <f>SUMIFS(IncrementalChanges2015[2010],IncrementalChanges2015[[EnableExclusion]:[EnableExclusion]],TRUE,IncrementalChanges2015[[Type]:[Type]],$A28)</f>
        <v>0</v>
      </c>
      <c r="O28">
        <f>SUMIFS(IncrementalChanges2015[2009],IncrementalChanges2015[[EnableExclusion]:[EnableExclusion]],TRUE,IncrementalChanges2015[[Type]:[Type]],$A28)</f>
        <v>0</v>
      </c>
      <c r="P28">
        <f>SUMIFS(IncrementalChanges2015[2008],IncrementalChanges2015[[EnableExclusion]:[EnableExclusion]],TRUE,IncrementalChanges2015[[Type]:[Type]],$A28)</f>
        <v>0</v>
      </c>
      <c r="Q28">
        <f>SUMIFS(IncrementalChanges2015[2007],IncrementalChanges2015[[EnableExclusion]:[EnableExclusion]],TRUE,IncrementalChanges2015[[Type]:[Type]],$A28)</f>
        <v>0</v>
      </c>
      <c r="R28">
        <f>SUMIFS(IncrementalChanges2015[2006],IncrementalChanges2015[[EnableExclusion]:[EnableExclusion]],TRUE,IncrementalChanges2015[[Type]:[Type]],$A28)</f>
        <v>0</v>
      </c>
      <c r="S28">
        <f>SUMIFS(IncrementalChanges2015[2005],IncrementalChanges2015[[EnableExclusion]:[EnableExclusion]],TRUE,IncrementalChanges2015[[Type]:[Type]],$A28)</f>
        <v>6</v>
      </c>
      <c r="T28">
        <f>SUMIFS(IncrementalChanges2015[2004],IncrementalChanges2015[[EnableExclusion]:[EnableExclusion]],TRUE,IncrementalChanges2015[[Type]:[Type]],$A28)</f>
        <v>2</v>
      </c>
      <c r="U28">
        <f>SUMIFS(IncrementalChanges2015[2003],IncrementalChanges2015[[EnableExclusion]:[EnableExclusion]],TRUE,IncrementalChanges2015[[Type]:[Type]],$A28)</f>
        <v>4</v>
      </c>
      <c r="V28">
        <f>SUMIFS(IncrementalChanges2015[2002],IncrementalChanges2015[[EnableExclusion]:[EnableExclusion]],TRUE,IncrementalChanges2015[[Type]:[Type]],$A28)</f>
        <v>11</v>
      </c>
      <c r="W28">
        <f>SUMIFS(IncrementalChanges2015[2001],IncrementalChanges2015[[EnableExclusion]:[EnableExclusion]],TRUE,IncrementalChanges2015[[Type]:[Type]],$A28)</f>
        <v>3</v>
      </c>
      <c r="X28">
        <f>SUMIFS(IncrementalChanges2015[2000],IncrementalChanges2015[[EnableExclusion]:[EnableExclusion]],TRUE,IncrementalChanges2015[[Type]:[Type]],$A28)</f>
        <v>0</v>
      </c>
      <c r="Y28">
        <f>SUMIFS(IncrementalChanges2015[1999],IncrementalChanges2015[[EnableExclusion]:[EnableExclusion]],TRUE,IncrementalChanges2015[[Type]:[Type]],$A28)</f>
        <v>1</v>
      </c>
      <c r="Z28">
        <f>SUMIFS(IncrementalChanges2015[1998],IncrementalChanges2015[[EnableExclusion]:[EnableExclusion]],TRUE,IncrementalChanges2015[[Type]:[Type]],$A28)</f>
        <v>-5</v>
      </c>
      <c r="AA28">
        <f>SUMIFS(IncrementalChanges2015[1997],IncrementalChanges2015[[EnableExclusion]:[EnableExclusion]],TRUE,IncrementalChanges2015[[Type]:[Type]],$A28)</f>
        <v>-136</v>
      </c>
      <c r="AB28">
        <f>SUMIFS(IncrementalChanges2015[1996],IncrementalChanges2015[[EnableExclusion]:[EnableExclusion]],TRUE,IncrementalChanges2015[[Type]:[Type]],$A28)</f>
        <v>3</v>
      </c>
      <c r="AC28">
        <f>SUMIFS(IncrementalChanges2015[1995],IncrementalChanges2015[[EnableExclusion]:[EnableExclusion]],TRUE,IncrementalChanges2015[[Type]:[Type]],$A28)</f>
        <v>7</v>
      </c>
      <c r="AD28">
        <f>SUMIFS(IncrementalChanges2015[1994],IncrementalChanges2015[[EnableExclusion]:[EnableExclusion]],TRUE,IncrementalChanges2015[[Type]:[Type]],$A28)</f>
        <v>8</v>
      </c>
      <c r="AE28">
        <f>SUMIFS(IncrementalChanges2015[1993],IncrementalChanges2015[[EnableExclusion]:[EnableExclusion]],TRUE,IncrementalChanges2015[[Type]:[Type]],$A28)</f>
        <v>3</v>
      </c>
      <c r="AF28">
        <f>SUMIFS(IncrementalChanges2015[1992],IncrementalChanges2015[[EnableExclusion]:[EnableExclusion]],TRUE,IncrementalChanges2015[[Type]:[Type]],$A28)</f>
        <v>13</v>
      </c>
      <c r="AG28">
        <f>SUMIFS(IncrementalChanges2015[1991],IncrementalChanges2015[[EnableExclusion]:[EnableExclusion]],TRUE,IncrementalChanges2015[[Type]:[Type]],$A28)</f>
        <v>6</v>
      </c>
      <c r="AH28">
        <f>SUMIFS(IncrementalChanges2015[1990],IncrementalChanges2015[[EnableExclusion]:[EnableExclusion]],TRUE,IncrementalChanges2015[[Type]:[Type]],$A28)</f>
        <v>1</v>
      </c>
      <c r="AI28">
        <f>SUMIFS(IncrementalChanges2015[1989],IncrementalChanges2015[[EnableExclusion]:[EnableExclusion]],TRUE,IncrementalChanges2015[[Type]:[Type]],$A28)</f>
        <v>0</v>
      </c>
      <c r="AJ28">
        <f>SUMIFS(IncrementalChanges2015[1988],IncrementalChanges2015[[EnableExclusion]:[EnableExclusion]],TRUE,IncrementalChanges2015[[Type]:[Type]],$A28)</f>
        <v>3</v>
      </c>
      <c r="AK28">
        <f>SUMIFS(IncrementalChanges2015[1987],IncrementalChanges2015[[EnableExclusion]:[EnableExclusion]],TRUE,IncrementalChanges2015[[Type]:[Type]],$A28)</f>
        <v>11</v>
      </c>
      <c r="AL28">
        <f>SUMIFS(IncrementalChanges2015[1986],IncrementalChanges2015[[EnableExclusion]:[EnableExclusion]],TRUE,IncrementalChanges2015[[Type]:[Type]],$A28)</f>
        <v>6</v>
      </c>
      <c r="AM28">
        <f>SUMIFS(IncrementalChanges2015[1985],IncrementalChanges2015[[EnableExclusion]:[EnableExclusion]],TRUE,IncrementalChanges2015[[Type]:[Type]],$A28)</f>
        <v>12</v>
      </c>
      <c r="AN28">
        <f>SUMIFS(IncrementalChanges2015[1984],IncrementalChanges2015[[EnableExclusion]:[EnableExclusion]],TRUE,IncrementalChanges2015[[Type]:[Type]],$A28)</f>
        <v>1</v>
      </c>
      <c r="AO28">
        <f>SUMIFS(IncrementalChanges2015[1983],IncrementalChanges2015[[EnableExclusion]:[EnableExclusion]],TRUE,IncrementalChanges2015[[Type]:[Type]],$A28)</f>
        <v>12</v>
      </c>
      <c r="AP28">
        <f>SUMIFS(IncrementalChanges2015[1982],IncrementalChanges2015[[EnableExclusion]:[EnableExclusion]],TRUE,IncrementalChanges2015[[Type]:[Type]],$A28)</f>
        <v>2</v>
      </c>
      <c r="AQ28">
        <f>SUMIFS(IncrementalChanges2015[1981],IncrementalChanges2015[[EnableExclusion]:[EnableExclusion]],TRUE,IncrementalChanges2015[[Type]:[Type]],$A28)</f>
        <v>3</v>
      </c>
      <c r="AR28">
        <f>SUMIFS(IncrementalChanges2015[1980],IncrementalChanges2015[[EnableExclusion]:[EnableExclusion]],TRUE,IncrementalChanges2015[[Type]:[Type]],$A28)</f>
        <v>0</v>
      </c>
      <c r="AS28">
        <f>SUMIFS(IncrementalChanges2015[1979],IncrementalChanges2015[[EnableExclusion]:[EnableExclusion]],TRUE,IncrementalChanges2015[[Type]:[Type]],$A28)</f>
        <v>0</v>
      </c>
      <c r="AT28">
        <f>SUMIFS(IncrementalChanges2015[1978],IncrementalChanges2015[[EnableExclusion]:[EnableExclusion]],TRUE,IncrementalChanges2015[[Type]:[Type]],$A28)</f>
        <v>0</v>
      </c>
      <c r="AU28">
        <f>SUMIFS(IncrementalChanges2015[1977],IncrementalChanges2015[[EnableExclusion]:[EnableExclusion]],TRUE,IncrementalChanges2015[[Type]:[Type]],$A28)</f>
        <v>0</v>
      </c>
      <c r="AV28">
        <f>SUMIFS(IncrementalChanges2015[1976],IncrementalChanges2015[[EnableExclusion]:[EnableExclusion]],TRUE,IncrementalChanges2015[[Type]:[Type]],$A28)</f>
        <v>0</v>
      </c>
      <c r="AW28">
        <f>SUMIFS(IncrementalChanges2015[1975],IncrementalChanges2015[[EnableExclusion]:[EnableExclusion]],TRUE,IncrementalChanges2015[[Type]:[Type]],$A28)</f>
        <v>0</v>
      </c>
      <c r="AX28">
        <f>SUMIFS(IncrementalChanges2015[1974],IncrementalChanges2015[[EnableExclusion]:[EnableExclusion]],TRUE,IncrementalChanges2015[[Type]:[Type]],$A28)</f>
        <v>0</v>
      </c>
      <c r="AY28">
        <f>SUMIFS(IncrementalChanges2015[1973],IncrementalChanges2015[[EnableExclusion]:[EnableExclusion]],TRUE,IncrementalChanges2015[[Type]:[Type]],$A28)</f>
        <v>1</v>
      </c>
      <c r="AZ28">
        <f>SUMIFS(IncrementalChanges2015[1972],IncrementalChanges2015[[EnableExclusion]:[EnableExclusion]],TRUE,IncrementalChanges2015[[Type]:[Type]],$A28)</f>
        <v>0</v>
      </c>
      <c r="BA28">
        <f>SUMIFS(IncrementalChanges2015[1971],IncrementalChanges2015[[EnableExclusion]:[EnableExclusion]],TRUE,IncrementalChanges2015[[Type]:[Type]],$A28)</f>
        <v>0</v>
      </c>
      <c r="BB28">
        <f>SUMIFS(IncrementalChanges2015[1970],IncrementalChanges2015[[EnableExclusion]:[EnableExclusion]],TRUE,IncrementalChanges2015[[Type]:[Type]],$A28)</f>
        <v>0</v>
      </c>
      <c r="BC28">
        <f>SUMIFS(IncrementalChanges2015[1969],IncrementalChanges2015[[EnableExclusion]:[EnableExclusion]],TRUE,IncrementalChanges2015[[Type]:[Type]],$A28)</f>
        <v>0</v>
      </c>
      <c r="BD28">
        <f>SUMIFS(IncrementalChanges2015[1968],IncrementalChanges2015[[EnableExclusion]:[EnableExclusion]],TRUE,IncrementalChanges2015[[Type]:[Type]],$A28)</f>
        <v>0</v>
      </c>
      <c r="BE28">
        <f>SUMIFS(IncrementalChanges2015[1967],IncrementalChanges2015[[EnableExclusion]:[EnableExclusion]],TRUE,IncrementalChanges2015[[Type]:[Type]],$A28)</f>
        <v>0</v>
      </c>
      <c r="BF28">
        <f>SUMIFS(IncrementalChanges2015[1966],IncrementalChanges2015[[EnableExclusion]:[EnableExclusion]],TRUE,IncrementalChanges2015[[Type]:[Type]],$A28)</f>
        <v>0</v>
      </c>
      <c r="BG28">
        <f>SUMIFS(IncrementalChanges2015[1965],IncrementalChanges2015[[EnableExclusion]:[EnableExclusion]],TRUE,IncrementalChanges2015[[Type]:[Type]],$A28)</f>
        <v>0</v>
      </c>
      <c r="BH28">
        <f>SUMIFS(IncrementalChanges2015[1964],IncrementalChanges2015[[EnableExclusion]:[EnableExclusion]],TRUE,IncrementalChanges2015[[Type]:[Type]],$A28)</f>
        <v>0</v>
      </c>
      <c r="BI28">
        <f>SUMIFS(IncrementalChanges2015[1963],IncrementalChanges2015[[EnableExclusion]:[EnableExclusion]],TRUE,IncrementalChanges2015[[Type]:[Type]],$A28)</f>
        <v>0</v>
      </c>
      <c r="BJ28">
        <f>SUMIFS(IncrementalChanges2015[1962],IncrementalChanges2015[[EnableExclusion]:[EnableExclusion]],TRUE,IncrementalChanges2015[[Type]:[Type]],$A28)</f>
        <v>0</v>
      </c>
      <c r="BK28">
        <f>SUMIFS(IncrementalChanges2015[1961],IncrementalChanges2015[[EnableExclusion]:[EnableExclusion]],TRUE,IncrementalChanges2015[[Type]:[Type]],$A28)</f>
        <v>0</v>
      </c>
      <c r="BL28">
        <f>SUMIFS(IncrementalChanges2015[1960],IncrementalChanges2015[[EnableExclusion]:[EnableExclusion]],TRUE,IncrementalChanges2015[[Type]:[Type]],$A28)</f>
        <v>0</v>
      </c>
      <c r="BM28">
        <f>SUMIFS(IncrementalChanges2015[1959],IncrementalChanges2015[[EnableExclusion]:[EnableExclusion]],TRUE,IncrementalChanges2015[[Type]:[Type]],$A28)</f>
        <v>0</v>
      </c>
      <c r="BN28">
        <f>SUMIFS(IncrementalChanges2015[1958],IncrementalChanges2015[[EnableExclusion]:[EnableExclusion]],TRUE,IncrementalChanges2015[[Type]:[Type]],$A28)</f>
        <v>0</v>
      </c>
      <c r="BO28">
        <f>SUMIFS(IncrementalChanges2015[1957],IncrementalChanges2015[[EnableExclusion]:[EnableExclusion]],TRUE,IncrementalChanges2015[[Type]:[Type]],$A28)</f>
        <v>0</v>
      </c>
      <c r="BP28">
        <f>SUMIFS(IncrementalChanges2015[1956],IncrementalChanges2015[[EnableExclusion]:[EnableExclusion]],TRUE,IncrementalChanges2015[[Type]:[Type]],$A28)</f>
        <v>0</v>
      </c>
      <c r="BQ28">
        <f>SUMIFS(IncrementalChanges2015[1955],IncrementalChanges2015[[EnableExclusion]:[EnableExclusion]],TRUE,IncrementalChanges2015[[Type]:[Type]],$A28)</f>
        <v>0</v>
      </c>
      <c r="BR28">
        <f>SUMIFS(IncrementalChanges2015[1954],IncrementalChanges2015[[EnableExclusion]:[EnableExclusion]],TRUE,IncrementalChanges2015[[Type]:[Type]],$A28)</f>
        <v>0</v>
      </c>
      <c r="BS28">
        <f>SUMIFS(IncrementalChanges2015[1953],IncrementalChanges2015[[EnableExclusion]:[EnableExclusion]],TRUE,IncrementalChanges2015[[Type]:[Type]],$A28)</f>
        <v>0</v>
      </c>
      <c r="BT28">
        <f>SUMIFS(IncrementalChanges2015[1952],IncrementalChanges2015[[EnableExclusion]:[EnableExclusion]],TRUE,IncrementalChanges2015[[Type]:[Type]],$A28)</f>
        <v>0</v>
      </c>
      <c r="BU28">
        <f>SUMIFS(IncrementalChanges2015[1951],IncrementalChanges2015[[EnableExclusion]:[EnableExclusion]],TRUE,IncrementalChanges2015[[Type]:[Type]],$A28)</f>
        <v>0</v>
      </c>
      <c r="BV28">
        <f>SUMIFS(IncrementalChanges2015[1950],IncrementalChanges2015[[EnableExclusion]:[EnableExclusion]],TRUE,IncrementalChanges2015[[Type]:[Type]],$A28)</f>
        <v>0</v>
      </c>
      <c r="BW28">
        <f>SUMIFS(IncrementalChanges2015[1949],IncrementalChanges2015[[EnableExclusion]:[EnableExclusion]],TRUE,IncrementalChanges2015[[Type]:[Type]],$A28)</f>
        <v>0</v>
      </c>
      <c r="BX28">
        <f>SUMIFS(IncrementalChanges2015[1948],IncrementalChanges2015[[EnableExclusion]:[EnableExclusion]],TRUE,IncrementalChanges2015[[Type]:[Type]],$A28)</f>
        <v>0</v>
      </c>
      <c r="BY28">
        <f>SUMIFS(IncrementalChanges2015[1947],IncrementalChanges2015[[EnableExclusion]:[EnableExclusion]],TRUE,IncrementalChanges2015[[Type]:[Type]],$A28)</f>
        <v>0</v>
      </c>
      <c r="BZ28">
        <f>SUMIFS(IncrementalChanges2015[1946],IncrementalChanges2015[[EnableExclusion]:[EnableExclusion]],TRUE,IncrementalChanges2015[[Type]:[Type]],$A28)</f>
        <v>0</v>
      </c>
      <c r="CA28">
        <f>SUMIFS(IncrementalChanges2015[1945],IncrementalChanges2015[[EnableExclusion]:[EnableExclusion]],TRUE,IncrementalChanges2015[[Type]:[Type]],$A28)</f>
        <v>0</v>
      </c>
      <c r="CB28">
        <f>SUMIFS(IncrementalChanges2015[1944],IncrementalChanges2015[[EnableExclusion]:[EnableExclusion]],TRUE,IncrementalChanges2015[[Type]:[Type]],$A28)</f>
        <v>0</v>
      </c>
      <c r="CC28">
        <f>SUMIFS(IncrementalChanges2015[1943],IncrementalChanges2015[[EnableExclusion]:[EnableExclusion]],TRUE,IncrementalChanges2015[[Type]:[Type]],$A28)</f>
        <v>0</v>
      </c>
      <c r="CD28">
        <f>SUMIFS(IncrementalChanges2015[1942],IncrementalChanges2015[[EnableExclusion]:[EnableExclusion]],TRUE,IncrementalChanges2015[[Type]:[Type]],$A28)</f>
        <v>0</v>
      </c>
      <c r="CE28">
        <f>SUMIFS(IncrementalChanges2015[1941],IncrementalChanges2015[[EnableExclusion]:[EnableExclusion]],TRUE,IncrementalChanges2015[[Type]:[Type]],$A28)</f>
        <v>0</v>
      </c>
      <c r="CF28">
        <f>SUMIFS(IncrementalChanges2015[1940],IncrementalChanges2015[[EnableExclusion]:[EnableExclusion]],TRUE,IncrementalChanges2015[[Type]:[Type]],$A28)</f>
        <v>0</v>
      </c>
      <c r="CG28">
        <f>SUMIFS(IncrementalChanges2015[1939],IncrementalChanges2015[[EnableExclusion]:[EnableExclusion]],TRUE,IncrementalChanges2015[[Type]:[Type]],$A28)</f>
        <v>0</v>
      </c>
      <c r="CH28">
        <f>SUMIFS(IncrementalChanges2015[1938],IncrementalChanges2015[[EnableExclusion]:[EnableExclusion]],TRUE,IncrementalChanges2015[[Type]:[Type]],$A28)</f>
        <v>0</v>
      </c>
      <c r="CI28">
        <f>SUMIFS(IncrementalChanges2015[1937],IncrementalChanges2015[[EnableExclusion]:[EnableExclusion]],TRUE,IncrementalChanges2015[[Type]:[Type]],$A28)</f>
        <v>0</v>
      </c>
      <c r="CJ28">
        <f>SUMIFS(IncrementalChanges2015[1936],IncrementalChanges2015[[EnableExclusion]:[EnableExclusion]],TRUE,IncrementalChanges2015[[Type]:[Type]],$A28)</f>
        <v>0</v>
      </c>
      <c r="CK28">
        <f>SUMIFS(IncrementalChanges2015[1935],IncrementalChanges2015[[EnableExclusion]:[EnableExclusion]],TRUE,IncrementalChanges2015[[Type]:[Type]],$A28)</f>
        <v>0</v>
      </c>
      <c r="CL28">
        <f>SUMIFS(IncrementalChanges2015[1934],IncrementalChanges2015[[EnableExclusion]:[EnableExclusion]],TRUE,IncrementalChanges2015[[Type]:[Type]],$A28)</f>
        <v>0</v>
      </c>
      <c r="CM28">
        <f>SUMIFS(IncrementalChanges2015[1933],IncrementalChanges2015[[EnableExclusion]:[EnableExclusion]],TRUE,IncrementalChanges2015[[Type]:[Type]],$A28)</f>
        <v>0</v>
      </c>
      <c r="CN28">
        <f>SUMIFS(IncrementalChanges2015[1932],IncrementalChanges2015[[EnableExclusion]:[EnableExclusion]],TRUE,IncrementalChanges2015[[Type]:[Type]],$A28)</f>
        <v>0</v>
      </c>
      <c r="CO28">
        <f>SUMIFS(IncrementalChanges2015[1931],IncrementalChanges2015[[EnableExclusion]:[EnableExclusion]],TRUE,IncrementalChanges2015[[Type]:[Type]],$A28)</f>
        <v>0</v>
      </c>
      <c r="CP28">
        <f>SUMIFS(IncrementalChanges2015[1930],IncrementalChanges2015[[EnableExclusion]:[EnableExclusion]],TRUE,IncrementalChanges2015[[Type]:[Type]],$A28)</f>
        <v>0</v>
      </c>
      <c r="CQ28">
        <f>SUMIFS(IncrementalChanges2015[1929],IncrementalChanges2015[[EnableExclusion]:[EnableExclusion]],TRUE,IncrementalChanges2015[[Type]:[Type]],$A28)</f>
        <v>0</v>
      </c>
      <c r="CR28">
        <f>SUMIFS(IncrementalChanges2015[1928],IncrementalChanges2015[[EnableExclusion]:[EnableExclusion]],TRUE,IncrementalChanges2015[[Type]:[Type]],$A28)</f>
        <v>0</v>
      </c>
      <c r="CS28">
        <f>SUMIFS(IncrementalChanges2015[1927],IncrementalChanges2015[[EnableExclusion]:[EnableExclusion]],TRUE,IncrementalChanges2015[[Type]:[Type]],$A28)</f>
        <v>0</v>
      </c>
      <c r="CT28">
        <f>SUMIFS(IncrementalChanges2015[1926],IncrementalChanges2015[[EnableExclusion]:[EnableExclusion]],TRUE,IncrementalChanges2015[[Type]:[Type]],$A28)</f>
        <v>0</v>
      </c>
      <c r="CU28">
        <f>SUMIFS(IncrementalChanges2015[1925],IncrementalChanges2015[[EnableExclusion]:[EnableExclusion]],TRUE,IncrementalChanges2015[[Type]:[Type]],$A28)</f>
        <v>0</v>
      </c>
      <c r="CV28">
        <f>SUMIFS(IncrementalChanges2015[1924],IncrementalChanges2015[[EnableExclusion]:[EnableExclusion]],TRUE,IncrementalChanges2015[[Type]:[Type]],$A28)</f>
        <v>0</v>
      </c>
    </row>
    <row r="29" spans="1:100" x14ac:dyDescent="0.3">
      <c r="A29" t="s">
        <v>125</v>
      </c>
      <c r="D29" t="s">
        <v>171</v>
      </c>
      <c r="H29" s="1">
        <f t="shared" si="7"/>
        <v>-10</v>
      </c>
      <c r="I29">
        <f>SUMIFS(IncrementalChanges2015[2015],IncrementalChanges2015[[EnableExclusion]:[EnableExclusion]],TRUE,IncrementalChanges2015[[Type]:[Type]],$A29)</f>
        <v>0</v>
      </c>
      <c r="J29">
        <f>SUMIFS(IncrementalChanges2015[2014],IncrementalChanges2015[[EnableExclusion]:[EnableExclusion]],TRUE,IncrementalChanges2015[[Type]:[Type]],$A29)</f>
        <v>0</v>
      </c>
      <c r="K29">
        <f>SUMIFS(IncrementalChanges2015[2013],IncrementalChanges2015[[EnableExclusion]:[EnableExclusion]],TRUE,IncrementalChanges2015[[Type]:[Type]],$A29)</f>
        <v>-2</v>
      </c>
      <c r="L29">
        <f>SUMIFS(IncrementalChanges2015[2012],IncrementalChanges2015[[EnableExclusion]:[EnableExclusion]],TRUE,IncrementalChanges2015[[Type]:[Type]],$A29)</f>
        <v>-1</v>
      </c>
      <c r="M29">
        <f>SUMIFS(IncrementalChanges2015[2011],IncrementalChanges2015[[EnableExclusion]:[EnableExclusion]],TRUE,IncrementalChanges2015[[Type]:[Type]],$A29)</f>
        <v>0</v>
      </c>
      <c r="N29">
        <f>SUMIFS(IncrementalChanges2015[2010],IncrementalChanges2015[[EnableExclusion]:[EnableExclusion]],TRUE,IncrementalChanges2015[[Type]:[Type]],$A29)</f>
        <v>0</v>
      </c>
      <c r="O29">
        <f>SUMIFS(IncrementalChanges2015[2009],IncrementalChanges2015[[EnableExclusion]:[EnableExclusion]],TRUE,IncrementalChanges2015[[Type]:[Type]],$A29)</f>
        <v>0</v>
      </c>
      <c r="P29">
        <f>SUMIFS(IncrementalChanges2015[2008],IncrementalChanges2015[[EnableExclusion]:[EnableExclusion]],TRUE,IncrementalChanges2015[[Type]:[Type]],$A29)</f>
        <v>0</v>
      </c>
      <c r="Q29">
        <f>SUMIFS(IncrementalChanges2015[2007],IncrementalChanges2015[[EnableExclusion]:[EnableExclusion]],TRUE,IncrementalChanges2015[[Type]:[Type]],$A29)</f>
        <v>0</v>
      </c>
      <c r="R29">
        <f>SUMIFS(IncrementalChanges2015[2006],IncrementalChanges2015[[EnableExclusion]:[EnableExclusion]],TRUE,IncrementalChanges2015[[Type]:[Type]],$A29)</f>
        <v>-2</v>
      </c>
      <c r="S29">
        <f>SUMIFS(IncrementalChanges2015[2005],IncrementalChanges2015[[EnableExclusion]:[EnableExclusion]],TRUE,IncrementalChanges2015[[Type]:[Type]],$A29)</f>
        <v>0</v>
      </c>
      <c r="T29">
        <f>SUMIFS(IncrementalChanges2015[2004],IncrementalChanges2015[[EnableExclusion]:[EnableExclusion]],TRUE,IncrementalChanges2015[[Type]:[Type]],$A29)</f>
        <v>0</v>
      </c>
      <c r="U29">
        <f>SUMIFS(IncrementalChanges2015[2003],IncrementalChanges2015[[EnableExclusion]:[EnableExclusion]],TRUE,IncrementalChanges2015[[Type]:[Type]],$A29)</f>
        <v>-2</v>
      </c>
      <c r="V29">
        <f>SUMIFS(IncrementalChanges2015[2002],IncrementalChanges2015[[EnableExclusion]:[EnableExclusion]],TRUE,IncrementalChanges2015[[Type]:[Type]],$A29)</f>
        <v>0</v>
      </c>
      <c r="W29">
        <f>SUMIFS(IncrementalChanges2015[2001],IncrementalChanges2015[[EnableExclusion]:[EnableExclusion]],TRUE,IncrementalChanges2015[[Type]:[Type]],$A29)</f>
        <v>0</v>
      </c>
      <c r="X29">
        <f>SUMIFS(IncrementalChanges2015[2000],IncrementalChanges2015[[EnableExclusion]:[EnableExclusion]],TRUE,IncrementalChanges2015[[Type]:[Type]],$A29)</f>
        <v>0</v>
      </c>
      <c r="Y29">
        <f>SUMIFS(IncrementalChanges2015[1999],IncrementalChanges2015[[EnableExclusion]:[EnableExclusion]],TRUE,IncrementalChanges2015[[Type]:[Type]],$A29)</f>
        <v>0</v>
      </c>
      <c r="Z29">
        <f>SUMIFS(IncrementalChanges2015[1998],IncrementalChanges2015[[EnableExclusion]:[EnableExclusion]],TRUE,IncrementalChanges2015[[Type]:[Type]],$A29)</f>
        <v>0</v>
      </c>
      <c r="AA29">
        <f>SUMIFS(IncrementalChanges2015[1997],IncrementalChanges2015[[EnableExclusion]:[EnableExclusion]],TRUE,IncrementalChanges2015[[Type]:[Type]],$A29)</f>
        <v>-3</v>
      </c>
      <c r="AB29">
        <f>SUMIFS(IncrementalChanges2015[1996],IncrementalChanges2015[[EnableExclusion]:[EnableExclusion]],TRUE,IncrementalChanges2015[[Type]:[Type]],$A29)</f>
        <v>0</v>
      </c>
      <c r="AC29">
        <f>SUMIFS(IncrementalChanges2015[1995],IncrementalChanges2015[[EnableExclusion]:[EnableExclusion]],TRUE,IncrementalChanges2015[[Type]:[Type]],$A29)</f>
        <v>0</v>
      </c>
      <c r="AD29">
        <f>SUMIFS(IncrementalChanges2015[1994],IncrementalChanges2015[[EnableExclusion]:[EnableExclusion]],TRUE,IncrementalChanges2015[[Type]:[Type]],$A29)</f>
        <v>0</v>
      </c>
      <c r="AE29">
        <f>SUMIFS(IncrementalChanges2015[1993],IncrementalChanges2015[[EnableExclusion]:[EnableExclusion]],TRUE,IncrementalChanges2015[[Type]:[Type]],$A29)</f>
        <v>0</v>
      </c>
      <c r="AF29">
        <f>SUMIFS(IncrementalChanges2015[1992],IncrementalChanges2015[[EnableExclusion]:[EnableExclusion]],TRUE,IncrementalChanges2015[[Type]:[Type]],$A29)</f>
        <v>0</v>
      </c>
      <c r="AG29">
        <f>SUMIFS(IncrementalChanges2015[1991],IncrementalChanges2015[[EnableExclusion]:[EnableExclusion]],TRUE,IncrementalChanges2015[[Type]:[Type]],$A29)</f>
        <v>0</v>
      </c>
      <c r="AH29">
        <f>SUMIFS(IncrementalChanges2015[1990],IncrementalChanges2015[[EnableExclusion]:[EnableExclusion]],TRUE,IncrementalChanges2015[[Type]:[Type]],$A29)</f>
        <v>0</v>
      </c>
      <c r="AI29">
        <f>SUMIFS(IncrementalChanges2015[1989],IncrementalChanges2015[[EnableExclusion]:[EnableExclusion]],TRUE,IncrementalChanges2015[[Type]:[Type]],$A29)</f>
        <v>0</v>
      </c>
      <c r="AJ29">
        <f>SUMIFS(IncrementalChanges2015[1988],IncrementalChanges2015[[EnableExclusion]:[EnableExclusion]],TRUE,IncrementalChanges2015[[Type]:[Type]],$A29)</f>
        <v>0</v>
      </c>
      <c r="AK29">
        <f>SUMIFS(IncrementalChanges2015[1987],IncrementalChanges2015[[EnableExclusion]:[EnableExclusion]],TRUE,IncrementalChanges2015[[Type]:[Type]],$A29)</f>
        <v>0</v>
      </c>
      <c r="AL29">
        <f>SUMIFS(IncrementalChanges2015[1986],IncrementalChanges2015[[EnableExclusion]:[EnableExclusion]],TRUE,IncrementalChanges2015[[Type]:[Type]],$A29)</f>
        <v>0</v>
      </c>
      <c r="AM29">
        <f>SUMIFS(IncrementalChanges2015[1985],IncrementalChanges2015[[EnableExclusion]:[EnableExclusion]],TRUE,IncrementalChanges2015[[Type]:[Type]],$A29)</f>
        <v>0</v>
      </c>
      <c r="AN29">
        <f>SUMIFS(IncrementalChanges2015[1984],IncrementalChanges2015[[EnableExclusion]:[EnableExclusion]],TRUE,IncrementalChanges2015[[Type]:[Type]],$A29)</f>
        <v>-1</v>
      </c>
      <c r="AO29">
        <f>SUMIFS(IncrementalChanges2015[1983],IncrementalChanges2015[[EnableExclusion]:[EnableExclusion]],TRUE,IncrementalChanges2015[[Type]:[Type]],$A29)</f>
        <v>0</v>
      </c>
      <c r="AP29">
        <f>SUMIFS(IncrementalChanges2015[1982],IncrementalChanges2015[[EnableExclusion]:[EnableExclusion]],TRUE,IncrementalChanges2015[[Type]:[Type]],$A29)</f>
        <v>0</v>
      </c>
      <c r="AQ29">
        <f>SUMIFS(IncrementalChanges2015[1981],IncrementalChanges2015[[EnableExclusion]:[EnableExclusion]],TRUE,IncrementalChanges2015[[Type]:[Type]],$A29)</f>
        <v>0</v>
      </c>
      <c r="AR29">
        <f>SUMIFS(IncrementalChanges2015[1980],IncrementalChanges2015[[EnableExclusion]:[EnableExclusion]],TRUE,IncrementalChanges2015[[Type]:[Type]],$A29)</f>
        <v>0</v>
      </c>
      <c r="AS29">
        <f>SUMIFS(IncrementalChanges2015[1979],IncrementalChanges2015[[EnableExclusion]:[EnableExclusion]],TRUE,IncrementalChanges2015[[Type]:[Type]],$A29)</f>
        <v>1</v>
      </c>
      <c r="AT29">
        <f>SUMIFS(IncrementalChanges2015[1978],IncrementalChanges2015[[EnableExclusion]:[EnableExclusion]],TRUE,IncrementalChanges2015[[Type]:[Type]],$A29)</f>
        <v>0</v>
      </c>
      <c r="AU29">
        <f>SUMIFS(IncrementalChanges2015[1977],IncrementalChanges2015[[EnableExclusion]:[EnableExclusion]],TRUE,IncrementalChanges2015[[Type]:[Type]],$A29)</f>
        <v>0</v>
      </c>
      <c r="AV29">
        <f>SUMIFS(IncrementalChanges2015[1976],IncrementalChanges2015[[EnableExclusion]:[EnableExclusion]],TRUE,IncrementalChanges2015[[Type]:[Type]],$A29)</f>
        <v>0</v>
      </c>
      <c r="AW29">
        <f>SUMIFS(IncrementalChanges2015[1975],IncrementalChanges2015[[EnableExclusion]:[EnableExclusion]],TRUE,IncrementalChanges2015[[Type]:[Type]],$A29)</f>
        <v>0</v>
      </c>
      <c r="AX29">
        <f>SUMIFS(IncrementalChanges2015[1974],IncrementalChanges2015[[EnableExclusion]:[EnableExclusion]],TRUE,IncrementalChanges2015[[Type]:[Type]],$A29)</f>
        <v>0</v>
      </c>
      <c r="AY29">
        <f>SUMIFS(IncrementalChanges2015[1973],IncrementalChanges2015[[EnableExclusion]:[EnableExclusion]],TRUE,IncrementalChanges2015[[Type]:[Type]],$A29)</f>
        <v>0</v>
      </c>
      <c r="AZ29">
        <f>SUMIFS(IncrementalChanges2015[1972],IncrementalChanges2015[[EnableExclusion]:[EnableExclusion]],TRUE,IncrementalChanges2015[[Type]:[Type]],$A29)</f>
        <v>0</v>
      </c>
      <c r="BA29">
        <f>SUMIFS(IncrementalChanges2015[1971],IncrementalChanges2015[[EnableExclusion]:[EnableExclusion]],TRUE,IncrementalChanges2015[[Type]:[Type]],$A29)</f>
        <v>0</v>
      </c>
      <c r="BB29">
        <f>SUMIFS(IncrementalChanges2015[1970],IncrementalChanges2015[[EnableExclusion]:[EnableExclusion]],TRUE,IncrementalChanges2015[[Type]:[Type]],$A29)</f>
        <v>0</v>
      </c>
      <c r="BC29">
        <f>SUMIFS(IncrementalChanges2015[1969],IncrementalChanges2015[[EnableExclusion]:[EnableExclusion]],TRUE,IncrementalChanges2015[[Type]:[Type]],$A29)</f>
        <v>0</v>
      </c>
      <c r="BD29">
        <f>SUMIFS(IncrementalChanges2015[1968],IncrementalChanges2015[[EnableExclusion]:[EnableExclusion]],TRUE,IncrementalChanges2015[[Type]:[Type]],$A29)</f>
        <v>0</v>
      </c>
      <c r="BE29">
        <f>SUMIFS(IncrementalChanges2015[1967],IncrementalChanges2015[[EnableExclusion]:[EnableExclusion]],TRUE,IncrementalChanges2015[[Type]:[Type]],$A29)</f>
        <v>0</v>
      </c>
      <c r="BF29">
        <f>SUMIFS(IncrementalChanges2015[1966],IncrementalChanges2015[[EnableExclusion]:[EnableExclusion]],TRUE,IncrementalChanges2015[[Type]:[Type]],$A29)</f>
        <v>0</v>
      </c>
      <c r="BG29">
        <f>SUMIFS(IncrementalChanges2015[1965],IncrementalChanges2015[[EnableExclusion]:[EnableExclusion]],TRUE,IncrementalChanges2015[[Type]:[Type]],$A29)</f>
        <v>0</v>
      </c>
      <c r="BH29">
        <f>SUMIFS(IncrementalChanges2015[1964],IncrementalChanges2015[[EnableExclusion]:[EnableExclusion]],TRUE,IncrementalChanges2015[[Type]:[Type]],$A29)</f>
        <v>0</v>
      </c>
      <c r="BI29">
        <f>SUMIFS(IncrementalChanges2015[1963],IncrementalChanges2015[[EnableExclusion]:[EnableExclusion]],TRUE,IncrementalChanges2015[[Type]:[Type]],$A29)</f>
        <v>0</v>
      </c>
      <c r="BJ29">
        <f>SUMIFS(IncrementalChanges2015[1962],IncrementalChanges2015[[EnableExclusion]:[EnableExclusion]],TRUE,IncrementalChanges2015[[Type]:[Type]],$A29)</f>
        <v>0</v>
      </c>
      <c r="BK29">
        <f>SUMIFS(IncrementalChanges2015[1961],IncrementalChanges2015[[EnableExclusion]:[EnableExclusion]],TRUE,IncrementalChanges2015[[Type]:[Type]],$A29)</f>
        <v>0</v>
      </c>
      <c r="BL29">
        <f>SUMIFS(IncrementalChanges2015[1960],IncrementalChanges2015[[EnableExclusion]:[EnableExclusion]],TRUE,IncrementalChanges2015[[Type]:[Type]],$A29)</f>
        <v>0</v>
      </c>
      <c r="BM29">
        <f>SUMIFS(IncrementalChanges2015[1959],IncrementalChanges2015[[EnableExclusion]:[EnableExclusion]],TRUE,IncrementalChanges2015[[Type]:[Type]],$A29)</f>
        <v>0</v>
      </c>
      <c r="BN29">
        <f>SUMIFS(IncrementalChanges2015[1958],IncrementalChanges2015[[EnableExclusion]:[EnableExclusion]],TRUE,IncrementalChanges2015[[Type]:[Type]],$A29)</f>
        <v>0</v>
      </c>
      <c r="BO29">
        <f>SUMIFS(IncrementalChanges2015[1957],IncrementalChanges2015[[EnableExclusion]:[EnableExclusion]],TRUE,IncrementalChanges2015[[Type]:[Type]],$A29)</f>
        <v>0</v>
      </c>
      <c r="BP29">
        <f>SUMIFS(IncrementalChanges2015[1956],IncrementalChanges2015[[EnableExclusion]:[EnableExclusion]],TRUE,IncrementalChanges2015[[Type]:[Type]],$A29)</f>
        <v>0</v>
      </c>
      <c r="BQ29">
        <f>SUMIFS(IncrementalChanges2015[1955],IncrementalChanges2015[[EnableExclusion]:[EnableExclusion]],TRUE,IncrementalChanges2015[[Type]:[Type]],$A29)</f>
        <v>0</v>
      </c>
      <c r="BR29">
        <f>SUMIFS(IncrementalChanges2015[1954],IncrementalChanges2015[[EnableExclusion]:[EnableExclusion]],TRUE,IncrementalChanges2015[[Type]:[Type]],$A29)</f>
        <v>0</v>
      </c>
      <c r="BS29">
        <f>SUMIFS(IncrementalChanges2015[1953],IncrementalChanges2015[[EnableExclusion]:[EnableExclusion]],TRUE,IncrementalChanges2015[[Type]:[Type]],$A29)</f>
        <v>0</v>
      </c>
      <c r="BT29">
        <f>SUMIFS(IncrementalChanges2015[1952],IncrementalChanges2015[[EnableExclusion]:[EnableExclusion]],TRUE,IncrementalChanges2015[[Type]:[Type]],$A29)</f>
        <v>0</v>
      </c>
      <c r="BU29">
        <f>SUMIFS(IncrementalChanges2015[1951],IncrementalChanges2015[[EnableExclusion]:[EnableExclusion]],TRUE,IncrementalChanges2015[[Type]:[Type]],$A29)</f>
        <v>0</v>
      </c>
      <c r="BV29">
        <f>SUMIFS(IncrementalChanges2015[1950],IncrementalChanges2015[[EnableExclusion]:[EnableExclusion]],TRUE,IncrementalChanges2015[[Type]:[Type]],$A29)</f>
        <v>0</v>
      </c>
      <c r="BW29">
        <f>SUMIFS(IncrementalChanges2015[1949],IncrementalChanges2015[[EnableExclusion]:[EnableExclusion]],TRUE,IncrementalChanges2015[[Type]:[Type]],$A29)</f>
        <v>0</v>
      </c>
      <c r="BX29">
        <f>SUMIFS(IncrementalChanges2015[1948],IncrementalChanges2015[[EnableExclusion]:[EnableExclusion]],TRUE,IncrementalChanges2015[[Type]:[Type]],$A29)</f>
        <v>0</v>
      </c>
      <c r="BY29">
        <f>SUMIFS(IncrementalChanges2015[1947],IncrementalChanges2015[[EnableExclusion]:[EnableExclusion]],TRUE,IncrementalChanges2015[[Type]:[Type]],$A29)</f>
        <v>0</v>
      </c>
      <c r="BZ29">
        <f>SUMIFS(IncrementalChanges2015[1946],IncrementalChanges2015[[EnableExclusion]:[EnableExclusion]],TRUE,IncrementalChanges2015[[Type]:[Type]],$A29)</f>
        <v>0</v>
      </c>
      <c r="CA29">
        <f>SUMIFS(IncrementalChanges2015[1945],IncrementalChanges2015[[EnableExclusion]:[EnableExclusion]],TRUE,IncrementalChanges2015[[Type]:[Type]],$A29)</f>
        <v>0</v>
      </c>
      <c r="CB29">
        <f>SUMIFS(IncrementalChanges2015[1944],IncrementalChanges2015[[EnableExclusion]:[EnableExclusion]],TRUE,IncrementalChanges2015[[Type]:[Type]],$A29)</f>
        <v>0</v>
      </c>
      <c r="CC29">
        <f>SUMIFS(IncrementalChanges2015[1943],IncrementalChanges2015[[EnableExclusion]:[EnableExclusion]],TRUE,IncrementalChanges2015[[Type]:[Type]],$A29)</f>
        <v>0</v>
      </c>
      <c r="CD29">
        <f>SUMIFS(IncrementalChanges2015[1942],IncrementalChanges2015[[EnableExclusion]:[EnableExclusion]],TRUE,IncrementalChanges2015[[Type]:[Type]],$A29)</f>
        <v>0</v>
      </c>
      <c r="CE29">
        <f>SUMIFS(IncrementalChanges2015[1941],IncrementalChanges2015[[EnableExclusion]:[EnableExclusion]],TRUE,IncrementalChanges2015[[Type]:[Type]],$A29)</f>
        <v>0</v>
      </c>
      <c r="CF29">
        <f>SUMIFS(IncrementalChanges2015[1940],IncrementalChanges2015[[EnableExclusion]:[EnableExclusion]],TRUE,IncrementalChanges2015[[Type]:[Type]],$A29)</f>
        <v>0</v>
      </c>
      <c r="CG29">
        <f>SUMIFS(IncrementalChanges2015[1939],IncrementalChanges2015[[EnableExclusion]:[EnableExclusion]],TRUE,IncrementalChanges2015[[Type]:[Type]],$A29)</f>
        <v>0</v>
      </c>
      <c r="CH29">
        <f>SUMIFS(IncrementalChanges2015[1938],IncrementalChanges2015[[EnableExclusion]:[EnableExclusion]],TRUE,IncrementalChanges2015[[Type]:[Type]],$A29)</f>
        <v>0</v>
      </c>
      <c r="CI29">
        <f>SUMIFS(IncrementalChanges2015[1937],IncrementalChanges2015[[EnableExclusion]:[EnableExclusion]],TRUE,IncrementalChanges2015[[Type]:[Type]],$A29)</f>
        <v>0</v>
      </c>
      <c r="CJ29">
        <f>SUMIFS(IncrementalChanges2015[1936],IncrementalChanges2015[[EnableExclusion]:[EnableExclusion]],TRUE,IncrementalChanges2015[[Type]:[Type]],$A29)</f>
        <v>0</v>
      </c>
      <c r="CK29">
        <f>SUMIFS(IncrementalChanges2015[1935],IncrementalChanges2015[[EnableExclusion]:[EnableExclusion]],TRUE,IncrementalChanges2015[[Type]:[Type]],$A29)</f>
        <v>0</v>
      </c>
      <c r="CL29">
        <f>SUMIFS(IncrementalChanges2015[1934],IncrementalChanges2015[[EnableExclusion]:[EnableExclusion]],TRUE,IncrementalChanges2015[[Type]:[Type]],$A29)</f>
        <v>0</v>
      </c>
      <c r="CM29">
        <f>SUMIFS(IncrementalChanges2015[1933],IncrementalChanges2015[[EnableExclusion]:[EnableExclusion]],TRUE,IncrementalChanges2015[[Type]:[Type]],$A29)</f>
        <v>0</v>
      </c>
      <c r="CN29">
        <f>SUMIFS(IncrementalChanges2015[1932],IncrementalChanges2015[[EnableExclusion]:[EnableExclusion]],TRUE,IncrementalChanges2015[[Type]:[Type]],$A29)</f>
        <v>0</v>
      </c>
      <c r="CO29">
        <f>SUMIFS(IncrementalChanges2015[1931],IncrementalChanges2015[[EnableExclusion]:[EnableExclusion]],TRUE,IncrementalChanges2015[[Type]:[Type]],$A29)</f>
        <v>0</v>
      </c>
      <c r="CP29">
        <f>SUMIFS(IncrementalChanges2015[1930],IncrementalChanges2015[[EnableExclusion]:[EnableExclusion]],TRUE,IncrementalChanges2015[[Type]:[Type]],$A29)</f>
        <v>0</v>
      </c>
      <c r="CQ29">
        <f>SUMIFS(IncrementalChanges2015[1929],IncrementalChanges2015[[EnableExclusion]:[EnableExclusion]],TRUE,IncrementalChanges2015[[Type]:[Type]],$A29)</f>
        <v>0</v>
      </c>
      <c r="CR29">
        <f>SUMIFS(IncrementalChanges2015[1928],IncrementalChanges2015[[EnableExclusion]:[EnableExclusion]],TRUE,IncrementalChanges2015[[Type]:[Type]],$A29)</f>
        <v>0</v>
      </c>
      <c r="CS29">
        <f>SUMIFS(IncrementalChanges2015[1927],IncrementalChanges2015[[EnableExclusion]:[EnableExclusion]],TRUE,IncrementalChanges2015[[Type]:[Type]],$A29)</f>
        <v>0</v>
      </c>
      <c r="CT29">
        <f>SUMIFS(IncrementalChanges2015[1926],IncrementalChanges2015[[EnableExclusion]:[EnableExclusion]],TRUE,IncrementalChanges2015[[Type]:[Type]],$A29)</f>
        <v>0</v>
      </c>
      <c r="CU29">
        <f>SUMIFS(IncrementalChanges2015[1925],IncrementalChanges2015[[EnableExclusion]:[EnableExclusion]],TRUE,IncrementalChanges2015[[Type]:[Type]],$A29)</f>
        <v>0</v>
      </c>
      <c r="CV29">
        <f>SUMIFS(IncrementalChanges2015[1924],IncrementalChanges2015[[EnableExclusion]:[EnableExclusion]],TRUE,IncrementalChanges2015[[Type]:[Type]],$A29)</f>
        <v>0</v>
      </c>
    </row>
    <row r="30" spans="1:100" x14ac:dyDescent="0.3">
      <c r="A30" t="s">
        <v>129</v>
      </c>
      <c r="D30" t="s">
        <v>4</v>
      </c>
      <c r="H30" s="1">
        <f t="shared" si="7"/>
        <v>0</v>
      </c>
      <c r="I30">
        <f>SUMIFS(IncrementalChanges2015[2015],IncrementalChanges2015[[EnableExclusion]:[EnableExclusion]],TRUE,IncrementalChanges2015[[Type]:[Type]],$A30)</f>
        <v>0</v>
      </c>
      <c r="J30">
        <f>SUMIFS(IncrementalChanges2015[2014],IncrementalChanges2015[[EnableExclusion]:[EnableExclusion]],TRUE,IncrementalChanges2015[[Type]:[Type]],$A30)</f>
        <v>0</v>
      </c>
      <c r="K30">
        <f>SUMIFS(IncrementalChanges2015[2013],IncrementalChanges2015[[EnableExclusion]:[EnableExclusion]],TRUE,IncrementalChanges2015[[Type]:[Type]],$A30)</f>
        <v>0</v>
      </c>
      <c r="L30">
        <f>SUMIFS(IncrementalChanges2015[2012],IncrementalChanges2015[[EnableExclusion]:[EnableExclusion]],TRUE,IncrementalChanges2015[[Type]:[Type]],$A30)</f>
        <v>0</v>
      </c>
      <c r="M30">
        <f>SUMIFS(IncrementalChanges2015[2011],IncrementalChanges2015[[EnableExclusion]:[EnableExclusion]],TRUE,IncrementalChanges2015[[Type]:[Type]],$A30)</f>
        <v>0</v>
      </c>
      <c r="N30">
        <f>SUMIFS(IncrementalChanges2015[2010],IncrementalChanges2015[[EnableExclusion]:[EnableExclusion]],TRUE,IncrementalChanges2015[[Type]:[Type]],$A30)</f>
        <v>0</v>
      </c>
      <c r="O30">
        <f>SUMIFS(IncrementalChanges2015[2009],IncrementalChanges2015[[EnableExclusion]:[EnableExclusion]],TRUE,IncrementalChanges2015[[Type]:[Type]],$A30)</f>
        <v>0</v>
      </c>
      <c r="P30">
        <f>SUMIFS(IncrementalChanges2015[2008],IncrementalChanges2015[[EnableExclusion]:[EnableExclusion]],TRUE,IncrementalChanges2015[[Type]:[Type]],$A30)</f>
        <v>0</v>
      </c>
      <c r="Q30">
        <f>SUMIFS(IncrementalChanges2015[2007],IncrementalChanges2015[[EnableExclusion]:[EnableExclusion]],TRUE,IncrementalChanges2015[[Type]:[Type]],$A30)</f>
        <v>0</v>
      </c>
      <c r="R30">
        <f>SUMIFS(IncrementalChanges2015[2006],IncrementalChanges2015[[EnableExclusion]:[EnableExclusion]],TRUE,IncrementalChanges2015[[Type]:[Type]],$A30)</f>
        <v>0</v>
      </c>
      <c r="S30">
        <f>SUMIFS(IncrementalChanges2015[2005],IncrementalChanges2015[[EnableExclusion]:[EnableExclusion]],TRUE,IncrementalChanges2015[[Type]:[Type]],$A30)</f>
        <v>0</v>
      </c>
      <c r="T30">
        <f>SUMIFS(IncrementalChanges2015[2004],IncrementalChanges2015[[EnableExclusion]:[EnableExclusion]],TRUE,IncrementalChanges2015[[Type]:[Type]],$A30)</f>
        <v>0</v>
      </c>
      <c r="U30">
        <f>SUMIFS(IncrementalChanges2015[2003],IncrementalChanges2015[[EnableExclusion]:[EnableExclusion]],TRUE,IncrementalChanges2015[[Type]:[Type]],$A30)</f>
        <v>0</v>
      </c>
      <c r="V30">
        <f>SUMIFS(IncrementalChanges2015[2002],IncrementalChanges2015[[EnableExclusion]:[EnableExclusion]],TRUE,IncrementalChanges2015[[Type]:[Type]],$A30)</f>
        <v>0</v>
      </c>
      <c r="W30">
        <f>SUMIFS(IncrementalChanges2015[2001],IncrementalChanges2015[[EnableExclusion]:[EnableExclusion]],TRUE,IncrementalChanges2015[[Type]:[Type]],$A30)</f>
        <v>0</v>
      </c>
      <c r="X30">
        <f>SUMIFS(IncrementalChanges2015[2000],IncrementalChanges2015[[EnableExclusion]:[EnableExclusion]],TRUE,IncrementalChanges2015[[Type]:[Type]],$A30)</f>
        <v>0</v>
      </c>
      <c r="Y30">
        <f>SUMIFS(IncrementalChanges2015[1999],IncrementalChanges2015[[EnableExclusion]:[EnableExclusion]],TRUE,IncrementalChanges2015[[Type]:[Type]],$A30)</f>
        <v>0</v>
      </c>
      <c r="Z30">
        <f>SUMIFS(IncrementalChanges2015[1998],IncrementalChanges2015[[EnableExclusion]:[EnableExclusion]],TRUE,IncrementalChanges2015[[Type]:[Type]],$A30)</f>
        <v>0</v>
      </c>
      <c r="AA30">
        <f>SUMIFS(IncrementalChanges2015[1997],IncrementalChanges2015[[EnableExclusion]:[EnableExclusion]],TRUE,IncrementalChanges2015[[Type]:[Type]],$A30)</f>
        <v>0</v>
      </c>
      <c r="AB30">
        <f>SUMIFS(IncrementalChanges2015[1996],IncrementalChanges2015[[EnableExclusion]:[EnableExclusion]],TRUE,IncrementalChanges2015[[Type]:[Type]],$A30)</f>
        <v>0</v>
      </c>
      <c r="AC30">
        <f>SUMIFS(IncrementalChanges2015[1995],IncrementalChanges2015[[EnableExclusion]:[EnableExclusion]],TRUE,IncrementalChanges2015[[Type]:[Type]],$A30)</f>
        <v>0</v>
      </c>
      <c r="AD30">
        <f>SUMIFS(IncrementalChanges2015[1994],IncrementalChanges2015[[EnableExclusion]:[EnableExclusion]],TRUE,IncrementalChanges2015[[Type]:[Type]],$A30)</f>
        <v>0</v>
      </c>
      <c r="AE30">
        <f>SUMIFS(IncrementalChanges2015[1993],IncrementalChanges2015[[EnableExclusion]:[EnableExclusion]],TRUE,IncrementalChanges2015[[Type]:[Type]],$A30)</f>
        <v>0</v>
      </c>
      <c r="AF30">
        <f>SUMIFS(IncrementalChanges2015[1992],IncrementalChanges2015[[EnableExclusion]:[EnableExclusion]],TRUE,IncrementalChanges2015[[Type]:[Type]],$A30)</f>
        <v>0</v>
      </c>
      <c r="AG30">
        <f>SUMIFS(IncrementalChanges2015[1991],IncrementalChanges2015[[EnableExclusion]:[EnableExclusion]],TRUE,IncrementalChanges2015[[Type]:[Type]],$A30)</f>
        <v>0</v>
      </c>
      <c r="AH30">
        <f>SUMIFS(IncrementalChanges2015[1990],IncrementalChanges2015[[EnableExclusion]:[EnableExclusion]],TRUE,IncrementalChanges2015[[Type]:[Type]],$A30)</f>
        <v>0</v>
      </c>
      <c r="AI30">
        <f>SUMIFS(IncrementalChanges2015[1989],IncrementalChanges2015[[EnableExclusion]:[EnableExclusion]],TRUE,IncrementalChanges2015[[Type]:[Type]],$A30)</f>
        <v>0</v>
      </c>
      <c r="AJ30">
        <f>SUMIFS(IncrementalChanges2015[1988],IncrementalChanges2015[[EnableExclusion]:[EnableExclusion]],TRUE,IncrementalChanges2015[[Type]:[Type]],$A30)</f>
        <v>0</v>
      </c>
      <c r="AK30">
        <f>SUMIFS(IncrementalChanges2015[1987],IncrementalChanges2015[[EnableExclusion]:[EnableExclusion]],TRUE,IncrementalChanges2015[[Type]:[Type]],$A30)</f>
        <v>0</v>
      </c>
      <c r="AL30">
        <f>SUMIFS(IncrementalChanges2015[1986],IncrementalChanges2015[[EnableExclusion]:[EnableExclusion]],TRUE,IncrementalChanges2015[[Type]:[Type]],$A30)</f>
        <v>0</v>
      </c>
      <c r="AM30">
        <f>SUMIFS(IncrementalChanges2015[1985],IncrementalChanges2015[[EnableExclusion]:[EnableExclusion]],TRUE,IncrementalChanges2015[[Type]:[Type]],$A30)</f>
        <v>0</v>
      </c>
      <c r="AN30">
        <f>SUMIFS(IncrementalChanges2015[1984],IncrementalChanges2015[[EnableExclusion]:[EnableExclusion]],TRUE,IncrementalChanges2015[[Type]:[Type]],$A30)</f>
        <v>0</v>
      </c>
      <c r="AO30">
        <f>SUMIFS(IncrementalChanges2015[1983],IncrementalChanges2015[[EnableExclusion]:[EnableExclusion]],TRUE,IncrementalChanges2015[[Type]:[Type]],$A30)</f>
        <v>0</v>
      </c>
      <c r="AP30">
        <f>SUMIFS(IncrementalChanges2015[1982],IncrementalChanges2015[[EnableExclusion]:[EnableExclusion]],TRUE,IncrementalChanges2015[[Type]:[Type]],$A30)</f>
        <v>0</v>
      </c>
      <c r="AQ30">
        <f>SUMIFS(IncrementalChanges2015[1981],IncrementalChanges2015[[EnableExclusion]:[EnableExclusion]],TRUE,IncrementalChanges2015[[Type]:[Type]],$A30)</f>
        <v>0</v>
      </c>
      <c r="AR30">
        <f>SUMIFS(IncrementalChanges2015[1980],IncrementalChanges2015[[EnableExclusion]:[EnableExclusion]],TRUE,IncrementalChanges2015[[Type]:[Type]],$A30)</f>
        <v>0</v>
      </c>
      <c r="AS30">
        <f>SUMIFS(IncrementalChanges2015[1979],IncrementalChanges2015[[EnableExclusion]:[EnableExclusion]],TRUE,IncrementalChanges2015[[Type]:[Type]],$A30)</f>
        <v>0</v>
      </c>
      <c r="AT30">
        <f>SUMIFS(IncrementalChanges2015[1978],IncrementalChanges2015[[EnableExclusion]:[EnableExclusion]],TRUE,IncrementalChanges2015[[Type]:[Type]],$A30)</f>
        <v>0</v>
      </c>
      <c r="AU30">
        <f>SUMIFS(IncrementalChanges2015[1977],IncrementalChanges2015[[EnableExclusion]:[EnableExclusion]],TRUE,IncrementalChanges2015[[Type]:[Type]],$A30)</f>
        <v>0</v>
      </c>
      <c r="AV30">
        <f>SUMIFS(IncrementalChanges2015[1976],IncrementalChanges2015[[EnableExclusion]:[EnableExclusion]],TRUE,IncrementalChanges2015[[Type]:[Type]],$A30)</f>
        <v>0</v>
      </c>
      <c r="AW30">
        <f>SUMIFS(IncrementalChanges2015[1975],IncrementalChanges2015[[EnableExclusion]:[EnableExclusion]],TRUE,IncrementalChanges2015[[Type]:[Type]],$A30)</f>
        <v>0</v>
      </c>
      <c r="AX30">
        <f>SUMIFS(IncrementalChanges2015[1974],IncrementalChanges2015[[EnableExclusion]:[EnableExclusion]],TRUE,IncrementalChanges2015[[Type]:[Type]],$A30)</f>
        <v>0</v>
      </c>
      <c r="AY30">
        <f>SUMIFS(IncrementalChanges2015[1973],IncrementalChanges2015[[EnableExclusion]:[EnableExclusion]],TRUE,IncrementalChanges2015[[Type]:[Type]],$A30)</f>
        <v>0</v>
      </c>
      <c r="AZ30">
        <f>SUMIFS(IncrementalChanges2015[1972],IncrementalChanges2015[[EnableExclusion]:[EnableExclusion]],TRUE,IncrementalChanges2015[[Type]:[Type]],$A30)</f>
        <v>0</v>
      </c>
      <c r="BA30">
        <f>SUMIFS(IncrementalChanges2015[1971],IncrementalChanges2015[[EnableExclusion]:[EnableExclusion]],TRUE,IncrementalChanges2015[[Type]:[Type]],$A30)</f>
        <v>0</v>
      </c>
      <c r="BB30">
        <f>SUMIFS(IncrementalChanges2015[1970],IncrementalChanges2015[[EnableExclusion]:[EnableExclusion]],TRUE,IncrementalChanges2015[[Type]:[Type]],$A30)</f>
        <v>0</v>
      </c>
      <c r="BC30">
        <f>SUMIFS(IncrementalChanges2015[1969],IncrementalChanges2015[[EnableExclusion]:[EnableExclusion]],TRUE,IncrementalChanges2015[[Type]:[Type]],$A30)</f>
        <v>0</v>
      </c>
      <c r="BD30">
        <f>SUMIFS(IncrementalChanges2015[1968],IncrementalChanges2015[[EnableExclusion]:[EnableExclusion]],TRUE,IncrementalChanges2015[[Type]:[Type]],$A30)</f>
        <v>0</v>
      </c>
      <c r="BE30">
        <f>SUMIFS(IncrementalChanges2015[1967],IncrementalChanges2015[[EnableExclusion]:[EnableExclusion]],TRUE,IncrementalChanges2015[[Type]:[Type]],$A30)</f>
        <v>0</v>
      </c>
      <c r="BF30">
        <f>SUMIFS(IncrementalChanges2015[1966],IncrementalChanges2015[[EnableExclusion]:[EnableExclusion]],TRUE,IncrementalChanges2015[[Type]:[Type]],$A30)</f>
        <v>0</v>
      </c>
      <c r="BG30">
        <f>SUMIFS(IncrementalChanges2015[1965],IncrementalChanges2015[[EnableExclusion]:[EnableExclusion]],TRUE,IncrementalChanges2015[[Type]:[Type]],$A30)</f>
        <v>0</v>
      </c>
      <c r="BH30">
        <f>SUMIFS(IncrementalChanges2015[1964],IncrementalChanges2015[[EnableExclusion]:[EnableExclusion]],TRUE,IncrementalChanges2015[[Type]:[Type]],$A30)</f>
        <v>0</v>
      </c>
      <c r="BI30">
        <f>SUMIFS(IncrementalChanges2015[1963],IncrementalChanges2015[[EnableExclusion]:[EnableExclusion]],TRUE,IncrementalChanges2015[[Type]:[Type]],$A30)</f>
        <v>0</v>
      </c>
      <c r="BJ30">
        <f>SUMIFS(IncrementalChanges2015[1962],IncrementalChanges2015[[EnableExclusion]:[EnableExclusion]],TRUE,IncrementalChanges2015[[Type]:[Type]],$A30)</f>
        <v>0</v>
      </c>
      <c r="BK30">
        <f>SUMIFS(IncrementalChanges2015[1961],IncrementalChanges2015[[EnableExclusion]:[EnableExclusion]],TRUE,IncrementalChanges2015[[Type]:[Type]],$A30)</f>
        <v>0</v>
      </c>
      <c r="BL30">
        <f>SUMIFS(IncrementalChanges2015[1960],IncrementalChanges2015[[EnableExclusion]:[EnableExclusion]],TRUE,IncrementalChanges2015[[Type]:[Type]],$A30)</f>
        <v>0</v>
      </c>
      <c r="BM30">
        <f>SUMIFS(IncrementalChanges2015[1959],IncrementalChanges2015[[EnableExclusion]:[EnableExclusion]],TRUE,IncrementalChanges2015[[Type]:[Type]],$A30)</f>
        <v>0</v>
      </c>
      <c r="BN30">
        <f>SUMIFS(IncrementalChanges2015[1958],IncrementalChanges2015[[EnableExclusion]:[EnableExclusion]],TRUE,IncrementalChanges2015[[Type]:[Type]],$A30)</f>
        <v>0</v>
      </c>
      <c r="BO30">
        <f>SUMIFS(IncrementalChanges2015[1957],IncrementalChanges2015[[EnableExclusion]:[EnableExclusion]],TRUE,IncrementalChanges2015[[Type]:[Type]],$A30)</f>
        <v>0</v>
      </c>
      <c r="BP30">
        <f>SUMIFS(IncrementalChanges2015[1956],IncrementalChanges2015[[EnableExclusion]:[EnableExclusion]],TRUE,IncrementalChanges2015[[Type]:[Type]],$A30)</f>
        <v>0</v>
      </c>
      <c r="BQ30">
        <f>SUMIFS(IncrementalChanges2015[1955],IncrementalChanges2015[[EnableExclusion]:[EnableExclusion]],TRUE,IncrementalChanges2015[[Type]:[Type]],$A30)</f>
        <v>0</v>
      </c>
      <c r="BR30">
        <f>SUMIFS(IncrementalChanges2015[1954],IncrementalChanges2015[[EnableExclusion]:[EnableExclusion]],TRUE,IncrementalChanges2015[[Type]:[Type]],$A30)</f>
        <v>0</v>
      </c>
      <c r="BS30">
        <f>SUMIFS(IncrementalChanges2015[1953],IncrementalChanges2015[[EnableExclusion]:[EnableExclusion]],TRUE,IncrementalChanges2015[[Type]:[Type]],$A30)</f>
        <v>0</v>
      </c>
      <c r="BT30">
        <f>SUMIFS(IncrementalChanges2015[1952],IncrementalChanges2015[[EnableExclusion]:[EnableExclusion]],TRUE,IncrementalChanges2015[[Type]:[Type]],$A30)</f>
        <v>0</v>
      </c>
      <c r="BU30">
        <f>SUMIFS(IncrementalChanges2015[1951],IncrementalChanges2015[[EnableExclusion]:[EnableExclusion]],TRUE,IncrementalChanges2015[[Type]:[Type]],$A30)</f>
        <v>0</v>
      </c>
      <c r="BV30">
        <f>SUMIFS(IncrementalChanges2015[1950],IncrementalChanges2015[[EnableExclusion]:[EnableExclusion]],TRUE,IncrementalChanges2015[[Type]:[Type]],$A30)</f>
        <v>0</v>
      </c>
      <c r="BW30">
        <f>SUMIFS(IncrementalChanges2015[1949],IncrementalChanges2015[[EnableExclusion]:[EnableExclusion]],TRUE,IncrementalChanges2015[[Type]:[Type]],$A30)</f>
        <v>0</v>
      </c>
      <c r="BX30">
        <f>SUMIFS(IncrementalChanges2015[1948],IncrementalChanges2015[[EnableExclusion]:[EnableExclusion]],TRUE,IncrementalChanges2015[[Type]:[Type]],$A30)</f>
        <v>0</v>
      </c>
      <c r="BY30">
        <f>SUMIFS(IncrementalChanges2015[1947],IncrementalChanges2015[[EnableExclusion]:[EnableExclusion]],TRUE,IncrementalChanges2015[[Type]:[Type]],$A30)</f>
        <v>0</v>
      </c>
      <c r="BZ30">
        <f>SUMIFS(IncrementalChanges2015[1946],IncrementalChanges2015[[EnableExclusion]:[EnableExclusion]],TRUE,IncrementalChanges2015[[Type]:[Type]],$A30)</f>
        <v>0</v>
      </c>
      <c r="CA30">
        <f>SUMIFS(IncrementalChanges2015[1945],IncrementalChanges2015[[EnableExclusion]:[EnableExclusion]],TRUE,IncrementalChanges2015[[Type]:[Type]],$A30)</f>
        <v>0</v>
      </c>
      <c r="CB30">
        <f>SUMIFS(IncrementalChanges2015[1944],IncrementalChanges2015[[EnableExclusion]:[EnableExclusion]],TRUE,IncrementalChanges2015[[Type]:[Type]],$A30)</f>
        <v>0</v>
      </c>
      <c r="CC30">
        <f>SUMIFS(IncrementalChanges2015[1943],IncrementalChanges2015[[EnableExclusion]:[EnableExclusion]],TRUE,IncrementalChanges2015[[Type]:[Type]],$A30)</f>
        <v>0</v>
      </c>
      <c r="CD30">
        <f>SUMIFS(IncrementalChanges2015[1942],IncrementalChanges2015[[EnableExclusion]:[EnableExclusion]],TRUE,IncrementalChanges2015[[Type]:[Type]],$A30)</f>
        <v>0</v>
      </c>
      <c r="CE30">
        <f>SUMIFS(IncrementalChanges2015[1941],IncrementalChanges2015[[EnableExclusion]:[EnableExclusion]],TRUE,IncrementalChanges2015[[Type]:[Type]],$A30)</f>
        <v>0</v>
      </c>
      <c r="CF30">
        <f>SUMIFS(IncrementalChanges2015[1940],IncrementalChanges2015[[EnableExclusion]:[EnableExclusion]],TRUE,IncrementalChanges2015[[Type]:[Type]],$A30)</f>
        <v>0</v>
      </c>
      <c r="CG30">
        <f>SUMIFS(IncrementalChanges2015[1939],IncrementalChanges2015[[EnableExclusion]:[EnableExclusion]],TRUE,IncrementalChanges2015[[Type]:[Type]],$A30)</f>
        <v>0</v>
      </c>
      <c r="CH30">
        <f>SUMIFS(IncrementalChanges2015[1938],IncrementalChanges2015[[EnableExclusion]:[EnableExclusion]],TRUE,IncrementalChanges2015[[Type]:[Type]],$A30)</f>
        <v>0</v>
      </c>
      <c r="CI30">
        <f>SUMIFS(IncrementalChanges2015[1937],IncrementalChanges2015[[EnableExclusion]:[EnableExclusion]],TRUE,IncrementalChanges2015[[Type]:[Type]],$A30)</f>
        <v>0</v>
      </c>
      <c r="CJ30">
        <f>SUMIFS(IncrementalChanges2015[1936],IncrementalChanges2015[[EnableExclusion]:[EnableExclusion]],TRUE,IncrementalChanges2015[[Type]:[Type]],$A30)</f>
        <v>0</v>
      </c>
      <c r="CK30">
        <f>SUMIFS(IncrementalChanges2015[1935],IncrementalChanges2015[[EnableExclusion]:[EnableExclusion]],TRUE,IncrementalChanges2015[[Type]:[Type]],$A30)</f>
        <v>0</v>
      </c>
      <c r="CL30">
        <f>SUMIFS(IncrementalChanges2015[1934],IncrementalChanges2015[[EnableExclusion]:[EnableExclusion]],TRUE,IncrementalChanges2015[[Type]:[Type]],$A30)</f>
        <v>0</v>
      </c>
      <c r="CM30">
        <f>SUMIFS(IncrementalChanges2015[1933],IncrementalChanges2015[[EnableExclusion]:[EnableExclusion]],TRUE,IncrementalChanges2015[[Type]:[Type]],$A30)</f>
        <v>0</v>
      </c>
      <c r="CN30">
        <f>SUMIFS(IncrementalChanges2015[1932],IncrementalChanges2015[[EnableExclusion]:[EnableExclusion]],TRUE,IncrementalChanges2015[[Type]:[Type]],$A30)</f>
        <v>0</v>
      </c>
      <c r="CO30">
        <f>SUMIFS(IncrementalChanges2015[1931],IncrementalChanges2015[[EnableExclusion]:[EnableExclusion]],TRUE,IncrementalChanges2015[[Type]:[Type]],$A30)</f>
        <v>0</v>
      </c>
      <c r="CP30">
        <f>SUMIFS(IncrementalChanges2015[1930],IncrementalChanges2015[[EnableExclusion]:[EnableExclusion]],TRUE,IncrementalChanges2015[[Type]:[Type]],$A30)</f>
        <v>0</v>
      </c>
      <c r="CQ30">
        <f>SUMIFS(IncrementalChanges2015[1929],IncrementalChanges2015[[EnableExclusion]:[EnableExclusion]],TRUE,IncrementalChanges2015[[Type]:[Type]],$A30)</f>
        <v>0</v>
      </c>
      <c r="CR30">
        <f>SUMIFS(IncrementalChanges2015[1928],IncrementalChanges2015[[EnableExclusion]:[EnableExclusion]],TRUE,IncrementalChanges2015[[Type]:[Type]],$A30)</f>
        <v>0</v>
      </c>
      <c r="CS30">
        <f>SUMIFS(IncrementalChanges2015[1927],IncrementalChanges2015[[EnableExclusion]:[EnableExclusion]],TRUE,IncrementalChanges2015[[Type]:[Type]],$A30)</f>
        <v>0</v>
      </c>
      <c r="CT30">
        <f>SUMIFS(IncrementalChanges2015[1926],IncrementalChanges2015[[EnableExclusion]:[EnableExclusion]],TRUE,IncrementalChanges2015[[Type]:[Type]],$A30)</f>
        <v>0</v>
      </c>
      <c r="CU30">
        <f>SUMIFS(IncrementalChanges2015[1925],IncrementalChanges2015[[EnableExclusion]:[EnableExclusion]],TRUE,IncrementalChanges2015[[Type]:[Type]],$A30)</f>
        <v>0</v>
      </c>
      <c r="CV30">
        <f>SUMIFS(IncrementalChanges2015[1924],IncrementalChanges2015[[EnableExclusion]:[EnableExclusion]],TRUE,IncrementalChanges2015[[Type]:[Type]],$A30)</f>
        <v>0</v>
      </c>
    </row>
    <row r="31" spans="1:100" x14ac:dyDescent="0.3">
      <c r="A31" t="s">
        <v>130</v>
      </c>
      <c r="D31" t="s">
        <v>170</v>
      </c>
      <c r="H31" s="1">
        <f t="shared" si="7"/>
        <v>0</v>
      </c>
      <c r="I31">
        <f>SUMIFS(IncrementalChanges2015[2015],IncrementalChanges2015[[EnableExclusion]:[EnableExclusion]],TRUE,IncrementalChanges2015[[Type]:[Type]],$A31)</f>
        <v>0</v>
      </c>
      <c r="J31">
        <f>SUMIFS(IncrementalChanges2015[2014],IncrementalChanges2015[[EnableExclusion]:[EnableExclusion]],TRUE,IncrementalChanges2015[[Type]:[Type]],$A31)</f>
        <v>0</v>
      </c>
      <c r="K31">
        <f>SUMIFS(IncrementalChanges2015[2013],IncrementalChanges2015[[EnableExclusion]:[EnableExclusion]],TRUE,IncrementalChanges2015[[Type]:[Type]],$A31)</f>
        <v>0</v>
      </c>
      <c r="L31">
        <f>SUMIFS(IncrementalChanges2015[2012],IncrementalChanges2015[[EnableExclusion]:[EnableExclusion]],TRUE,IncrementalChanges2015[[Type]:[Type]],$A31)</f>
        <v>0</v>
      </c>
      <c r="M31">
        <f>SUMIFS(IncrementalChanges2015[2011],IncrementalChanges2015[[EnableExclusion]:[EnableExclusion]],TRUE,IncrementalChanges2015[[Type]:[Type]],$A31)</f>
        <v>0</v>
      </c>
      <c r="N31">
        <f>SUMIFS(IncrementalChanges2015[2010],IncrementalChanges2015[[EnableExclusion]:[EnableExclusion]],TRUE,IncrementalChanges2015[[Type]:[Type]],$A31)</f>
        <v>0</v>
      </c>
      <c r="O31">
        <f>SUMIFS(IncrementalChanges2015[2009],IncrementalChanges2015[[EnableExclusion]:[EnableExclusion]],TRUE,IncrementalChanges2015[[Type]:[Type]],$A31)</f>
        <v>0</v>
      </c>
      <c r="P31">
        <f>SUMIFS(IncrementalChanges2015[2008],IncrementalChanges2015[[EnableExclusion]:[EnableExclusion]],TRUE,IncrementalChanges2015[[Type]:[Type]],$A31)</f>
        <v>0</v>
      </c>
      <c r="Q31">
        <f>SUMIFS(IncrementalChanges2015[2007],IncrementalChanges2015[[EnableExclusion]:[EnableExclusion]],TRUE,IncrementalChanges2015[[Type]:[Type]],$A31)</f>
        <v>0</v>
      </c>
      <c r="R31">
        <f>SUMIFS(IncrementalChanges2015[2006],IncrementalChanges2015[[EnableExclusion]:[EnableExclusion]],TRUE,IncrementalChanges2015[[Type]:[Type]],$A31)</f>
        <v>0</v>
      </c>
      <c r="S31">
        <f>SUMIFS(IncrementalChanges2015[2005],IncrementalChanges2015[[EnableExclusion]:[EnableExclusion]],TRUE,IncrementalChanges2015[[Type]:[Type]],$A31)</f>
        <v>0</v>
      </c>
      <c r="T31">
        <f>SUMIFS(IncrementalChanges2015[2004],IncrementalChanges2015[[EnableExclusion]:[EnableExclusion]],TRUE,IncrementalChanges2015[[Type]:[Type]],$A31)</f>
        <v>0</v>
      </c>
      <c r="U31">
        <f>SUMIFS(IncrementalChanges2015[2003],IncrementalChanges2015[[EnableExclusion]:[EnableExclusion]],TRUE,IncrementalChanges2015[[Type]:[Type]],$A31)</f>
        <v>0</v>
      </c>
      <c r="V31">
        <f>SUMIFS(IncrementalChanges2015[2002],IncrementalChanges2015[[EnableExclusion]:[EnableExclusion]],TRUE,IncrementalChanges2015[[Type]:[Type]],$A31)</f>
        <v>0</v>
      </c>
      <c r="W31">
        <f>SUMIFS(IncrementalChanges2015[2001],IncrementalChanges2015[[EnableExclusion]:[EnableExclusion]],TRUE,IncrementalChanges2015[[Type]:[Type]],$A31)</f>
        <v>0</v>
      </c>
      <c r="X31">
        <f>SUMIFS(IncrementalChanges2015[2000],IncrementalChanges2015[[EnableExclusion]:[EnableExclusion]],TRUE,IncrementalChanges2015[[Type]:[Type]],$A31)</f>
        <v>0</v>
      </c>
      <c r="Y31">
        <f>SUMIFS(IncrementalChanges2015[1999],IncrementalChanges2015[[EnableExclusion]:[EnableExclusion]],TRUE,IncrementalChanges2015[[Type]:[Type]],$A31)</f>
        <v>0</v>
      </c>
      <c r="Z31">
        <f>SUMIFS(IncrementalChanges2015[1998],IncrementalChanges2015[[EnableExclusion]:[EnableExclusion]],TRUE,IncrementalChanges2015[[Type]:[Type]],$A31)</f>
        <v>0</v>
      </c>
      <c r="AA31">
        <f>SUMIFS(IncrementalChanges2015[1997],IncrementalChanges2015[[EnableExclusion]:[EnableExclusion]],TRUE,IncrementalChanges2015[[Type]:[Type]],$A31)</f>
        <v>0</v>
      </c>
      <c r="AB31">
        <f>SUMIFS(IncrementalChanges2015[1996],IncrementalChanges2015[[EnableExclusion]:[EnableExclusion]],TRUE,IncrementalChanges2015[[Type]:[Type]],$A31)</f>
        <v>0</v>
      </c>
      <c r="AC31">
        <f>SUMIFS(IncrementalChanges2015[1995],IncrementalChanges2015[[EnableExclusion]:[EnableExclusion]],TRUE,IncrementalChanges2015[[Type]:[Type]],$A31)</f>
        <v>0</v>
      </c>
      <c r="AD31">
        <f>SUMIFS(IncrementalChanges2015[1994],IncrementalChanges2015[[EnableExclusion]:[EnableExclusion]],TRUE,IncrementalChanges2015[[Type]:[Type]],$A31)</f>
        <v>0</v>
      </c>
      <c r="AE31">
        <f>SUMIFS(IncrementalChanges2015[1993],IncrementalChanges2015[[EnableExclusion]:[EnableExclusion]],TRUE,IncrementalChanges2015[[Type]:[Type]],$A31)</f>
        <v>0</v>
      </c>
      <c r="AF31">
        <f>SUMIFS(IncrementalChanges2015[1992],IncrementalChanges2015[[EnableExclusion]:[EnableExclusion]],TRUE,IncrementalChanges2015[[Type]:[Type]],$A31)</f>
        <v>0</v>
      </c>
      <c r="AG31">
        <f>SUMIFS(IncrementalChanges2015[1991],IncrementalChanges2015[[EnableExclusion]:[EnableExclusion]],TRUE,IncrementalChanges2015[[Type]:[Type]],$A31)</f>
        <v>0</v>
      </c>
      <c r="AH31">
        <f>SUMIFS(IncrementalChanges2015[1990],IncrementalChanges2015[[EnableExclusion]:[EnableExclusion]],TRUE,IncrementalChanges2015[[Type]:[Type]],$A31)</f>
        <v>0</v>
      </c>
      <c r="AI31">
        <f>SUMIFS(IncrementalChanges2015[1989],IncrementalChanges2015[[EnableExclusion]:[EnableExclusion]],TRUE,IncrementalChanges2015[[Type]:[Type]],$A31)</f>
        <v>0</v>
      </c>
      <c r="AJ31">
        <f>SUMIFS(IncrementalChanges2015[1988],IncrementalChanges2015[[EnableExclusion]:[EnableExclusion]],TRUE,IncrementalChanges2015[[Type]:[Type]],$A31)</f>
        <v>0</v>
      </c>
      <c r="AK31">
        <f>SUMIFS(IncrementalChanges2015[1987],IncrementalChanges2015[[EnableExclusion]:[EnableExclusion]],TRUE,IncrementalChanges2015[[Type]:[Type]],$A31)</f>
        <v>0</v>
      </c>
      <c r="AL31">
        <f>SUMIFS(IncrementalChanges2015[1986],IncrementalChanges2015[[EnableExclusion]:[EnableExclusion]],TRUE,IncrementalChanges2015[[Type]:[Type]],$A31)</f>
        <v>0</v>
      </c>
      <c r="AM31">
        <f>SUMIFS(IncrementalChanges2015[1985],IncrementalChanges2015[[EnableExclusion]:[EnableExclusion]],TRUE,IncrementalChanges2015[[Type]:[Type]],$A31)</f>
        <v>0</v>
      </c>
      <c r="AN31">
        <f>SUMIFS(IncrementalChanges2015[1984],IncrementalChanges2015[[EnableExclusion]:[EnableExclusion]],TRUE,IncrementalChanges2015[[Type]:[Type]],$A31)</f>
        <v>0</v>
      </c>
      <c r="AO31">
        <f>SUMIFS(IncrementalChanges2015[1983],IncrementalChanges2015[[EnableExclusion]:[EnableExclusion]],TRUE,IncrementalChanges2015[[Type]:[Type]],$A31)</f>
        <v>0</v>
      </c>
      <c r="AP31">
        <f>SUMIFS(IncrementalChanges2015[1982],IncrementalChanges2015[[EnableExclusion]:[EnableExclusion]],TRUE,IncrementalChanges2015[[Type]:[Type]],$A31)</f>
        <v>0</v>
      </c>
      <c r="AQ31">
        <f>SUMIFS(IncrementalChanges2015[1981],IncrementalChanges2015[[EnableExclusion]:[EnableExclusion]],TRUE,IncrementalChanges2015[[Type]:[Type]],$A31)</f>
        <v>0</v>
      </c>
      <c r="AR31">
        <f>SUMIFS(IncrementalChanges2015[1980],IncrementalChanges2015[[EnableExclusion]:[EnableExclusion]],TRUE,IncrementalChanges2015[[Type]:[Type]],$A31)</f>
        <v>0</v>
      </c>
      <c r="AS31">
        <f>SUMIFS(IncrementalChanges2015[1979],IncrementalChanges2015[[EnableExclusion]:[EnableExclusion]],TRUE,IncrementalChanges2015[[Type]:[Type]],$A31)</f>
        <v>0</v>
      </c>
      <c r="AT31">
        <f>SUMIFS(IncrementalChanges2015[1978],IncrementalChanges2015[[EnableExclusion]:[EnableExclusion]],TRUE,IncrementalChanges2015[[Type]:[Type]],$A31)</f>
        <v>0</v>
      </c>
      <c r="AU31">
        <f>SUMIFS(IncrementalChanges2015[1977],IncrementalChanges2015[[EnableExclusion]:[EnableExclusion]],TRUE,IncrementalChanges2015[[Type]:[Type]],$A31)</f>
        <v>0</v>
      </c>
      <c r="AV31">
        <f>SUMIFS(IncrementalChanges2015[1976],IncrementalChanges2015[[EnableExclusion]:[EnableExclusion]],TRUE,IncrementalChanges2015[[Type]:[Type]],$A31)</f>
        <v>0</v>
      </c>
      <c r="AW31">
        <f>SUMIFS(IncrementalChanges2015[1975],IncrementalChanges2015[[EnableExclusion]:[EnableExclusion]],TRUE,IncrementalChanges2015[[Type]:[Type]],$A31)</f>
        <v>0</v>
      </c>
      <c r="AX31">
        <f>SUMIFS(IncrementalChanges2015[1974],IncrementalChanges2015[[EnableExclusion]:[EnableExclusion]],TRUE,IncrementalChanges2015[[Type]:[Type]],$A31)</f>
        <v>0</v>
      </c>
      <c r="AY31">
        <f>SUMIFS(IncrementalChanges2015[1973],IncrementalChanges2015[[EnableExclusion]:[EnableExclusion]],TRUE,IncrementalChanges2015[[Type]:[Type]],$A31)</f>
        <v>0</v>
      </c>
      <c r="AZ31">
        <f>SUMIFS(IncrementalChanges2015[1972],IncrementalChanges2015[[EnableExclusion]:[EnableExclusion]],TRUE,IncrementalChanges2015[[Type]:[Type]],$A31)</f>
        <v>0</v>
      </c>
      <c r="BA31">
        <f>SUMIFS(IncrementalChanges2015[1971],IncrementalChanges2015[[EnableExclusion]:[EnableExclusion]],TRUE,IncrementalChanges2015[[Type]:[Type]],$A31)</f>
        <v>0</v>
      </c>
      <c r="BB31">
        <f>SUMIFS(IncrementalChanges2015[1970],IncrementalChanges2015[[EnableExclusion]:[EnableExclusion]],TRUE,IncrementalChanges2015[[Type]:[Type]],$A31)</f>
        <v>0</v>
      </c>
      <c r="BC31">
        <f>SUMIFS(IncrementalChanges2015[1969],IncrementalChanges2015[[EnableExclusion]:[EnableExclusion]],TRUE,IncrementalChanges2015[[Type]:[Type]],$A31)</f>
        <v>0</v>
      </c>
      <c r="BD31">
        <f>SUMIFS(IncrementalChanges2015[1968],IncrementalChanges2015[[EnableExclusion]:[EnableExclusion]],TRUE,IncrementalChanges2015[[Type]:[Type]],$A31)</f>
        <v>0</v>
      </c>
      <c r="BE31">
        <f>SUMIFS(IncrementalChanges2015[1967],IncrementalChanges2015[[EnableExclusion]:[EnableExclusion]],TRUE,IncrementalChanges2015[[Type]:[Type]],$A31)</f>
        <v>0</v>
      </c>
      <c r="BF31">
        <f>SUMIFS(IncrementalChanges2015[1966],IncrementalChanges2015[[EnableExclusion]:[EnableExclusion]],TRUE,IncrementalChanges2015[[Type]:[Type]],$A31)</f>
        <v>0</v>
      </c>
      <c r="BG31">
        <f>SUMIFS(IncrementalChanges2015[1965],IncrementalChanges2015[[EnableExclusion]:[EnableExclusion]],TRUE,IncrementalChanges2015[[Type]:[Type]],$A31)</f>
        <v>0</v>
      </c>
      <c r="BH31">
        <f>SUMIFS(IncrementalChanges2015[1964],IncrementalChanges2015[[EnableExclusion]:[EnableExclusion]],TRUE,IncrementalChanges2015[[Type]:[Type]],$A31)</f>
        <v>0</v>
      </c>
      <c r="BI31">
        <f>SUMIFS(IncrementalChanges2015[1963],IncrementalChanges2015[[EnableExclusion]:[EnableExclusion]],TRUE,IncrementalChanges2015[[Type]:[Type]],$A31)</f>
        <v>0</v>
      </c>
      <c r="BJ31">
        <f>SUMIFS(IncrementalChanges2015[1962],IncrementalChanges2015[[EnableExclusion]:[EnableExclusion]],TRUE,IncrementalChanges2015[[Type]:[Type]],$A31)</f>
        <v>0</v>
      </c>
      <c r="BK31">
        <f>SUMIFS(IncrementalChanges2015[1961],IncrementalChanges2015[[EnableExclusion]:[EnableExclusion]],TRUE,IncrementalChanges2015[[Type]:[Type]],$A31)</f>
        <v>0</v>
      </c>
      <c r="BL31">
        <f>SUMIFS(IncrementalChanges2015[1960],IncrementalChanges2015[[EnableExclusion]:[EnableExclusion]],TRUE,IncrementalChanges2015[[Type]:[Type]],$A31)</f>
        <v>0</v>
      </c>
      <c r="BM31">
        <f>SUMIFS(IncrementalChanges2015[1959],IncrementalChanges2015[[EnableExclusion]:[EnableExclusion]],TRUE,IncrementalChanges2015[[Type]:[Type]],$A31)</f>
        <v>0</v>
      </c>
      <c r="BN31">
        <f>SUMIFS(IncrementalChanges2015[1958],IncrementalChanges2015[[EnableExclusion]:[EnableExclusion]],TRUE,IncrementalChanges2015[[Type]:[Type]],$A31)</f>
        <v>0</v>
      </c>
      <c r="BO31">
        <f>SUMIFS(IncrementalChanges2015[1957],IncrementalChanges2015[[EnableExclusion]:[EnableExclusion]],TRUE,IncrementalChanges2015[[Type]:[Type]],$A31)</f>
        <v>0</v>
      </c>
      <c r="BP31">
        <f>SUMIFS(IncrementalChanges2015[1956],IncrementalChanges2015[[EnableExclusion]:[EnableExclusion]],TRUE,IncrementalChanges2015[[Type]:[Type]],$A31)</f>
        <v>0</v>
      </c>
      <c r="BQ31">
        <f>SUMIFS(IncrementalChanges2015[1955],IncrementalChanges2015[[EnableExclusion]:[EnableExclusion]],TRUE,IncrementalChanges2015[[Type]:[Type]],$A31)</f>
        <v>0</v>
      </c>
      <c r="BR31">
        <f>SUMIFS(IncrementalChanges2015[1954],IncrementalChanges2015[[EnableExclusion]:[EnableExclusion]],TRUE,IncrementalChanges2015[[Type]:[Type]],$A31)</f>
        <v>0</v>
      </c>
      <c r="BS31">
        <f>SUMIFS(IncrementalChanges2015[1953],IncrementalChanges2015[[EnableExclusion]:[EnableExclusion]],TRUE,IncrementalChanges2015[[Type]:[Type]],$A31)</f>
        <v>0</v>
      </c>
      <c r="BT31">
        <f>SUMIFS(IncrementalChanges2015[1952],IncrementalChanges2015[[EnableExclusion]:[EnableExclusion]],TRUE,IncrementalChanges2015[[Type]:[Type]],$A31)</f>
        <v>0</v>
      </c>
      <c r="BU31">
        <f>SUMIFS(IncrementalChanges2015[1951],IncrementalChanges2015[[EnableExclusion]:[EnableExclusion]],TRUE,IncrementalChanges2015[[Type]:[Type]],$A31)</f>
        <v>0</v>
      </c>
      <c r="BV31">
        <f>SUMIFS(IncrementalChanges2015[1950],IncrementalChanges2015[[EnableExclusion]:[EnableExclusion]],TRUE,IncrementalChanges2015[[Type]:[Type]],$A31)</f>
        <v>0</v>
      </c>
      <c r="BW31">
        <f>SUMIFS(IncrementalChanges2015[1949],IncrementalChanges2015[[EnableExclusion]:[EnableExclusion]],TRUE,IncrementalChanges2015[[Type]:[Type]],$A31)</f>
        <v>0</v>
      </c>
      <c r="BX31">
        <f>SUMIFS(IncrementalChanges2015[1948],IncrementalChanges2015[[EnableExclusion]:[EnableExclusion]],TRUE,IncrementalChanges2015[[Type]:[Type]],$A31)</f>
        <v>0</v>
      </c>
      <c r="BY31">
        <f>SUMIFS(IncrementalChanges2015[1947],IncrementalChanges2015[[EnableExclusion]:[EnableExclusion]],TRUE,IncrementalChanges2015[[Type]:[Type]],$A31)</f>
        <v>0</v>
      </c>
      <c r="BZ31">
        <f>SUMIFS(IncrementalChanges2015[1946],IncrementalChanges2015[[EnableExclusion]:[EnableExclusion]],TRUE,IncrementalChanges2015[[Type]:[Type]],$A31)</f>
        <v>0</v>
      </c>
      <c r="CA31">
        <f>SUMIFS(IncrementalChanges2015[1945],IncrementalChanges2015[[EnableExclusion]:[EnableExclusion]],TRUE,IncrementalChanges2015[[Type]:[Type]],$A31)</f>
        <v>0</v>
      </c>
      <c r="CB31">
        <f>SUMIFS(IncrementalChanges2015[1944],IncrementalChanges2015[[EnableExclusion]:[EnableExclusion]],TRUE,IncrementalChanges2015[[Type]:[Type]],$A31)</f>
        <v>0</v>
      </c>
      <c r="CC31">
        <f>SUMIFS(IncrementalChanges2015[1943],IncrementalChanges2015[[EnableExclusion]:[EnableExclusion]],TRUE,IncrementalChanges2015[[Type]:[Type]],$A31)</f>
        <v>0</v>
      </c>
      <c r="CD31">
        <f>SUMIFS(IncrementalChanges2015[1942],IncrementalChanges2015[[EnableExclusion]:[EnableExclusion]],TRUE,IncrementalChanges2015[[Type]:[Type]],$A31)</f>
        <v>0</v>
      </c>
      <c r="CE31">
        <f>SUMIFS(IncrementalChanges2015[1941],IncrementalChanges2015[[EnableExclusion]:[EnableExclusion]],TRUE,IncrementalChanges2015[[Type]:[Type]],$A31)</f>
        <v>0</v>
      </c>
      <c r="CF31">
        <f>SUMIFS(IncrementalChanges2015[1940],IncrementalChanges2015[[EnableExclusion]:[EnableExclusion]],TRUE,IncrementalChanges2015[[Type]:[Type]],$A31)</f>
        <v>0</v>
      </c>
      <c r="CG31">
        <f>SUMIFS(IncrementalChanges2015[1939],IncrementalChanges2015[[EnableExclusion]:[EnableExclusion]],TRUE,IncrementalChanges2015[[Type]:[Type]],$A31)</f>
        <v>0</v>
      </c>
      <c r="CH31">
        <f>SUMIFS(IncrementalChanges2015[1938],IncrementalChanges2015[[EnableExclusion]:[EnableExclusion]],TRUE,IncrementalChanges2015[[Type]:[Type]],$A31)</f>
        <v>0</v>
      </c>
      <c r="CI31">
        <f>SUMIFS(IncrementalChanges2015[1937],IncrementalChanges2015[[EnableExclusion]:[EnableExclusion]],TRUE,IncrementalChanges2015[[Type]:[Type]],$A31)</f>
        <v>0</v>
      </c>
      <c r="CJ31">
        <f>SUMIFS(IncrementalChanges2015[1936],IncrementalChanges2015[[EnableExclusion]:[EnableExclusion]],TRUE,IncrementalChanges2015[[Type]:[Type]],$A31)</f>
        <v>0</v>
      </c>
      <c r="CK31">
        <f>SUMIFS(IncrementalChanges2015[1935],IncrementalChanges2015[[EnableExclusion]:[EnableExclusion]],TRUE,IncrementalChanges2015[[Type]:[Type]],$A31)</f>
        <v>0</v>
      </c>
      <c r="CL31">
        <f>SUMIFS(IncrementalChanges2015[1934],IncrementalChanges2015[[EnableExclusion]:[EnableExclusion]],TRUE,IncrementalChanges2015[[Type]:[Type]],$A31)</f>
        <v>0</v>
      </c>
      <c r="CM31">
        <f>SUMIFS(IncrementalChanges2015[1933],IncrementalChanges2015[[EnableExclusion]:[EnableExclusion]],TRUE,IncrementalChanges2015[[Type]:[Type]],$A31)</f>
        <v>0</v>
      </c>
      <c r="CN31">
        <f>SUMIFS(IncrementalChanges2015[1932],IncrementalChanges2015[[EnableExclusion]:[EnableExclusion]],TRUE,IncrementalChanges2015[[Type]:[Type]],$A31)</f>
        <v>0</v>
      </c>
      <c r="CO31">
        <f>SUMIFS(IncrementalChanges2015[1931],IncrementalChanges2015[[EnableExclusion]:[EnableExclusion]],TRUE,IncrementalChanges2015[[Type]:[Type]],$A31)</f>
        <v>0</v>
      </c>
      <c r="CP31">
        <f>SUMIFS(IncrementalChanges2015[1930],IncrementalChanges2015[[EnableExclusion]:[EnableExclusion]],TRUE,IncrementalChanges2015[[Type]:[Type]],$A31)</f>
        <v>0</v>
      </c>
      <c r="CQ31">
        <f>SUMIFS(IncrementalChanges2015[1929],IncrementalChanges2015[[EnableExclusion]:[EnableExclusion]],TRUE,IncrementalChanges2015[[Type]:[Type]],$A31)</f>
        <v>0</v>
      </c>
      <c r="CR31">
        <f>SUMIFS(IncrementalChanges2015[1928],IncrementalChanges2015[[EnableExclusion]:[EnableExclusion]],TRUE,IncrementalChanges2015[[Type]:[Type]],$A31)</f>
        <v>0</v>
      </c>
      <c r="CS31">
        <f>SUMIFS(IncrementalChanges2015[1927],IncrementalChanges2015[[EnableExclusion]:[EnableExclusion]],TRUE,IncrementalChanges2015[[Type]:[Type]],$A31)</f>
        <v>0</v>
      </c>
      <c r="CT31">
        <f>SUMIFS(IncrementalChanges2015[1926],IncrementalChanges2015[[EnableExclusion]:[EnableExclusion]],TRUE,IncrementalChanges2015[[Type]:[Type]],$A31)</f>
        <v>0</v>
      </c>
      <c r="CU31">
        <f>SUMIFS(IncrementalChanges2015[1925],IncrementalChanges2015[[EnableExclusion]:[EnableExclusion]],TRUE,IncrementalChanges2015[[Type]:[Type]],$A31)</f>
        <v>0</v>
      </c>
      <c r="CV31">
        <f>SUMIFS(IncrementalChanges2015[1924],IncrementalChanges2015[[EnableExclusion]:[EnableExclusion]],TRUE,IncrementalChanges2015[[Type]:[Type]],$A31)</f>
        <v>0</v>
      </c>
    </row>
    <row r="32" spans="1:100" x14ac:dyDescent="0.3">
      <c r="H32" s="1"/>
    </row>
    <row r="34" spans="2:100" s="2" customFormat="1" ht="20.399999999999999" thickBot="1" x14ac:dyDescent="0.45">
      <c r="B34" s="2" t="s">
        <v>155</v>
      </c>
    </row>
    <row r="35" spans="2:100" ht="15" thickTop="1" x14ac:dyDescent="0.3">
      <c r="D35" t="s">
        <v>4</v>
      </c>
      <c r="H35" s="1">
        <f>SUM(I35:CV35)</f>
        <v>3240</v>
      </c>
      <c r="I35">
        <f t="shared" ref="I35:AN35" si="8">I15+I27</f>
        <v>802</v>
      </c>
      <c r="J35">
        <f t="shared" si="8"/>
        <v>155</v>
      </c>
      <c r="K35">
        <f t="shared" si="8"/>
        <v>155</v>
      </c>
      <c r="L35">
        <f t="shared" si="8"/>
        <v>126</v>
      </c>
      <c r="M35">
        <f t="shared" si="8"/>
        <v>106</v>
      </c>
      <c r="N35">
        <f t="shared" si="8"/>
        <v>225</v>
      </c>
      <c r="O35">
        <f t="shared" si="8"/>
        <v>222</v>
      </c>
      <c r="P35">
        <f t="shared" si="8"/>
        <v>160</v>
      </c>
      <c r="Q35">
        <f t="shared" si="8"/>
        <v>123</v>
      </c>
      <c r="R35">
        <f t="shared" si="8"/>
        <v>44</v>
      </c>
      <c r="S35">
        <f t="shared" si="8"/>
        <v>68</v>
      </c>
      <c r="T35">
        <f t="shared" si="8"/>
        <v>133</v>
      </c>
      <c r="U35">
        <f t="shared" si="8"/>
        <v>171</v>
      </c>
      <c r="V35">
        <f t="shared" si="8"/>
        <v>130</v>
      </c>
      <c r="W35">
        <f t="shared" si="8"/>
        <v>55</v>
      </c>
      <c r="X35">
        <f t="shared" si="8"/>
        <v>84</v>
      </c>
      <c r="Y35">
        <f t="shared" si="8"/>
        <v>122</v>
      </c>
      <c r="Z35">
        <f t="shared" si="8"/>
        <v>139</v>
      </c>
      <c r="AA35">
        <f t="shared" si="8"/>
        <v>28</v>
      </c>
      <c r="AB35">
        <f t="shared" si="8"/>
        <v>9</v>
      </c>
      <c r="AC35">
        <f t="shared" si="8"/>
        <v>7</v>
      </c>
      <c r="AD35">
        <f t="shared" si="8"/>
        <v>10</v>
      </c>
      <c r="AE35">
        <f t="shared" si="8"/>
        <v>0</v>
      </c>
      <c r="AF35">
        <f t="shared" si="8"/>
        <v>10</v>
      </c>
      <c r="AG35">
        <f t="shared" si="8"/>
        <v>1</v>
      </c>
      <c r="AH35">
        <f t="shared" si="8"/>
        <v>1</v>
      </c>
      <c r="AI35">
        <f t="shared" si="8"/>
        <v>10</v>
      </c>
      <c r="AJ35">
        <f t="shared" si="8"/>
        <v>5</v>
      </c>
      <c r="AK35">
        <f t="shared" si="8"/>
        <v>12</v>
      </c>
      <c r="AL35">
        <f t="shared" si="8"/>
        <v>2</v>
      </c>
      <c r="AM35">
        <f t="shared" si="8"/>
        <v>9</v>
      </c>
      <c r="AN35">
        <f t="shared" si="8"/>
        <v>10</v>
      </c>
      <c r="AO35">
        <f t="shared" ref="AO35:BT35" si="9">AO15+AO27</f>
        <v>26</v>
      </c>
      <c r="AP35">
        <f t="shared" si="9"/>
        <v>9</v>
      </c>
      <c r="AQ35">
        <f t="shared" si="9"/>
        <v>17</v>
      </c>
      <c r="AR35">
        <f t="shared" si="9"/>
        <v>49</v>
      </c>
      <c r="AS35">
        <f t="shared" si="9"/>
        <v>0</v>
      </c>
      <c r="AT35">
        <f t="shared" si="9"/>
        <v>0</v>
      </c>
      <c r="AU35">
        <f t="shared" si="9"/>
        <v>3</v>
      </c>
      <c r="AV35">
        <f t="shared" si="9"/>
        <v>0</v>
      </c>
      <c r="AW35">
        <f t="shared" si="9"/>
        <v>0</v>
      </c>
      <c r="AX35">
        <f t="shared" si="9"/>
        <v>0</v>
      </c>
      <c r="AY35">
        <f t="shared" si="9"/>
        <v>0</v>
      </c>
      <c r="AZ35">
        <f t="shared" si="9"/>
        <v>1</v>
      </c>
      <c r="BA35">
        <f t="shared" si="9"/>
        <v>1</v>
      </c>
      <c r="BB35">
        <f t="shared" si="9"/>
        <v>0</v>
      </c>
      <c r="BC35">
        <f t="shared" si="9"/>
        <v>0</v>
      </c>
      <c r="BD35">
        <f t="shared" si="9"/>
        <v>0</v>
      </c>
      <c r="BE35">
        <f t="shared" si="9"/>
        <v>0</v>
      </c>
      <c r="BF35">
        <f t="shared" si="9"/>
        <v>0</v>
      </c>
      <c r="BG35">
        <f t="shared" si="9"/>
        <v>0</v>
      </c>
      <c r="BH35">
        <f t="shared" si="9"/>
        <v>0</v>
      </c>
      <c r="BI35">
        <f t="shared" si="9"/>
        <v>0</v>
      </c>
      <c r="BJ35">
        <f t="shared" si="9"/>
        <v>0</v>
      </c>
      <c r="BK35">
        <f t="shared" si="9"/>
        <v>0</v>
      </c>
      <c r="BL35">
        <f t="shared" si="9"/>
        <v>0</v>
      </c>
      <c r="BM35">
        <f t="shared" si="9"/>
        <v>0</v>
      </c>
      <c r="BN35">
        <f t="shared" si="9"/>
        <v>0</v>
      </c>
      <c r="BO35">
        <f t="shared" si="9"/>
        <v>0</v>
      </c>
      <c r="BP35">
        <f t="shared" si="9"/>
        <v>0</v>
      </c>
      <c r="BQ35">
        <f t="shared" si="9"/>
        <v>0</v>
      </c>
      <c r="BR35">
        <f t="shared" si="9"/>
        <v>0</v>
      </c>
      <c r="BS35">
        <f t="shared" si="9"/>
        <v>0</v>
      </c>
      <c r="BT35">
        <f t="shared" si="9"/>
        <v>0</v>
      </c>
      <c r="BU35">
        <f t="shared" ref="BU35:CV35" si="10">BU15+BU27</f>
        <v>0</v>
      </c>
      <c r="BV35">
        <f t="shared" si="10"/>
        <v>0</v>
      </c>
      <c r="BW35">
        <f t="shared" si="10"/>
        <v>0</v>
      </c>
      <c r="BX35">
        <f t="shared" si="10"/>
        <v>0</v>
      </c>
      <c r="BY35">
        <f t="shared" si="10"/>
        <v>0</v>
      </c>
      <c r="BZ35">
        <f t="shared" si="10"/>
        <v>0</v>
      </c>
      <c r="CA35">
        <f t="shared" si="10"/>
        <v>0</v>
      </c>
      <c r="CB35">
        <f t="shared" si="10"/>
        <v>0</v>
      </c>
      <c r="CC35">
        <f t="shared" si="10"/>
        <v>0</v>
      </c>
      <c r="CD35">
        <f t="shared" si="10"/>
        <v>0</v>
      </c>
      <c r="CE35">
        <f t="shared" si="10"/>
        <v>0</v>
      </c>
      <c r="CF35">
        <f t="shared" si="10"/>
        <v>0</v>
      </c>
      <c r="CG35">
        <f t="shared" si="10"/>
        <v>0</v>
      </c>
      <c r="CH35">
        <f t="shared" si="10"/>
        <v>0</v>
      </c>
      <c r="CI35">
        <f t="shared" si="10"/>
        <v>0</v>
      </c>
      <c r="CJ35">
        <f t="shared" si="10"/>
        <v>0</v>
      </c>
      <c r="CK35">
        <f t="shared" si="10"/>
        <v>0</v>
      </c>
      <c r="CL35">
        <f t="shared" si="10"/>
        <v>0</v>
      </c>
      <c r="CM35">
        <f t="shared" si="10"/>
        <v>0</v>
      </c>
      <c r="CN35">
        <f t="shared" si="10"/>
        <v>0</v>
      </c>
      <c r="CO35">
        <f t="shared" si="10"/>
        <v>0</v>
      </c>
      <c r="CP35">
        <f t="shared" si="10"/>
        <v>0</v>
      </c>
      <c r="CQ35">
        <f t="shared" si="10"/>
        <v>0</v>
      </c>
      <c r="CR35">
        <f t="shared" si="10"/>
        <v>0</v>
      </c>
      <c r="CS35">
        <f t="shared" si="10"/>
        <v>0</v>
      </c>
      <c r="CT35">
        <f t="shared" si="10"/>
        <v>0</v>
      </c>
      <c r="CU35">
        <f t="shared" si="10"/>
        <v>0</v>
      </c>
      <c r="CV35">
        <f t="shared" si="10"/>
        <v>0</v>
      </c>
    </row>
    <row r="36" spans="2:100" x14ac:dyDescent="0.3">
      <c r="D36" t="s">
        <v>5</v>
      </c>
      <c r="H36" s="1">
        <f t="shared" ref="H36:H39" si="11">SUM(I36:CV36)</f>
        <v>1243</v>
      </c>
      <c r="I36">
        <f t="shared" ref="I36" si="12">I16+I28</f>
        <v>31</v>
      </c>
      <c r="J36">
        <f t="shared" ref="J36:AO36" si="13">J16+J28</f>
        <v>118</v>
      </c>
      <c r="K36">
        <f t="shared" si="13"/>
        <v>47</v>
      </c>
      <c r="L36">
        <f t="shared" si="13"/>
        <v>161</v>
      </c>
      <c r="M36">
        <f t="shared" si="13"/>
        <v>39</v>
      </c>
      <c r="N36">
        <f t="shared" si="13"/>
        <v>113</v>
      </c>
      <c r="O36">
        <f t="shared" si="13"/>
        <v>76</v>
      </c>
      <c r="P36">
        <f t="shared" si="13"/>
        <v>48</v>
      </c>
      <c r="Q36">
        <f t="shared" si="13"/>
        <v>63</v>
      </c>
      <c r="R36">
        <f t="shared" si="13"/>
        <v>92</v>
      </c>
      <c r="S36">
        <f t="shared" si="13"/>
        <v>50</v>
      </c>
      <c r="T36">
        <f t="shared" si="13"/>
        <v>9</v>
      </c>
      <c r="U36">
        <f t="shared" si="13"/>
        <v>71</v>
      </c>
      <c r="V36">
        <f t="shared" si="13"/>
        <v>27</v>
      </c>
      <c r="W36">
        <f t="shared" si="13"/>
        <v>47</v>
      </c>
      <c r="X36">
        <f t="shared" si="13"/>
        <v>32</v>
      </c>
      <c r="Y36">
        <f t="shared" si="13"/>
        <v>24</v>
      </c>
      <c r="Z36">
        <f t="shared" si="13"/>
        <v>20</v>
      </c>
      <c r="AA36">
        <f t="shared" si="13"/>
        <v>38</v>
      </c>
      <c r="AB36">
        <f t="shared" si="13"/>
        <v>23</v>
      </c>
      <c r="AC36">
        <f t="shared" si="13"/>
        <v>7</v>
      </c>
      <c r="AD36">
        <f t="shared" si="13"/>
        <v>12</v>
      </c>
      <c r="AE36">
        <f t="shared" si="13"/>
        <v>3</v>
      </c>
      <c r="AF36">
        <f t="shared" si="13"/>
        <v>14</v>
      </c>
      <c r="AG36">
        <f t="shared" si="13"/>
        <v>6</v>
      </c>
      <c r="AH36">
        <f t="shared" si="13"/>
        <v>1</v>
      </c>
      <c r="AI36">
        <f t="shared" si="13"/>
        <v>0</v>
      </c>
      <c r="AJ36">
        <f t="shared" si="13"/>
        <v>3</v>
      </c>
      <c r="AK36">
        <f t="shared" si="13"/>
        <v>20</v>
      </c>
      <c r="AL36">
        <f t="shared" si="13"/>
        <v>8</v>
      </c>
      <c r="AM36">
        <f t="shared" si="13"/>
        <v>12</v>
      </c>
      <c r="AN36">
        <f t="shared" si="13"/>
        <v>1</v>
      </c>
      <c r="AO36">
        <f t="shared" si="13"/>
        <v>13</v>
      </c>
      <c r="AP36">
        <f t="shared" ref="AP36:BU36" si="14">AP16+AP28</f>
        <v>8</v>
      </c>
      <c r="AQ36">
        <f t="shared" si="14"/>
        <v>3</v>
      </c>
      <c r="AR36">
        <f t="shared" si="14"/>
        <v>2</v>
      </c>
      <c r="AS36">
        <f t="shared" si="14"/>
        <v>0</v>
      </c>
      <c r="AT36">
        <f t="shared" si="14"/>
        <v>0</v>
      </c>
      <c r="AU36">
        <f t="shared" si="14"/>
        <v>0</v>
      </c>
      <c r="AV36">
        <f t="shared" si="14"/>
        <v>0</v>
      </c>
      <c r="AW36">
        <f t="shared" si="14"/>
        <v>0</v>
      </c>
      <c r="AX36">
        <f t="shared" si="14"/>
        <v>0</v>
      </c>
      <c r="AY36">
        <f t="shared" si="14"/>
        <v>1</v>
      </c>
      <c r="AZ36">
        <f t="shared" si="14"/>
        <v>0</v>
      </c>
      <c r="BA36">
        <f t="shared" si="14"/>
        <v>0</v>
      </c>
      <c r="BB36">
        <f t="shared" si="14"/>
        <v>0</v>
      </c>
      <c r="BC36">
        <f t="shared" si="14"/>
        <v>0</v>
      </c>
      <c r="BD36">
        <f t="shared" si="14"/>
        <v>0</v>
      </c>
      <c r="BE36">
        <f t="shared" si="14"/>
        <v>0</v>
      </c>
      <c r="BF36">
        <f t="shared" si="14"/>
        <v>0</v>
      </c>
      <c r="BG36">
        <f t="shared" si="14"/>
        <v>0</v>
      </c>
      <c r="BH36">
        <f t="shared" si="14"/>
        <v>0</v>
      </c>
      <c r="BI36">
        <f t="shared" si="14"/>
        <v>0</v>
      </c>
      <c r="BJ36">
        <f t="shared" si="14"/>
        <v>0</v>
      </c>
      <c r="BK36">
        <f t="shared" si="14"/>
        <v>0</v>
      </c>
      <c r="BL36">
        <f t="shared" si="14"/>
        <v>0</v>
      </c>
      <c r="BM36">
        <f t="shared" si="14"/>
        <v>0</v>
      </c>
      <c r="BN36">
        <f t="shared" si="14"/>
        <v>0</v>
      </c>
      <c r="BO36">
        <f t="shared" si="14"/>
        <v>0</v>
      </c>
      <c r="BP36">
        <f t="shared" si="14"/>
        <v>0</v>
      </c>
      <c r="BQ36">
        <f t="shared" si="14"/>
        <v>0</v>
      </c>
      <c r="BR36">
        <f t="shared" si="14"/>
        <v>0</v>
      </c>
      <c r="BS36">
        <f t="shared" si="14"/>
        <v>0</v>
      </c>
      <c r="BT36">
        <f t="shared" si="14"/>
        <v>0</v>
      </c>
      <c r="BU36">
        <f t="shared" si="14"/>
        <v>0</v>
      </c>
      <c r="BV36">
        <f t="shared" ref="BV36:CV36" si="15">BV16+BV28</f>
        <v>0</v>
      </c>
      <c r="BW36">
        <f t="shared" si="15"/>
        <v>0</v>
      </c>
      <c r="BX36">
        <f t="shared" si="15"/>
        <v>0</v>
      </c>
      <c r="BY36">
        <f t="shared" si="15"/>
        <v>0</v>
      </c>
      <c r="BZ36">
        <f t="shared" si="15"/>
        <v>0</v>
      </c>
      <c r="CA36">
        <f t="shared" si="15"/>
        <v>0</v>
      </c>
      <c r="CB36">
        <f t="shared" si="15"/>
        <v>0</v>
      </c>
      <c r="CC36">
        <f t="shared" si="15"/>
        <v>0</v>
      </c>
      <c r="CD36">
        <f t="shared" si="15"/>
        <v>0</v>
      </c>
      <c r="CE36">
        <f t="shared" si="15"/>
        <v>0</v>
      </c>
      <c r="CF36">
        <f t="shared" si="15"/>
        <v>0</v>
      </c>
      <c r="CG36">
        <f t="shared" si="15"/>
        <v>0</v>
      </c>
      <c r="CH36">
        <f t="shared" si="15"/>
        <v>0</v>
      </c>
      <c r="CI36">
        <f t="shared" si="15"/>
        <v>0</v>
      </c>
      <c r="CJ36">
        <f t="shared" si="15"/>
        <v>0</v>
      </c>
      <c r="CK36">
        <f t="shared" si="15"/>
        <v>0</v>
      </c>
      <c r="CL36">
        <f t="shared" si="15"/>
        <v>0</v>
      </c>
      <c r="CM36">
        <f t="shared" si="15"/>
        <v>0</v>
      </c>
      <c r="CN36">
        <f t="shared" si="15"/>
        <v>0</v>
      </c>
      <c r="CO36">
        <f t="shared" si="15"/>
        <v>0</v>
      </c>
      <c r="CP36">
        <f t="shared" si="15"/>
        <v>0</v>
      </c>
      <c r="CQ36">
        <f t="shared" si="15"/>
        <v>0</v>
      </c>
      <c r="CR36">
        <f t="shared" si="15"/>
        <v>0</v>
      </c>
      <c r="CS36">
        <f t="shared" si="15"/>
        <v>0</v>
      </c>
      <c r="CT36">
        <f t="shared" si="15"/>
        <v>0</v>
      </c>
      <c r="CU36">
        <f t="shared" si="15"/>
        <v>0</v>
      </c>
      <c r="CV36">
        <f t="shared" si="15"/>
        <v>0</v>
      </c>
    </row>
    <row r="37" spans="2:100" x14ac:dyDescent="0.3">
      <c r="D37" t="s">
        <v>171</v>
      </c>
      <c r="H37" s="1">
        <f t="shared" si="11"/>
        <v>111</v>
      </c>
      <c r="I37">
        <f t="shared" ref="I37" si="16">I17+I29</f>
        <v>3</v>
      </c>
      <c r="J37">
        <f t="shared" ref="J37:AO37" si="17">J17+J29</f>
        <v>8</v>
      </c>
      <c r="K37">
        <f t="shared" si="17"/>
        <v>7</v>
      </c>
      <c r="L37">
        <f t="shared" si="17"/>
        <v>8</v>
      </c>
      <c r="M37">
        <f t="shared" si="17"/>
        <v>4</v>
      </c>
      <c r="N37">
        <f t="shared" si="17"/>
        <v>7</v>
      </c>
      <c r="O37">
        <f t="shared" si="17"/>
        <v>8</v>
      </c>
      <c r="P37">
        <f t="shared" si="17"/>
        <v>1</v>
      </c>
      <c r="Q37">
        <f t="shared" si="17"/>
        <v>4</v>
      </c>
      <c r="R37">
        <f t="shared" si="17"/>
        <v>4</v>
      </c>
      <c r="S37">
        <f t="shared" si="17"/>
        <v>6</v>
      </c>
      <c r="T37">
        <f t="shared" si="17"/>
        <v>0</v>
      </c>
      <c r="U37">
        <f t="shared" si="17"/>
        <v>8</v>
      </c>
      <c r="V37">
        <f t="shared" si="17"/>
        <v>4</v>
      </c>
      <c r="W37">
        <f t="shared" si="17"/>
        <v>6</v>
      </c>
      <c r="X37">
        <f t="shared" si="17"/>
        <v>2</v>
      </c>
      <c r="Y37">
        <f t="shared" si="17"/>
        <v>4</v>
      </c>
      <c r="Z37">
        <f t="shared" si="17"/>
        <v>3</v>
      </c>
      <c r="AA37">
        <f t="shared" si="17"/>
        <v>1</v>
      </c>
      <c r="AB37">
        <f t="shared" si="17"/>
        <v>7</v>
      </c>
      <c r="AC37">
        <f t="shared" si="17"/>
        <v>0</v>
      </c>
      <c r="AD37">
        <f t="shared" si="17"/>
        <v>0</v>
      </c>
      <c r="AE37">
        <f t="shared" si="17"/>
        <v>0</v>
      </c>
      <c r="AF37">
        <f t="shared" si="17"/>
        <v>3</v>
      </c>
      <c r="AG37">
        <f t="shared" si="17"/>
        <v>0</v>
      </c>
      <c r="AH37">
        <f t="shared" si="17"/>
        <v>0</v>
      </c>
      <c r="AI37">
        <f t="shared" si="17"/>
        <v>0</v>
      </c>
      <c r="AJ37">
        <f t="shared" si="17"/>
        <v>0</v>
      </c>
      <c r="AK37">
        <f t="shared" si="17"/>
        <v>0</v>
      </c>
      <c r="AL37">
        <f t="shared" si="17"/>
        <v>7</v>
      </c>
      <c r="AM37">
        <f t="shared" si="17"/>
        <v>0</v>
      </c>
      <c r="AN37">
        <f t="shared" si="17"/>
        <v>1</v>
      </c>
      <c r="AO37">
        <f t="shared" si="17"/>
        <v>0</v>
      </c>
      <c r="AP37">
        <f t="shared" ref="AP37:BU37" si="18">AP17+AP29</f>
        <v>0</v>
      </c>
      <c r="AQ37">
        <f t="shared" si="18"/>
        <v>0</v>
      </c>
      <c r="AR37">
        <f t="shared" si="18"/>
        <v>0</v>
      </c>
      <c r="AS37">
        <f t="shared" si="18"/>
        <v>5</v>
      </c>
      <c r="AT37">
        <f t="shared" si="18"/>
        <v>0</v>
      </c>
      <c r="AU37">
        <f t="shared" si="18"/>
        <v>0</v>
      </c>
      <c r="AV37">
        <f t="shared" si="18"/>
        <v>0</v>
      </c>
      <c r="AW37">
        <f t="shared" si="18"/>
        <v>0</v>
      </c>
      <c r="AX37">
        <f t="shared" si="18"/>
        <v>0</v>
      </c>
      <c r="AY37">
        <f t="shared" si="18"/>
        <v>0</v>
      </c>
      <c r="AZ37">
        <f t="shared" si="18"/>
        <v>0</v>
      </c>
      <c r="BA37">
        <f t="shared" si="18"/>
        <v>0</v>
      </c>
      <c r="BB37">
        <f t="shared" si="18"/>
        <v>0</v>
      </c>
      <c r="BC37">
        <f t="shared" si="18"/>
        <v>0</v>
      </c>
      <c r="BD37">
        <f t="shared" si="18"/>
        <v>0</v>
      </c>
      <c r="BE37">
        <f t="shared" si="18"/>
        <v>0</v>
      </c>
      <c r="BF37">
        <f t="shared" si="18"/>
        <v>0</v>
      </c>
      <c r="BG37">
        <f t="shared" si="18"/>
        <v>0</v>
      </c>
      <c r="BH37">
        <f t="shared" si="18"/>
        <v>0</v>
      </c>
      <c r="BI37">
        <f t="shared" si="18"/>
        <v>0</v>
      </c>
      <c r="BJ37">
        <f t="shared" si="18"/>
        <v>0</v>
      </c>
      <c r="BK37">
        <f t="shared" si="18"/>
        <v>0</v>
      </c>
      <c r="BL37">
        <f t="shared" si="18"/>
        <v>0</v>
      </c>
      <c r="BM37">
        <f t="shared" si="18"/>
        <v>0</v>
      </c>
      <c r="BN37">
        <f t="shared" si="18"/>
        <v>0</v>
      </c>
      <c r="BO37">
        <f t="shared" si="18"/>
        <v>0</v>
      </c>
      <c r="BP37">
        <f t="shared" si="18"/>
        <v>0</v>
      </c>
      <c r="BQ37">
        <f t="shared" si="18"/>
        <v>0</v>
      </c>
      <c r="BR37">
        <f t="shared" si="18"/>
        <v>0</v>
      </c>
      <c r="BS37">
        <f t="shared" si="18"/>
        <v>0</v>
      </c>
      <c r="BT37">
        <f t="shared" si="18"/>
        <v>0</v>
      </c>
      <c r="BU37">
        <f t="shared" si="18"/>
        <v>0</v>
      </c>
      <c r="BV37">
        <f t="shared" ref="BV37:CV37" si="19">BV17+BV29</f>
        <v>0</v>
      </c>
      <c r="BW37">
        <f t="shared" si="19"/>
        <v>0</v>
      </c>
      <c r="BX37">
        <f t="shared" si="19"/>
        <v>0</v>
      </c>
      <c r="BY37">
        <f t="shared" si="19"/>
        <v>0</v>
      </c>
      <c r="BZ37">
        <f t="shared" si="19"/>
        <v>0</v>
      </c>
      <c r="CA37">
        <f t="shared" si="19"/>
        <v>0</v>
      </c>
      <c r="CB37">
        <f t="shared" si="19"/>
        <v>0</v>
      </c>
      <c r="CC37">
        <f t="shared" si="19"/>
        <v>0</v>
      </c>
      <c r="CD37">
        <f t="shared" si="19"/>
        <v>0</v>
      </c>
      <c r="CE37">
        <f t="shared" si="19"/>
        <v>0</v>
      </c>
      <c r="CF37">
        <f t="shared" si="19"/>
        <v>0</v>
      </c>
      <c r="CG37">
        <f t="shared" si="19"/>
        <v>0</v>
      </c>
      <c r="CH37">
        <f t="shared" si="19"/>
        <v>0</v>
      </c>
      <c r="CI37">
        <f t="shared" si="19"/>
        <v>0</v>
      </c>
      <c r="CJ37">
        <f t="shared" si="19"/>
        <v>0</v>
      </c>
      <c r="CK37">
        <f t="shared" si="19"/>
        <v>0</v>
      </c>
      <c r="CL37">
        <f t="shared" si="19"/>
        <v>0</v>
      </c>
      <c r="CM37">
        <f t="shared" si="19"/>
        <v>0</v>
      </c>
      <c r="CN37">
        <f t="shared" si="19"/>
        <v>0</v>
      </c>
      <c r="CO37">
        <f t="shared" si="19"/>
        <v>0</v>
      </c>
      <c r="CP37">
        <f t="shared" si="19"/>
        <v>0</v>
      </c>
      <c r="CQ37">
        <f t="shared" si="19"/>
        <v>0</v>
      </c>
      <c r="CR37">
        <f t="shared" si="19"/>
        <v>0</v>
      </c>
      <c r="CS37">
        <f t="shared" si="19"/>
        <v>0</v>
      </c>
      <c r="CT37">
        <f t="shared" si="19"/>
        <v>0</v>
      </c>
      <c r="CU37">
        <f t="shared" si="19"/>
        <v>0</v>
      </c>
      <c r="CV37">
        <f t="shared" si="19"/>
        <v>0</v>
      </c>
    </row>
    <row r="38" spans="2:100" x14ac:dyDescent="0.3">
      <c r="D38" t="s">
        <v>7</v>
      </c>
      <c r="H38" s="1">
        <f t="shared" si="11"/>
        <v>293</v>
      </c>
      <c r="I38">
        <f t="shared" ref="I38" si="20">I18+I30</f>
        <v>0</v>
      </c>
      <c r="J38">
        <f t="shared" ref="J38:AO38" si="21">J18+J30</f>
        <v>20</v>
      </c>
      <c r="K38">
        <f t="shared" si="21"/>
        <v>5</v>
      </c>
      <c r="L38">
        <f t="shared" si="21"/>
        <v>14</v>
      </c>
      <c r="M38">
        <f t="shared" si="21"/>
        <v>9</v>
      </c>
      <c r="N38">
        <f t="shared" si="21"/>
        <v>46</v>
      </c>
      <c r="O38">
        <f t="shared" si="21"/>
        <v>4</v>
      </c>
      <c r="P38">
        <f t="shared" si="21"/>
        <v>4</v>
      </c>
      <c r="Q38">
        <f t="shared" si="21"/>
        <v>21</v>
      </c>
      <c r="R38">
        <f t="shared" si="21"/>
        <v>14</v>
      </c>
      <c r="S38">
        <f t="shared" si="21"/>
        <v>7</v>
      </c>
      <c r="T38">
        <f t="shared" si="21"/>
        <v>16</v>
      </c>
      <c r="U38">
        <f t="shared" si="21"/>
        <v>15</v>
      </c>
      <c r="V38">
        <f t="shared" si="21"/>
        <v>1</v>
      </c>
      <c r="W38">
        <f t="shared" si="21"/>
        <v>2</v>
      </c>
      <c r="X38">
        <f t="shared" si="21"/>
        <v>39</v>
      </c>
      <c r="Y38">
        <f t="shared" si="21"/>
        <v>6</v>
      </c>
      <c r="Z38">
        <f t="shared" si="21"/>
        <v>23</v>
      </c>
      <c r="AA38">
        <f t="shared" si="21"/>
        <v>0</v>
      </c>
      <c r="AB38">
        <f t="shared" si="21"/>
        <v>10</v>
      </c>
      <c r="AC38">
        <f t="shared" si="21"/>
        <v>0</v>
      </c>
      <c r="AD38">
        <f t="shared" si="21"/>
        <v>18</v>
      </c>
      <c r="AE38">
        <f t="shared" si="21"/>
        <v>0</v>
      </c>
      <c r="AF38">
        <f t="shared" si="21"/>
        <v>6</v>
      </c>
      <c r="AG38">
        <f t="shared" si="21"/>
        <v>0</v>
      </c>
      <c r="AH38">
        <f t="shared" si="21"/>
        <v>0</v>
      </c>
      <c r="AI38">
        <f t="shared" si="21"/>
        <v>0</v>
      </c>
      <c r="AJ38">
        <f t="shared" si="21"/>
        <v>0</v>
      </c>
      <c r="AK38">
        <f t="shared" si="21"/>
        <v>0</v>
      </c>
      <c r="AL38">
        <f t="shared" si="21"/>
        <v>13</v>
      </c>
      <c r="AM38">
        <f t="shared" si="21"/>
        <v>0</v>
      </c>
      <c r="AN38">
        <f t="shared" si="21"/>
        <v>0</v>
      </c>
      <c r="AO38">
        <f t="shared" si="21"/>
        <v>0</v>
      </c>
      <c r="AP38">
        <f t="shared" ref="AP38:BU38" si="22">AP18+AP30</f>
        <v>0</v>
      </c>
      <c r="AQ38">
        <f t="shared" si="22"/>
        <v>0</v>
      </c>
      <c r="AR38">
        <f t="shared" si="22"/>
        <v>0</v>
      </c>
      <c r="AS38">
        <f t="shared" si="22"/>
        <v>0</v>
      </c>
      <c r="AT38">
        <f t="shared" si="22"/>
        <v>0</v>
      </c>
      <c r="AU38">
        <f t="shared" si="22"/>
        <v>0</v>
      </c>
      <c r="AV38">
        <f t="shared" si="22"/>
        <v>0</v>
      </c>
      <c r="AW38">
        <f t="shared" si="22"/>
        <v>0</v>
      </c>
      <c r="AX38">
        <f t="shared" si="22"/>
        <v>0</v>
      </c>
      <c r="AY38">
        <f t="shared" si="22"/>
        <v>0</v>
      </c>
      <c r="AZ38">
        <f t="shared" si="22"/>
        <v>0</v>
      </c>
      <c r="BA38">
        <f t="shared" si="22"/>
        <v>0</v>
      </c>
      <c r="BB38">
        <f t="shared" si="22"/>
        <v>0</v>
      </c>
      <c r="BC38">
        <f t="shared" si="22"/>
        <v>0</v>
      </c>
      <c r="BD38">
        <f t="shared" si="22"/>
        <v>0</v>
      </c>
      <c r="BE38">
        <f t="shared" si="22"/>
        <v>0</v>
      </c>
      <c r="BF38">
        <f t="shared" si="22"/>
        <v>0</v>
      </c>
      <c r="BG38">
        <f t="shared" si="22"/>
        <v>0</v>
      </c>
      <c r="BH38">
        <f t="shared" si="22"/>
        <v>0</v>
      </c>
      <c r="BI38">
        <f t="shared" si="22"/>
        <v>0</v>
      </c>
      <c r="BJ38">
        <f t="shared" si="22"/>
        <v>0</v>
      </c>
      <c r="BK38">
        <f t="shared" si="22"/>
        <v>0</v>
      </c>
      <c r="BL38">
        <f t="shared" si="22"/>
        <v>0</v>
      </c>
      <c r="BM38">
        <f t="shared" si="22"/>
        <v>0</v>
      </c>
      <c r="BN38">
        <f t="shared" si="22"/>
        <v>0</v>
      </c>
      <c r="BO38">
        <f t="shared" si="22"/>
        <v>0</v>
      </c>
      <c r="BP38">
        <f t="shared" si="22"/>
        <v>0</v>
      </c>
      <c r="BQ38">
        <f t="shared" si="22"/>
        <v>0</v>
      </c>
      <c r="BR38">
        <f t="shared" si="22"/>
        <v>0</v>
      </c>
      <c r="BS38">
        <f t="shared" si="22"/>
        <v>0</v>
      </c>
      <c r="BT38">
        <f t="shared" si="22"/>
        <v>0</v>
      </c>
      <c r="BU38">
        <f t="shared" si="22"/>
        <v>0</v>
      </c>
      <c r="BV38">
        <f t="shared" ref="BV38:CV38" si="23">BV18+BV30</f>
        <v>0</v>
      </c>
      <c r="BW38">
        <f t="shared" si="23"/>
        <v>0</v>
      </c>
      <c r="BX38">
        <f t="shared" si="23"/>
        <v>0</v>
      </c>
      <c r="BY38">
        <f t="shared" si="23"/>
        <v>0</v>
      </c>
      <c r="BZ38">
        <f t="shared" si="23"/>
        <v>0</v>
      </c>
      <c r="CA38">
        <f t="shared" si="23"/>
        <v>0</v>
      </c>
      <c r="CB38">
        <f t="shared" si="23"/>
        <v>0</v>
      </c>
      <c r="CC38">
        <f t="shared" si="23"/>
        <v>0</v>
      </c>
      <c r="CD38">
        <f t="shared" si="23"/>
        <v>0</v>
      </c>
      <c r="CE38">
        <f t="shared" si="23"/>
        <v>0</v>
      </c>
      <c r="CF38">
        <f t="shared" si="23"/>
        <v>0</v>
      </c>
      <c r="CG38">
        <f t="shared" si="23"/>
        <v>0</v>
      </c>
      <c r="CH38">
        <f t="shared" si="23"/>
        <v>0</v>
      </c>
      <c r="CI38">
        <f t="shared" si="23"/>
        <v>0</v>
      </c>
      <c r="CJ38">
        <f t="shared" si="23"/>
        <v>0</v>
      </c>
      <c r="CK38">
        <f t="shared" si="23"/>
        <v>0</v>
      </c>
      <c r="CL38">
        <f t="shared" si="23"/>
        <v>0</v>
      </c>
      <c r="CM38">
        <f t="shared" si="23"/>
        <v>0</v>
      </c>
      <c r="CN38">
        <f t="shared" si="23"/>
        <v>0</v>
      </c>
      <c r="CO38">
        <f t="shared" si="23"/>
        <v>0</v>
      </c>
      <c r="CP38">
        <f t="shared" si="23"/>
        <v>0</v>
      </c>
      <c r="CQ38">
        <f t="shared" si="23"/>
        <v>0</v>
      </c>
      <c r="CR38">
        <f t="shared" si="23"/>
        <v>0</v>
      </c>
      <c r="CS38">
        <f t="shared" si="23"/>
        <v>0</v>
      </c>
      <c r="CT38">
        <f t="shared" si="23"/>
        <v>0</v>
      </c>
      <c r="CU38">
        <f t="shared" si="23"/>
        <v>0</v>
      </c>
      <c r="CV38">
        <f t="shared" si="23"/>
        <v>0</v>
      </c>
    </row>
    <row r="39" spans="2:100" x14ac:dyDescent="0.3">
      <c r="D39" t="s">
        <v>8</v>
      </c>
      <c r="H39" s="1">
        <f t="shared" si="11"/>
        <v>18</v>
      </c>
      <c r="I39">
        <f t="shared" ref="I39" si="24">I19+I31</f>
        <v>0</v>
      </c>
      <c r="J39">
        <f t="shared" ref="J39:AO39" si="25">J19+J31</f>
        <v>0</v>
      </c>
      <c r="K39">
        <f t="shared" si="25"/>
        <v>1</v>
      </c>
      <c r="L39">
        <f t="shared" si="25"/>
        <v>0</v>
      </c>
      <c r="M39">
        <f t="shared" si="25"/>
        <v>0</v>
      </c>
      <c r="N39">
        <f t="shared" si="25"/>
        <v>0</v>
      </c>
      <c r="O39">
        <f t="shared" si="25"/>
        <v>3</v>
      </c>
      <c r="P39">
        <f t="shared" si="25"/>
        <v>5</v>
      </c>
      <c r="Q39">
        <f t="shared" si="25"/>
        <v>6</v>
      </c>
      <c r="R39">
        <f t="shared" si="25"/>
        <v>1</v>
      </c>
      <c r="S39">
        <f t="shared" si="25"/>
        <v>0</v>
      </c>
      <c r="T39">
        <f t="shared" si="25"/>
        <v>0</v>
      </c>
      <c r="U39">
        <f t="shared" si="25"/>
        <v>0</v>
      </c>
      <c r="V39">
        <f t="shared" si="25"/>
        <v>0</v>
      </c>
      <c r="W39">
        <f t="shared" si="25"/>
        <v>2</v>
      </c>
      <c r="X39">
        <f t="shared" si="25"/>
        <v>0</v>
      </c>
      <c r="Y39">
        <f t="shared" si="25"/>
        <v>0</v>
      </c>
      <c r="Z39">
        <f t="shared" si="25"/>
        <v>0</v>
      </c>
      <c r="AA39">
        <f t="shared" si="25"/>
        <v>0</v>
      </c>
      <c r="AB39">
        <f t="shared" si="25"/>
        <v>0</v>
      </c>
      <c r="AC39">
        <f t="shared" si="25"/>
        <v>0</v>
      </c>
      <c r="AD39">
        <f t="shared" si="25"/>
        <v>0</v>
      </c>
      <c r="AE39">
        <f t="shared" si="25"/>
        <v>0</v>
      </c>
      <c r="AF39">
        <f t="shared" si="25"/>
        <v>0</v>
      </c>
      <c r="AG39">
        <f t="shared" si="25"/>
        <v>0</v>
      </c>
      <c r="AH39">
        <f t="shared" si="25"/>
        <v>0</v>
      </c>
      <c r="AI39">
        <f t="shared" si="25"/>
        <v>0</v>
      </c>
      <c r="AJ39">
        <f t="shared" si="25"/>
        <v>0</v>
      </c>
      <c r="AK39">
        <f t="shared" si="25"/>
        <v>0</v>
      </c>
      <c r="AL39">
        <f t="shared" si="25"/>
        <v>0</v>
      </c>
      <c r="AM39">
        <f t="shared" si="25"/>
        <v>0</v>
      </c>
      <c r="AN39">
        <f t="shared" si="25"/>
        <v>0</v>
      </c>
      <c r="AO39">
        <f t="shared" si="25"/>
        <v>0</v>
      </c>
      <c r="AP39">
        <f t="shared" ref="AP39:BU39" si="26">AP19+AP31</f>
        <v>0</v>
      </c>
      <c r="AQ39">
        <f t="shared" si="26"/>
        <v>0</v>
      </c>
      <c r="AR39">
        <f t="shared" si="26"/>
        <v>0</v>
      </c>
      <c r="AS39">
        <f t="shared" si="26"/>
        <v>0</v>
      </c>
      <c r="AT39">
        <f t="shared" si="26"/>
        <v>0</v>
      </c>
      <c r="AU39">
        <f t="shared" si="26"/>
        <v>0</v>
      </c>
      <c r="AV39">
        <f t="shared" si="26"/>
        <v>0</v>
      </c>
      <c r="AW39">
        <f t="shared" si="26"/>
        <v>0</v>
      </c>
      <c r="AX39">
        <f t="shared" si="26"/>
        <v>0</v>
      </c>
      <c r="AY39">
        <f t="shared" si="26"/>
        <v>0</v>
      </c>
      <c r="AZ39">
        <f t="shared" si="26"/>
        <v>0</v>
      </c>
      <c r="BA39">
        <f t="shared" si="26"/>
        <v>0</v>
      </c>
      <c r="BB39">
        <f t="shared" si="26"/>
        <v>0</v>
      </c>
      <c r="BC39">
        <f t="shared" si="26"/>
        <v>0</v>
      </c>
      <c r="BD39">
        <f t="shared" si="26"/>
        <v>0</v>
      </c>
      <c r="BE39">
        <f t="shared" si="26"/>
        <v>0</v>
      </c>
      <c r="BF39">
        <f t="shared" si="26"/>
        <v>0</v>
      </c>
      <c r="BG39">
        <f t="shared" si="26"/>
        <v>0</v>
      </c>
      <c r="BH39">
        <f t="shared" si="26"/>
        <v>0</v>
      </c>
      <c r="BI39">
        <f t="shared" si="26"/>
        <v>0</v>
      </c>
      <c r="BJ39">
        <f t="shared" si="26"/>
        <v>0</v>
      </c>
      <c r="BK39">
        <f t="shared" si="26"/>
        <v>0</v>
      </c>
      <c r="BL39">
        <f t="shared" si="26"/>
        <v>0</v>
      </c>
      <c r="BM39">
        <f t="shared" si="26"/>
        <v>0</v>
      </c>
      <c r="BN39">
        <f t="shared" si="26"/>
        <v>0</v>
      </c>
      <c r="BO39">
        <f t="shared" si="26"/>
        <v>0</v>
      </c>
      <c r="BP39">
        <f t="shared" si="26"/>
        <v>0</v>
      </c>
      <c r="BQ39">
        <f t="shared" si="26"/>
        <v>0</v>
      </c>
      <c r="BR39">
        <f t="shared" si="26"/>
        <v>0</v>
      </c>
      <c r="BS39">
        <f t="shared" si="26"/>
        <v>0</v>
      </c>
      <c r="BT39">
        <f t="shared" si="26"/>
        <v>0</v>
      </c>
      <c r="BU39">
        <f t="shared" si="26"/>
        <v>0</v>
      </c>
      <c r="BV39">
        <f t="shared" ref="BV39:CV39" si="27">BV19+BV31</f>
        <v>0</v>
      </c>
      <c r="BW39">
        <f t="shared" si="27"/>
        <v>0</v>
      </c>
      <c r="BX39">
        <f t="shared" si="27"/>
        <v>0</v>
      </c>
      <c r="BY39">
        <f t="shared" si="27"/>
        <v>0</v>
      </c>
      <c r="BZ39">
        <f t="shared" si="27"/>
        <v>0</v>
      </c>
      <c r="CA39">
        <f t="shared" si="27"/>
        <v>0</v>
      </c>
      <c r="CB39">
        <f t="shared" si="27"/>
        <v>0</v>
      </c>
      <c r="CC39">
        <f t="shared" si="27"/>
        <v>0</v>
      </c>
      <c r="CD39">
        <f t="shared" si="27"/>
        <v>0</v>
      </c>
      <c r="CE39">
        <f t="shared" si="27"/>
        <v>0</v>
      </c>
      <c r="CF39">
        <f t="shared" si="27"/>
        <v>0</v>
      </c>
      <c r="CG39">
        <f t="shared" si="27"/>
        <v>0</v>
      </c>
      <c r="CH39">
        <f t="shared" si="27"/>
        <v>0</v>
      </c>
      <c r="CI39">
        <f t="shared" si="27"/>
        <v>0</v>
      </c>
      <c r="CJ39">
        <f t="shared" si="27"/>
        <v>0</v>
      </c>
      <c r="CK39">
        <f t="shared" si="27"/>
        <v>0</v>
      </c>
      <c r="CL39">
        <f t="shared" si="27"/>
        <v>0</v>
      </c>
      <c r="CM39">
        <f t="shared" si="27"/>
        <v>0</v>
      </c>
      <c r="CN39">
        <f t="shared" si="27"/>
        <v>0</v>
      </c>
      <c r="CO39">
        <f t="shared" si="27"/>
        <v>0</v>
      </c>
      <c r="CP39">
        <f t="shared" si="27"/>
        <v>0</v>
      </c>
      <c r="CQ39">
        <f t="shared" si="27"/>
        <v>0</v>
      </c>
      <c r="CR39">
        <f t="shared" si="27"/>
        <v>0</v>
      </c>
      <c r="CS39">
        <f t="shared" si="27"/>
        <v>0</v>
      </c>
      <c r="CT39">
        <f t="shared" si="27"/>
        <v>0</v>
      </c>
      <c r="CU39">
        <f t="shared" si="27"/>
        <v>0</v>
      </c>
      <c r="CV39">
        <f t="shared" si="27"/>
        <v>0</v>
      </c>
    </row>
    <row r="42" spans="2:100" s="2" customFormat="1" ht="20.399999999999999" thickBot="1" x14ac:dyDescent="0.45">
      <c r="B42" s="2" t="s">
        <v>156</v>
      </c>
    </row>
    <row r="43" spans="2:100" s="11" customFormat="1" ht="15" thickTop="1" x14ac:dyDescent="0.3">
      <c r="I43" s="11">
        <v>2015</v>
      </c>
      <c r="J43" s="11">
        <v>2014</v>
      </c>
      <c r="K43" s="11">
        <v>2013</v>
      </c>
      <c r="L43" s="11">
        <v>2012</v>
      </c>
      <c r="M43" s="11">
        <v>2011</v>
      </c>
      <c r="N43" s="11">
        <v>2010</v>
      </c>
      <c r="O43" s="11">
        <v>2009</v>
      </c>
      <c r="P43" s="11">
        <v>2008</v>
      </c>
      <c r="Q43" s="11">
        <v>2007</v>
      </c>
      <c r="R43" s="11">
        <v>2006</v>
      </c>
      <c r="S43" s="11">
        <v>2005</v>
      </c>
      <c r="T43" s="11">
        <v>2004</v>
      </c>
      <c r="U43" s="11">
        <v>2003</v>
      </c>
      <c r="V43" s="11">
        <v>2002</v>
      </c>
      <c r="W43" s="11">
        <v>2001</v>
      </c>
      <c r="X43" s="11">
        <v>2000</v>
      </c>
      <c r="Y43" s="11">
        <v>1999</v>
      </c>
      <c r="Z43" s="11">
        <v>1998</v>
      </c>
      <c r="AA43" s="11">
        <v>1997</v>
      </c>
      <c r="AB43" s="11">
        <v>1996</v>
      </c>
      <c r="AC43" s="11">
        <v>1995</v>
      </c>
      <c r="AD43" s="11">
        <v>1994</v>
      </c>
      <c r="AE43" s="11">
        <v>1993</v>
      </c>
      <c r="AF43" s="11">
        <v>1992</v>
      </c>
      <c r="AG43" s="11">
        <v>1991</v>
      </c>
      <c r="AH43" s="11">
        <v>1990</v>
      </c>
      <c r="AI43" s="11">
        <v>1989</v>
      </c>
      <c r="AJ43" s="11">
        <v>1988</v>
      </c>
      <c r="AK43" s="11">
        <v>1987</v>
      </c>
      <c r="AL43" s="11">
        <v>1986</v>
      </c>
      <c r="AM43" s="11">
        <v>1985</v>
      </c>
      <c r="AN43" s="11">
        <v>1984</v>
      </c>
      <c r="AO43" s="11">
        <v>1983</v>
      </c>
      <c r="AP43" s="11">
        <v>1982</v>
      </c>
      <c r="AQ43" s="11">
        <v>1981</v>
      </c>
      <c r="AR43" s="11">
        <v>1980</v>
      </c>
      <c r="AS43" s="11">
        <v>1979</v>
      </c>
      <c r="AT43" s="11">
        <v>1978</v>
      </c>
      <c r="AU43" s="11">
        <v>1977</v>
      </c>
      <c r="AV43" s="11">
        <v>1976</v>
      </c>
      <c r="AW43" s="11">
        <v>1975</v>
      </c>
      <c r="AX43" s="11">
        <v>1974</v>
      </c>
      <c r="AY43" s="11">
        <v>1973</v>
      </c>
      <c r="AZ43" s="11">
        <v>1972</v>
      </c>
      <c r="BA43" s="11">
        <v>1971</v>
      </c>
      <c r="BB43" s="11">
        <v>1970</v>
      </c>
      <c r="BC43" s="11">
        <v>1969</v>
      </c>
      <c r="BD43" s="11">
        <v>1968</v>
      </c>
      <c r="BE43" s="11">
        <v>1967</v>
      </c>
      <c r="BF43" s="11">
        <v>1966</v>
      </c>
      <c r="BG43" s="11">
        <v>1965</v>
      </c>
      <c r="BH43" s="11">
        <v>1964</v>
      </c>
      <c r="BI43" s="11">
        <v>1963</v>
      </c>
      <c r="BJ43" s="11">
        <v>1962</v>
      </c>
      <c r="BK43" s="11">
        <v>1961</v>
      </c>
      <c r="BL43" s="11">
        <v>1960</v>
      </c>
      <c r="BM43" s="11">
        <v>1959</v>
      </c>
      <c r="BN43" s="11">
        <v>1958</v>
      </c>
      <c r="BO43" s="11">
        <v>1957</v>
      </c>
      <c r="BP43" s="11">
        <v>1956</v>
      </c>
      <c r="BQ43" s="11">
        <v>1955</v>
      </c>
      <c r="BR43" s="11">
        <v>1954</v>
      </c>
      <c r="BS43" s="11">
        <v>1953</v>
      </c>
      <c r="BT43" s="11">
        <v>1952</v>
      </c>
      <c r="BU43" s="11">
        <v>1951</v>
      </c>
      <c r="BV43" s="11">
        <v>1950</v>
      </c>
      <c r="BW43" s="11">
        <v>1949</v>
      </c>
      <c r="BX43" s="11">
        <v>1948</v>
      </c>
      <c r="BY43" s="11">
        <v>1947</v>
      </c>
      <c r="BZ43" s="11">
        <v>1946</v>
      </c>
      <c r="CA43" s="11">
        <v>1945</v>
      </c>
      <c r="CB43" s="11">
        <v>1944</v>
      </c>
      <c r="CC43" s="11">
        <v>1943</v>
      </c>
      <c r="CD43" s="11">
        <v>1942</v>
      </c>
      <c r="CE43" s="11">
        <v>1941</v>
      </c>
      <c r="CF43" s="11">
        <v>1940</v>
      </c>
      <c r="CG43" s="11">
        <v>1939</v>
      </c>
      <c r="CH43" s="11">
        <v>1938</v>
      </c>
      <c r="CI43" s="11">
        <v>1937</v>
      </c>
      <c r="CJ43" s="11">
        <v>1936</v>
      </c>
      <c r="CK43" s="11">
        <v>1935</v>
      </c>
      <c r="CL43" s="11">
        <v>1934</v>
      </c>
      <c r="CM43" s="11">
        <v>1933</v>
      </c>
      <c r="CN43" s="11">
        <v>1932</v>
      </c>
      <c r="CO43" s="11">
        <v>1931</v>
      </c>
      <c r="CP43" s="11">
        <v>1930</v>
      </c>
      <c r="CQ43" s="11">
        <v>1929</v>
      </c>
      <c r="CR43" s="11">
        <v>1928</v>
      </c>
      <c r="CS43" s="11">
        <v>1927</v>
      </c>
      <c r="CT43" s="11">
        <v>1926</v>
      </c>
      <c r="CU43" s="11">
        <v>1925</v>
      </c>
      <c r="CV43" s="11">
        <v>1924</v>
      </c>
    </row>
    <row r="44" spans="2:100" x14ac:dyDescent="0.3">
      <c r="D44" t="s">
        <v>4</v>
      </c>
      <c r="E44" t="s">
        <v>169</v>
      </c>
      <c r="H44" s="1">
        <f t="shared" ref="H44:H46" si="28">SUM(I44:CV44)</f>
        <v>3074</v>
      </c>
      <c r="I44">
        <f t="shared" ref="I44:AN44" si="29">IF(I43&lt;1993,0,I35)</f>
        <v>802</v>
      </c>
      <c r="J44">
        <f t="shared" si="29"/>
        <v>155</v>
      </c>
      <c r="K44">
        <f t="shared" si="29"/>
        <v>155</v>
      </c>
      <c r="L44">
        <f t="shared" si="29"/>
        <v>126</v>
      </c>
      <c r="M44">
        <f t="shared" si="29"/>
        <v>106</v>
      </c>
      <c r="N44">
        <f t="shared" si="29"/>
        <v>225</v>
      </c>
      <c r="O44">
        <f t="shared" si="29"/>
        <v>222</v>
      </c>
      <c r="P44">
        <f t="shared" si="29"/>
        <v>160</v>
      </c>
      <c r="Q44">
        <f t="shared" si="29"/>
        <v>123</v>
      </c>
      <c r="R44">
        <f t="shared" si="29"/>
        <v>44</v>
      </c>
      <c r="S44">
        <f t="shared" si="29"/>
        <v>68</v>
      </c>
      <c r="T44">
        <f t="shared" si="29"/>
        <v>133</v>
      </c>
      <c r="U44">
        <f t="shared" si="29"/>
        <v>171</v>
      </c>
      <c r="V44">
        <f t="shared" si="29"/>
        <v>130</v>
      </c>
      <c r="W44">
        <f t="shared" si="29"/>
        <v>55</v>
      </c>
      <c r="X44">
        <f t="shared" si="29"/>
        <v>84</v>
      </c>
      <c r="Y44">
        <f t="shared" si="29"/>
        <v>122</v>
      </c>
      <c r="Z44">
        <f t="shared" si="29"/>
        <v>139</v>
      </c>
      <c r="AA44">
        <f t="shared" si="29"/>
        <v>28</v>
      </c>
      <c r="AB44">
        <f t="shared" si="29"/>
        <v>9</v>
      </c>
      <c r="AC44">
        <f t="shared" si="29"/>
        <v>7</v>
      </c>
      <c r="AD44">
        <f t="shared" si="29"/>
        <v>10</v>
      </c>
      <c r="AE44">
        <f t="shared" si="29"/>
        <v>0</v>
      </c>
      <c r="AF44">
        <f t="shared" si="29"/>
        <v>0</v>
      </c>
      <c r="AG44">
        <f t="shared" si="29"/>
        <v>0</v>
      </c>
      <c r="AH44">
        <f t="shared" si="29"/>
        <v>0</v>
      </c>
      <c r="AI44">
        <f t="shared" si="29"/>
        <v>0</v>
      </c>
      <c r="AJ44">
        <f t="shared" si="29"/>
        <v>0</v>
      </c>
      <c r="AK44">
        <f t="shared" si="29"/>
        <v>0</v>
      </c>
      <c r="AL44">
        <f t="shared" si="29"/>
        <v>0</v>
      </c>
      <c r="AM44">
        <f t="shared" si="29"/>
        <v>0</v>
      </c>
      <c r="AN44">
        <f t="shared" si="29"/>
        <v>0</v>
      </c>
      <c r="AO44">
        <f t="shared" ref="AO44:BT44" si="30">IF(AO43&lt;1993,0,AO35)</f>
        <v>0</v>
      </c>
      <c r="AP44">
        <f t="shared" si="30"/>
        <v>0</v>
      </c>
      <c r="AQ44">
        <f t="shared" si="30"/>
        <v>0</v>
      </c>
      <c r="AR44">
        <f t="shared" si="30"/>
        <v>0</v>
      </c>
      <c r="AS44">
        <f t="shared" si="30"/>
        <v>0</v>
      </c>
      <c r="AT44">
        <f t="shared" si="30"/>
        <v>0</v>
      </c>
      <c r="AU44">
        <f t="shared" si="30"/>
        <v>0</v>
      </c>
      <c r="AV44">
        <f t="shared" si="30"/>
        <v>0</v>
      </c>
      <c r="AW44">
        <f t="shared" si="30"/>
        <v>0</v>
      </c>
      <c r="AX44">
        <f t="shared" si="30"/>
        <v>0</v>
      </c>
      <c r="AY44">
        <f t="shared" si="30"/>
        <v>0</v>
      </c>
      <c r="AZ44">
        <f t="shared" si="30"/>
        <v>0</v>
      </c>
      <c r="BA44">
        <f t="shared" si="30"/>
        <v>0</v>
      </c>
      <c r="BB44">
        <f t="shared" si="30"/>
        <v>0</v>
      </c>
      <c r="BC44">
        <f t="shared" si="30"/>
        <v>0</v>
      </c>
      <c r="BD44">
        <f t="shared" si="30"/>
        <v>0</v>
      </c>
      <c r="BE44">
        <f t="shared" si="30"/>
        <v>0</v>
      </c>
      <c r="BF44">
        <f t="shared" si="30"/>
        <v>0</v>
      </c>
      <c r="BG44">
        <f t="shared" si="30"/>
        <v>0</v>
      </c>
      <c r="BH44">
        <f t="shared" si="30"/>
        <v>0</v>
      </c>
      <c r="BI44">
        <f t="shared" si="30"/>
        <v>0</v>
      </c>
      <c r="BJ44">
        <f t="shared" si="30"/>
        <v>0</v>
      </c>
      <c r="BK44">
        <f t="shared" si="30"/>
        <v>0</v>
      </c>
      <c r="BL44">
        <f t="shared" si="30"/>
        <v>0</v>
      </c>
      <c r="BM44">
        <f t="shared" si="30"/>
        <v>0</v>
      </c>
      <c r="BN44">
        <f t="shared" si="30"/>
        <v>0</v>
      </c>
      <c r="BO44">
        <f t="shared" si="30"/>
        <v>0</v>
      </c>
      <c r="BP44">
        <f t="shared" si="30"/>
        <v>0</v>
      </c>
      <c r="BQ44">
        <f t="shared" si="30"/>
        <v>0</v>
      </c>
      <c r="BR44">
        <f t="shared" si="30"/>
        <v>0</v>
      </c>
      <c r="BS44">
        <f t="shared" si="30"/>
        <v>0</v>
      </c>
      <c r="BT44">
        <f t="shared" si="30"/>
        <v>0</v>
      </c>
      <c r="BU44">
        <f t="shared" ref="BU44:CV44" si="31">IF(BU43&lt;1993,0,BU35)</f>
        <v>0</v>
      </c>
      <c r="BV44">
        <f t="shared" si="31"/>
        <v>0</v>
      </c>
      <c r="BW44">
        <f t="shared" si="31"/>
        <v>0</v>
      </c>
      <c r="BX44">
        <f t="shared" si="31"/>
        <v>0</v>
      </c>
      <c r="BY44">
        <f t="shared" si="31"/>
        <v>0</v>
      </c>
      <c r="BZ44">
        <f t="shared" si="31"/>
        <v>0</v>
      </c>
      <c r="CA44">
        <f t="shared" si="31"/>
        <v>0</v>
      </c>
      <c r="CB44">
        <f t="shared" si="31"/>
        <v>0</v>
      </c>
      <c r="CC44">
        <f t="shared" si="31"/>
        <v>0</v>
      </c>
      <c r="CD44">
        <f t="shared" si="31"/>
        <v>0</v>
      </c>
      <c r="CE44">
        <f t="shared" si="31"/>
        <v>0</v>
      </c>
      <c r="CF44">
        <f t="shared" si="31"/>
        <v>0</v>
      </c>
      <c r="CG44">
        <f t="shared" si="31"/>
        <v>0</v>
      </c>
      <c r="CH44">
        <f t="shared" si="31"/>
        <v>0</v>
      </c>
      <c r="CI44">
        <f t="shared" si="31"/>
        <v>0</v>
      </c>
      <c r="CJ44">
        <f t="shared" si="31"/>
        <v>0</v>
      </c>
      <c r="CK44">
        <f t="shared" si="31"/>
        <v>0</v>
      </c>
      <c r="CL44">
        <f t="shared" si="31"/>
        <v>0</v>
      </c>
      <c r="CM44">
        <f t="shared" si="31"/>
        <v>0</v>
      </c>
      <c r="CN44">
        <f t="shared" si="31"/>
        <v>0</v>
      </c>
      <c r="CO44">
        <f t="shared" si="31"/>
        <v>0</v>
      </c>
      <c r="CP44">
        <f t="shared" si="31"/>
        <v>0</v>
      </c>
      <c r="CQ44">
        <f t="shared" si="31"/>
        <v>0</v>
      </c>
      <c r="CR44">
        <f t="shared" si="31"/>
        <v>0</v>
      </c>
      <c r="CS44">
        <f t="shared" si="31"/>
        <v>0</v>
      </c>
      <c r="CT44">
        <f t="shared" si="31"/>
        <v>0</v>
      </c>
      <c r="CU44">
        <f t="shared" si="31"/>
        <v>0</v>
      </c>
      <c r="CV44">
        <f t="shared" si="31"/>
        <v>0</v>
      </c>
    </row>
    <row r="45" spans="2:100" x14ac:dyDescent="0.3">
      <c r="D45" t="s">
        <v>172</v>
      </c>
      <c r="H45" s="1">
        <f t="shared" si="28"/>
        <v>1354</v>
      </c>
      <c r="I45">
        <f>I36+I37</f>
        <v>34</v>
      </c>
      <c r="J45">
        <f>J36+J37</f>
        <v>126</v>
      </c>
      <c r="K45">
        <f t="shared" ref="K45:BV45" si="32">K36+K37</f>
        <v>54</v>
      </c>
      <c r="L45">
        <f t="shared" si="32"/>
        <v>169</v>
      </c>
      <c r="M45">
        <f t="shared" si="32"/>
        <v>43</v>
      </c>
      <c r="N45">
        <f t="shared" si="32"/>
        <v>120</v>
      </c>
      <c r="O45">
        <f t="shared" si="32"/>
        <v>84</v>
      </c>
      <c r="P45">
        <f t="shared" si="32"/>
        <v>49</v>
      </c>
      <c r="Q45">
        <f t="shared" si="32"/>
        <v>67</v>
      </c>
      <c r="R45">
        <f t="shared" si="32"/>
        <v>96</v>
      </c>
      <c r="S45">
        <f t="shared" si="32"/>
        <v>56</v>
      </c>
      <c r="T45">
        <f t="shared" si="32"/>
        <v>9</v>
      </c>
      <c r="U45">
        <f t="shared" si="32"/>
        <v>79</v>
      </c>
      <c r="V45">
        <f t="shared" si="32"/>
        <v>31</v>
      </c>
      <c r="W45">
        <f t="shared" si="32"/>
        <v>53</v>
      </c>
      <c r="X45">
        <f t="shared" si="32"/>
        <v>34</v>
      </c>
      <c r="Y45">
        <f t="shared" si="32"/>
        <v>28</v>
      </c>
      <c r="Z45">
        <f t="shared" si="32"/>
        <v>23</v>
      </c>
      <c r="AA45">
        <f t="shared" si="32"/>
        <v>39</v>
      </c>
      <c r="AB45">
        <f t="shared" si="32"/>
        <v>30</v>
      </c>
      <c r="AC45">
        <f t="shared" si="32"/>
        <v>7</v>
      </c>
      <c r="AD45">
        <f t="shared" si="32"/>
        <v>12</v>
      </c>
      <c r="AE45">
        <f t="shared" si="32"/>
        <v>3</v>
      </c>
      <c r="AF45">
        <f t="shared" si="32"/>
        <v>17</v>
      </c>
      <c r="AG45">
        <f t="shared" si="32"/>
        <v>6</v>
      </c>
      <c r="AH45">
        <f t="shared" si="32"/>
        <v>1</v>
      </c>
      <c r="AI45">
        <f t="shared" si="32"/>
        <v>0</v>
      </c>
      <c r="AJ45">
        <f t="shared" si="32"/>
        <v>3</v>
      </c>
      <c r="AK45">
        <f t="shared" si="32"/>
        <v>20</v>
      </c>
      <c r="AL45">
        <f t="shared" si="32"/>
        <v>15</v>
      </c>
      <c r="AM45">
        <f t="shared" si="32"/>
        <v>12</v>
      </c>
      <c r="AN45">
        <f t="shared" si="32"/>
        <v>2</v>
      </c>
      <c r="AO45">
        <f t="shared" si="32"/>
        <v>13</v>
      </c>
      <c r="AP45">
        <f t="shared" si="32"/>
        <v>8</v>
      </c>
      <c r="AQ45">
        <f t="shared" si="32"/>
        <v>3</v>
      </c>
      <c r="AR45">
        <f t="shared" si="32"/>
        <v>2</v>
      </c>
      <c r="AS45">
        <f t="shared" si="32"/>
        <v>5</v>
      </c>
      <c r="AT45">
        <f t="shared" si="32"/>
        <v>0</v>
      </c>
      <c r="AU45">
        <f t="shared" si="32"/>
        <v>0</v>
      </c>
      <c r="AV45">
        <f t="shared" si="32"/>
        <v>0</v>
      </c>
      <c r="AW45">
        <f t="shared" si="32"/>
        <v>0</v>
      </c>
      <c r="AX45">
        <f t="shared" si="32"/>
        <v>0</v>
      </c>
      <c r="AY45">
        <f t="shared" si="32"/>
        <v>1</v>
      </c>
      <c r="AZ45">
        <f t="shared" si="32"/>
        <v>0</v>
      </c>
      <c r="BA45">
        <f t="shared" si="32"/>
        <v>0</v>
      </c>
      <c r="BB45">
        <f t="shared" si="32"/>
        <v>0</v>
      </c>
      <c r="BC45">
        <f t="shared" si="32"/>
        <v>0</v>
      </c>
      <c r="BD45">
        <f t="shared" si="32"/>
        <v>0</v>
      </c>
      <c r="BE45">
        <f t="shared" si="32"/>
        <v>0</v>
      </c>
      <c r="BF45">
        <f t="shared" si="32"/>
        <v>0</v>
      </c>
      <c r="BG45">
        <f t="shared" si="32"/>
        <v>0</v>
      </c>
      <c r="BH45">
        <f t="shared" si="32"/>
        <v>0</v>
      </c>
      <c r="BI45">
        <f t="shared" si="32"/>
        <v>0</v>
      </c>
      <c r="BJ45">
        <f t="shared" si="32"/>
        <v>0</v>
      </c>
      <c r="BK45">
        <f t="shared" si="32"/>
        <v>0</v>
      </c>
      <c r="BL45">
        <f t="shared" si="32"/>
        <v>0</v>
      </c>
      <c r="BM45">
        <f t="shared" si="32"/>
        <v>0</v>
      </c>
      <c r="BN45">
        <f t="shared" si="32"/>
        <v>0</v>
      </c>
      <c r="BO45">
        <f t="shared" si="32"/>
        <v>0</v>
      </c>
      <c r="BP45">
        <f t="shared" si="32"/>
        <v>0</v>
      </c>
      <c r="BQ45">
        <f t="shared" si="32"/>
        <v>0</v>
      </c>
      <c r="BR45">
        <f t="shared" si="32"/>
        <v>0</v>
      </c>
      <c r="BS45">
        <f t="shared" si="32"/>
        <v>0</v>
      </c>
      <c r="BT45">
        <f t="shared" si="32"/>
        <v>0</v>
      </c>
      <c r="BU45">
        <f t="shared" si="32"/>
        <v>0</v>
      </c>
      <c r="BV45">
        <f t="shared" si="32"/>
        <v>0</v>
      </c>
      <c r="BW45">
        <f t="shared" ref="BW45:CV45" si="33">BW36+BW37</f>
        <v>0</v>
      </c>
      <c r="BX45">
        <f t="shared" si="33"/>
        <v>0</v>
      </c>
      <c r="BY45">
        <f t="shared" si="33"/>
        <v>0</v>
      </c>
      <c r="BZ45">
        <f t="shared" si="33"/>
        <v>0</v>
      </c>
      <c r="CA45">
        <f t="shared" si="33"/>
        <v>0</v>
      </c>
      <c r="CB45">
        <f t="shared" si="33"/>
        <v>0</v>
      </c>
      <c r="CC45">
        <f t="shared" si="33"/>
        <v>0</v>
      </c>
      <c r="CD45">
        <f t="shared" si="33"/>
        <v>0</v>
      </c>
      <c r="CE45">
        <f t="shared" si="33"/>
        <v>0</v>
      </c>
      <c r="CF45">
        <f t="shared" si="33"/>
        <v>0</v>
      </c>
      <c r="CG45">
        <f t="shared" si="33"/>
        <v>0</v>
      </c>
      <c r="CH45">
        <f t="shared" si="33"/>
        <v>0</v>
      </c>
      <c r="CI45">
        <f t="shared" si="33"/>
        <v>0</v>
      </c>
      <c r="CJ45">
        <f t="shared" si="33"/>
        <v>0</v>
      </c>
      <c r="CK45">
        <f t="shared" si="33"/>
        <v>0</v>
      </c>
      <c r="CL45">
        <f t="shared" si="33"/>
        <v>0</v>
      </c>
      <c r="CM45">
        <f t="shared" si="33"/>
        <v>0</v>
      </c>
      <c r="CN45">
        <f t="shared" si="33"/>
        <v>0</v>
      </c>
      <c r="CO45">
        <f t="shared" si="33"/>
        <v>0</v>
      </c>
      <c r="CP45">
        <f t="shared" si="33"/>
        <v>0</v>
      </c>
      <c r="CQ45">
        <f t="shared" si="33"/>
        <v>0</v>
      </c>
      <c r="CR45">
        <f t="shared" si="33"/>
        <v>0</v>
      </c>
      <c r="CS45">
        <f t="shared" si="33"/>
        <v>0</v>
      </c>
      <c r="CT45">
        <f t="shared" si="33"/>
        <v>0</v>
      </c>
      <c r="CU45">
        <f t="shared" si="33"/>
        <v>0</v>
      </c>
      <c r="CV45">
        <f t="shared" si="33"/>
        <v>0</v>
      </c>
    </row>
    <row r="46" spans="2:100" x14ac:dyDescent="0.3">
      <c r="D46" t="s">
        <v>7</v>
      </c>
      <c r="H46" s="1">
        <f t="shared" si="28"/>
        <v>293</v>
      </c>
      <c r="I46">
        <f>I38</f>
        <v>0</v>
      </c>
      <c r="J46">
        <f>J38</f>
        <v>20</v>
      </c>
      <c r="K46">
        <f t="shared" ref="K46:BV46" si="34">K38</f>
        <v>5</v>
      </c>
      <c r="L46">
        <f t="shared" si="34"/>
        <v>14</v>
      </c>
      <c r="M46">
        <f t="shared" si="34"/>
        <v>9</v>
      </c>
      <c r="N46">
        <f t="shared" si="34"/>
        <v>46</v>
      </c>
      <c r="O46">
        <f t="shared" si="34"/>
        <v>4</v>
      </c>
      <c r="P46">
        <f t="shared" si="34"/>
        <v>4</v>
      </c>
      <c r="Q46">
        <f t="shared" si="34"/>
        <v>21</v>
      </c>
      <c r="R46">
        <f t="shared" si="34"/>
        <v>14</v>
      </c>
      <c r="S46">
        <f t="shared" si="34"/>
        <v>7</v>
      </c>
      <c r="T46">
        <f t="shared" si="34"/>
        <v>16</v>
      </c>
      <c r="U46">
        <f t="shared" si="34"/>
        <v>15</v>
      </c>
      <c r="V46">
        <f t="shared" si="34"/>
        <v>1</v>
      </c>
      <c r="W46">
        <f t="shared" si="34"/>
        <v>2</v>
      </c>
      <c r="X46">
        <f t="shared" si="34"/>
        <v>39</v>
      </c>
      <c r="Y46">
        <f t="shared" si="34"/>
        <v>6</v>
      </c>
      <c r="Z46">
        <f t="shared" si="34"/>
        <v>23</v>
      </c>
      <c r="AA46">
        <f t="shared" si="34"/>
        <v>0</v>
      </c>
      <c r="AB46">
        <f t="shared" si="34"/>
        <v>10</v>
      </c>
      <c r="AC46">
        <f t="shared" si="34"/>
        <v>0</v>
      </c>
      <c r="AD46">
        <f t="shared" si="34"/>
        <v>18</v>
      </c>
      <c r="AE46">
        <f t="shared" si="34"/>
        <v>0</v>
      </c>
      <c r="AF46">
        <f t="shared" si="34"/>
        <v>6</v>
      </c>
      <c r="AG46">
        <f t="shared" si="34"/>
        <v>0</v>
      </c>
      <c r="AH46">
        <f t="shared" si="34"/>
        <v>0</v>
      </c>
      <c r="AI46">
        <f t="shared" si="34"/>
        <v>0</v>
      </c>
      <c r="AJ46">
        <f t="shared" si="34"/>
        <v>0</v>
      </c>
      <c r="AK46">
        <f t="shared" si="34"/>
        <v>0</v>
      </c>
      <c r="AL46">
        <f t="shared" si="34"/>
        <v>13</v>
      </c>
      <c r="AM46">
        <f t="shared" si="34"/>
        <v>0</v>
      </c>
      <c r="AN46">
        <f t="shared" si="34"/>
        <v>0</v>
      </c>
      <c r="AO46">
        <f t="shared" si="34"/>
        <v>0</v>
      </c>
      <c r="AP46">
        <f t="shared" si="34"/>
        <v>0</v>
      </c>
      <c r="AQ46">
        <f t="shared" si="34"/>
        <v>0</v>
      </c>
      <c r="AR46">
        <f t="shared" si="34"/>
        <v>0</v>
      </c>
      <c r="AS46">
        <f t="shared" si="34"/>
        <v>0</v>
      </c>
      <c r="AT46">
        <f t="shared" si="34"/>
        <v>0</v>
      </c>
      <c r="AU46">
        <f t="shared" si="34"/>
        <v>0</v>
      </c>
      <c r="AV46">
        <f t="shared" si="34"/>
        <v>0</v>
      </c>
      <c r="AW46">
        <f t="shared" si="34"/>
        <v>0</v>
      </c>
      <c r="AX46">
        <f t="shared" si="34"/>
        <v>0</v>
      </c>
      <c r="AY46">
        <f t="shared" si="34"/>
        <v>0</v>
      </c>
      <c r="AZ46">
        <f t="shared" si="34"/>
        <v>0</v>
      </c>
      <c r="BA46">
        <f t="shared" si="34"/>
        <v>0</v>
      </c>
      <c r="BB46">
        <f t="shared" si="34"/>
        <v>0</v>
      </c>
      <c r="BC46">
        <f t="shared" si="34"/>
        <v>0</v>
      </c>
      <c r="BD46">
        <f t="shared" si="34"/>
        <v>0</v>
      </c>
      <c r="BE46">
        <f t="shared" si="34"/>
        <v>0</v>
      </c>
      <c r="BF46">
        <f t="shared" si="34"/>
        <v>0</v>
      </c>
      <c r="BG46">
        <f t="shared" si="34"/>
        <v>0</v>
      </c>
      <c r="BH46">
        <f t="shared" si="34"/>
        <v>0</v>
      </c>
      <c r="BI46">
        <f t="shared" si="34"/>
        <v>0</v>
      </c>
      <c r="BJ46">
        <f t="shared" si="34"/>
        <v>0</v>
      </c>
      <c r="BK46">
        <f t="shared" si="34"/>
        <v>0</v>
      </c>
      <c r="BL46">
        <f t="shared" si="34"/>
        <v>0</v>
      </c>
      <c r="BM46">
        <f t="shared" si="34"/>
        <v>0</v>
      </c>
      <c r="BN46">
        <f t="shared" si="34"/>
        <v>0</v>
      </c>
      <c r="BO46">
        <f t="shared" si="34"/>
        <v>0</v>
      </c>
      <c r="BP46">
        <f t="shared" si="34"/>
        <v>0</v>
      </c>
      <c r="BQ46">
        <f t="shared" si="34"/>
        <v>0</v>
      </c>
      <c r="BR46">
        <f t="shared" si="34"/>
        <v>0</v>
      </c>
      <c r="BS46">
        <f t="shared" si="34"/>
        <v>0</v>
      </c>
      <c r="BT46">
        <f t="shared" si="34"/>
        <v>0</v>
      </c>
      <c r="BU46">
        <f t="shared" si="34"/>
        <v>0</v>
      </c>
      <c r="BV46">
        <f t="shared" si="34"/>
        <v>0</v>
      </c>
      <c r="BW46">
        <f t="shared" ref="BW46:CV46" si="35">BW38</f>
        <v>0</v>
      </c>
      <c r="BX46">
        <f t="shared" si="35"/>
        <v>0</v>
      </c>
      <c r="BY46">
        <f t="shared" si="35"/>
        <v>0</v>
      </c>
      <c r="BZ46">
        <f t="shared" si="35"/>
        <v>0</v>
      </c>
      <c r="CA46">
        <f t="shared" si="35"/>
        <v>0</v>
      </c>
      <c r="CB46">
        <f t="shared" si="35"/>
        <v>0</v>
      </c>
      <c r="CC46">
        <f t="shared" si="35"/>
        <v>0</v>
      </c>
      <c r="CD46">
        <f t="shared" si="35"/>
        <v>0</v>
      </c>
      <c r="CE46">
        <f t="shared" si="35"/>
        <v>0</v>
      </c>
      <c r="CF46">
        <f t="shared" si="35"/>
        <v>0</v>
      </c>
      <c r="CG46">
        <f t="shared" si="35"/>
        <v>0</v>
      </c>
      <c r="CH46">
        <f t="shared" si="35"/>
        <v>0</v>
      </c>
      <c r="CI46">
        <f t="shared" si="35"/>
        <v>0</v>
      </c>
      <c r="CJ46">
        <f t="shared" si="35"/>
        <v>0</v>
      </c>
      <c r="CK46">
        <f t="shared" si="35"/>
        <v>0</v>
      </c>
      <c r="CL46">
        <f t="shared" si="35"/>
        <v>0</v>
      </c>
      <c r="CM46">
        <f t="shared" si="35"/>
        <v>0</v>
      </c>
      <c r="CN46">
        <f t="shared" si="35"/>
        <v>0</v>
      </c>
      <c r="CO46">
        <f t="shared" si="35"/>
        <v>0</v>
      </c>
      <c r="CP46">
        <f t="shared" si="35"/>
        <v>0</v>
      </c>
      <c r="CQ46">
        <f t="shared" si="35"/>
        <v>0</v>
      </c>
      <c r="CR46">
        <f t="shared" si="35"/>
        <v>0</v>
      </c>
      <c r="CS46">
        <f t="shared" si="35"/>
        <v>0</v>
      </c>
      <c r="CT46">
        <f t="shared" si="35"/>
        <v>0</v>
      </c>
      <c r="CU46">
        <f t="shared" si="35"/>
        <v>0</v>
      </c>
      <c r="CV46">
        <f t="shared" si="35"/>
        <v>0</v>
      </c>
    </row>
    <row r="51" spans="71:71" x14ac:dyDescent="0.3">
      <c r="BS51"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CV31"/>
  <sheetViews>
    <sheetView topLeftCell="B1" zoomScale="80" zoomScaleNormal="80" workbookViewId="0">
      <selection activeCell="B1" sqref="B1"/>
    </sheetView>
  </sheetViews>
  <sheetFormatPr defaultRowHeight="14.4" outlineLevelCol="1" x14ac:dyDescent="0.3"/>
  <cols>
    <col min="1" max="1" width="8.88671875" hidden="1" customWidth="1" outlineLevel="1"/>
    <col min="2" max="2" width="8.88671875" collapsed="1"/>
    <col min="4" max="4" width="36.5546875" bestFit="1" customWidth="1"/>
    <col min="5" max="5" width="7.109375" bestFit="1" customWidth="1"/>
    <col min="6" max="6" width="6" bestFit="1" customWidth="1"/>
    <col min="7" max="7" width="6.88671875" customWidth="1"/>
    <col min="8" max="8" width="8.33203125" customWidth="1"/>
    <col min="9" max="100" width="5" bestFit="1" customWidth="1"/>
    <col min="101" max="113" width="5.109375" bestFit="1" customWidth="1"/>
  </cols>
  <sheetData>
    <row r="3" spans="1:100" s="2" customFormat="1" ht="20.399999999999999" thickBot="1" x14ac:dyDescent="0.45">
      <c r="B3" s="2" t="s">
        <v>139</v>
      </c>
    </row>
    <row r="4" spans="1:100" s="11" customFormat="1" ht="15" thickTop="1" x14ac:dyDescent="0.3">
      <c r="I4" s="11">
        <v>2015</v>
      </c>
      <c r="J4" s="11">
        <v>2014</v>
      </c>
      <c r="K4" s="11">
        <v>2013</v>
      </c>
      <c r="L4" s="11">
        <v>2012</v>
      </c>
      <c r="M4" s="11">
        <v>2011</v>
      </c>
      <c r="N4" s="11">
        <v>2010</v>
      </c>
      <c r="O4" s="11">
        <v>2009</v>
      </c>
      <c r="P4" s="11">
        <v>2008</v>
      </c>
      <c r="Q4" s="11">
        <v>2007</v>
      </c>
      <c r="R4" s="11">
        <v>2006</v>
      </c>
      <c r="S4" s="11">
        <v>2005</v>
      </c>
      <c r="T4" s="11">
        <v>2004</v>
      </c>
      <c r="U4" s="11">
        <v>2003</v>
      </c>
      <c r="V4" s="11">
        <v>2002</v>
      </c>
      <c r="W4" s="11">
        <v>2001</v>
      </c>
      <c r="X4" s="11">
        <v>2000</v>
      </c>
      <c r="Y4" s="11">
        <v>1999</v>
      </c>
      <c r="Z4" s="11">
        <v>1998</v>
      </c>
      <c r="AA4" s="11">
        <v>1997</v>
      </c>
      <c r="AB4" s="11">
        <v>1996</v>
      </c>
      <c r="AC4" s="11">
        <v>1995</v>
      </c>
      <c r="AD4" s="11">
        <v>1994</v>
      </c>
      <c r="AE4" s="11">
        <v>1993</v>
      </c>
      <c r="AF4" s="11">
        <v>1992</v>
      </c>
      <c r="AG4" s="11">
        <v>1991</v>
      </c>
      <c r="AH4" s="11">
        <v>1990</v>
      </c>
      <c r="AI4" s="11">
        <v>1989</v>
      </c>
      <c r="AJ4" s="11">
        <v>1988</v>
      </c>
      <c r="AK4" s="11">
        <v>1987</v>
      </c>
      <c r="AL4" s="11">
        <v>1986</v>
      </c>
      <c r="AM4" s="11">
        <v>1985</v>
      </c>
      <c r="AN4" s="11">
        <v>1984</v>
      </c>
      <c r="AO4" s="11">
        <v>1983</v>
      </c>
      <c r="AP4" s="11">
        <v>1982</v>
      </c>
      <c r="AQ4" s="11">
        <v>1981</v>
      </c>
      <c r="AR4" s="11">
        <v>1980</v>
      </c>
      <c r="AS4" s="11">
        <v>1979</v>
      </c>
      <c r="AT4" s="11">
        <v>1978</v>
      </c>
      <c r="AU4" s="11">
        <v>1977</v>
      </c>
      <c r="AV4" s="11">
        <v>1976</v>
      </c>
      <c r="AW4" s="11">
        <v>1975</v>
      </c>
      <c r="AX4" s="11">
        <v>1974</v>
      </c>
      <c r="AY4" s="11">
        <v>1973</v>
      </c>
      <c r="AZ4" s="11">
        <v>1972</v>
      </c>
      <c r="BA4" s="11">
        <v>1971</v>
      </c>
      <c r="BB4" s="11">
        <v>1970</v>
      </c>
      <c r="BC4" s="11">
        <v>1969</v>
      </c>
      <c r="BD4" s="11">
        <v>1968</v>
      </c>
      <c r="BE4" s="11">
        <v>1967</v>
      </c>
      <c r="BF4" s="11">
        <v>1966</v>
      </c>
      <c r="BG4" s="11">
        <v>1965</v>
      </c>
      <c r="BH4" s="11">
        <v>1964</v>
      </c>
      <c r="BI4" s="11">
        <v>1963</v>
      </c>
      <c r="BJ4" s="11">
        <v>1962</v>
      </c>
      <c r="BK4" s="11">
        <v>1961</v>
      </c>
      <c r="BL4" s="11">
        <v>1960</v>
      </c>
      <c r="BM4" s="11">
        <v>1959</v>
      </c>
      <c r="BN4" s="11">
        <v>1958</v>
      </c>
      <c r="BO4" s="11">
        <v>1957</v>
      </c>
      <c r="BP4" s="11">
        <v>1956</v>
      </c>
      <c r="BQ4" s="11">
        <v>1955</v>
      </c>
      <c r="BR4" s="11">
        <v>1954</v>
      </c>
      <c r="BS4" s="11">
        <v>1953</v>
      </c>
      <c r="BT4" s="11">
        <v>1952</v>
      </c>
      <c r="BU4" s="11">
        <v>1951</v>
      </c>
      <c r="BV4" s="11">
        <v>1950</v>
      </c>
      <c r="BW4" s="11">
        <v>1949</v>
      </c>
      <c r="BX4" s="11">
        <v>1948</v>
      </c>
      <c r="BY4" s="11">
        <v>1947</v>
      </c>
      <c r="BZ4" s="11">
        <v>1946</v>
      </c>
      <c r="CA4" s="11">
        <v>1945</v>
      </c>
      <c r="CB4" s="11">
        <v>1944</v>
      </c>
      <c r="CC4" s="11">
        <v>1943</v>
      </c>
      <c r="CD4" s="11">
        <v>1942</v>
      </c>
      <c r="CE4" s="11">
        <v>1941</v>
      </c>
      <c r="CF4" s="11">
        <v>1940</v>
      </c>
      <c r="CG4" s="11">
        <v>1939</v>
      </c>
      <c r="CH4" s="11">
        <v>1938</v>
      </c>
      <c r="CI4" s="11">
        <v>1937</v>
      </c>
      <c r="CJ4" s="11">
        <v>1936</v>
      </c>
      <c r="CK4" s="11">
        <v>1935</v>
      </c>
      <c r="CL4" s="11">
        <v>1934</v>
      </c>
      <c r="CM4" s="11">
        <v>1933</v>
      </c>
      <c r="CN4" s="11">
        <v>1932</v>
      </c>
      <c r="CO4" s="11">
        <v>1931</v>
      </c>
      <c r="CP4" s="11">
        <v>1930</v>
      </c>
      <c r="CQ4" s="11">
        <v>1929</v>
      </c>
      <c r="CR4" s="11">
        <v>1928</v>
      </c>
      <c r="CS4" s="11">
        <v>1927</v>
      </c>
      <c r="CT4" s="11">
        <v>1926</v>
      </c>
      <c r="CU4" s="11">
        <v>1925</v>
      </c>
      <c r="CV4" s="11">
        <v>1924</v>
      </c>
    </row>
    <row r="5" spans="1:100" x14ac:dyDescent="0.3">
      <c r="D5" t="s">
        <v>4</v>
      </c>
      <c r="H5" s="1">
        <f>SUM(J5:CV5)</f>
        <v>2323</v>
      </c>
      <c r="I5">
        <v>0</v>
      </c>
      <c r="J5">
        <v>0</v>
      </c>
      <c r="K5">
        <v>0</v>
      </c>
      <c r="L5">
        <v>0</v>
      </c>
      <c r="M5">
        <v>0</v>
      </c>
      <c r="N5">
        <v>210</v>
      </c>
      <c r="O5">
        <v>234</v>
      </c>
      <c r="P5">
        <v>213</v>
      </c>
      <c r="Q5">
        <v>152</v>
      </c>
      <c r="R5">
        <v>31</v>
      </c>
      <c r="S5">
        <v>110</v>
      </c>
      <c r="T5">
        <v>155</v>
      </c>
      <c r="U5">
        <v>222</v>
      </c>
      <c r="V5">
        <v>154</v>
      </c>
      <c r="W5">
        <v>93</v>
      </c>
      <c r="X5">
        <v>105</v>
      </c>
      <c r="Y5">
        <v>163</v>
      </c>
      <c r="Z5">
        <v>167</v>
      </c>
      <c r="AA5">
        <v>31</v>
      </c>
      <c r="AB5">
        <v>9</v>
      </c>
      <c r="AC5">
        <v>7</v>
      </c>
      <c r="AD5">
        <v>16</v>
      </c>
      <c r="AE5">
        <v>0</v>
      </c>
      <c r="AF5">
        <v>10</v>
      </c>
      <c r="AG5">
        <v>1</v>
      </c>
      <c r="AH5">
        <v>1</v>
      </c>
      <c r="AI5">
        <v>13</v>
      </c>
      <c r="AJ5">
        <v>7</v>
      </c>
      <c r="AK5">
        <v>23</v>
      </c>
      <c r="AL5">
        <v>4</v>
      </c>
      <c r="AM5">
        <v>12</v>
      </c>
      <c r="AN5">
        <v>11</v>
      </c>
      <c r="AO5">
        <v>30</v>
      </c>
      <c r="AP5">
        <v>13</v>
      </c>
      <c r="AQ5">
        <v>33</v>
      </c>
      <c r="AR5">
        <v>88</v>
      </c>
      <c r="AS5">
        <v>0</v>
      </c>
      <c r="AT5">
        <v>0</v>
      </c>
      <c r="AU5">
        <v>3</v>
      </c>
      <c r="AV5">
        <v>0</v>
      </c>
      <c r="AW5">
        <v>0</v>
      </c>
      <c r="AX5">
        <v>0</v>
      </c>
      <c r="AY5">
        <v>0</v>
      </c>
      <c r="AZ5">
        <v>1</v>
      </c>
      <c r="BA5">
        <v>1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</row>
    <row r="6" spans="1:100" x14ac:dyDescent="0.3">
      <c r="D6" t="s">
        <v>5</v>
      </c>
      <c r="H6" s="1">
        <f t="shared" ref="H6:H9" si="0">SUM(J6:CV6)</f>
        <v>1229</v>
      </c>
      <c r="I6">
        <v>0</v>
      </c>
      <c r="J6">
        <v>0</v>
      </c>
      <c r="K6">
        <v>0</v>
      </c>
      <c r="L6">
        <v>0</v>
      </c>
      <c r="M6">
        <v>0</v>
      </c>
      <c r="N6">
        <v>116</v>
      </c>
      <c r="O6">
        <v>76</v>
      </c>
      <c r="P6">
        <v>51</v>
      </c>
      <c r="Q6">
        <v>65</v>
      </c>
      <c r="R6">
        <v>96</v>
      </c>
      <c r="S6">
        <v>47</v>
      </c>
      <c r="T6">
        <v>7</v>
      </c>
      <c r="U6">
        <v>71</v>
      </c>
      <c r="V6">
        <v>29</v>
      </c>
      <c r="W6">
        <v>58</v>
      </c>
      <c r="X6">
        <v>55</v>
      </c>
      <c r="Y6">
        <v>25</v>
      </c>
      <c r="Z6">
        <v>52</v>
      </c>
      <c r="AA6">
        <v>415</v>
      </c>
      <c r="AB6">
        <v>22</v>
      </c>
      <c r="AC6">
        <v>0</v>
      </c>
      <c r="AD6">
        <v>12</v>
      </c>
      <c r="AE6">
        <v>0</v>
      </c>
      <c r="AF6">
        <v>1</v>
      </c>
      <c r="AG6">
        <v>0</v>
      </c>
      <c r="AH6">
        <v>0</v>
      </c>
      <c r="AI6">
        <v>0</v>
      </c>
      <c r="AJ6">
        <v>1</v>
      </c>
      <c r="AK6">
        <v>9</v>
      </c>
      <c r="AL6">
        <v>2</v>
      </c>
      <c r="AM6">
        <v>0</v>
      </c>
      <c r="AN6">
        <v>0</v>
      </c>
      <c r="AO6">
        <v>3</v>
      </c>
      <c r="AP6">
        <v>6</v>
      </c>
      <c r="AQ6">
        <v>1</v>
      </c>
      <c r="AR6">
        <v>8</v>
      </c>
      <c r="AS6">
        <v>1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</row>
    <row r="7" spans="1:100" x14ac:dyDescent="0.3">
      <c r="D7" t="s">
        <v>6</v>
      </c>
      <c r="H7" s="1">
        <f t="shared" si="0"/>
        <v>109</v>
      </c>
      <c r="I7">
        <v>0</v>
      </c>
      <c r="J7">
        <v>0</v>
      </c>
      <c r="K7">
        <v>0</v>
      </c>
      <c r="L7">
        <v>0</v>
      </c>
      <c r="M7">
        <v>0</v>
      </c>
      <c r="N7">
        <v>7</v>
      </c>
      <c r="O7">
        <v>8</v>
      </c>
      <c r="P7">
        <v>1</v>
      </c>
      <c r="Q7">
        <v>4</v>
      </c>
      <c r="R7">
        <v>6</v>
      </c>
      <c r="S7">
        <v>6</v>
      </c>
      <c r="T7">
        <v>0</v>
      </c>
      <c r="U7">
        <v>11</v>
      </c>
      <c r="V7">
        <v>2</v>
      </c>
      <c r="W7">
        <v>6</v>
      </c>
      <c r="X7">
        <v>2</v>
      </c>
      <c r="Y7">
        <v>3</v>
      </c>
      <c r="Z7">
        <v>5</v>
      </c>
      <c r="AA7">
        <v>6</v>
      </c>
      <c r="AB7">
        <v>8</v>
      </c>
      <c r="AC7">
        <v>0</v>
      </c>
      <c r="AD7">
        <v>0</v>
      </c>
      <c r="AE7">
        <v>0</v>
      </c>
      <c r="AF7">
        <v>4</v>
      </c>
      <c r="AG7">
        <v>0</v>
      </c>
      <c r="AH7">
        <v>1</v>
      </c>
      <c r="AI7">
        <v>1</v>
      </c>
      <c r="AJ7">
        <v>0</v>
      </c>
      <c r="AK7">
        <v>1</v>
      </c>
      <c r="AL7">
        <v>9</v>
      </c>
      <c r="AM7">
        <v>0</v>
      </c>
      <c r="AN7">
        <v>9</v>
      </c>
      <c r="AO7">
        <v>0</v>
      </c>
      <c r="AP7">
        <v>0</v>
      </c>
      <c r="AQ7">
        <v>0</v>
      </c>
      <c r="AR7">
        <v>0</v>
      </c>
      <c r="AS7">
        <v>8</v>
      </c>
      <c r="AT7">
        <v>0</v>
      </c>
      <c r="AU7">
        <v>0</v>
      </c>
      <c r="AV7">
        <v>0</v>
      </c>
      <c r="AW7">
        <v>1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</row>
    <row r="8" spans="1:100" x14ac:dyDescent="0.3">
      <c r="D8" t="s">
        <v>7</v>
      </c>
      <c r="H8" s="1">
        <f t="shared" si="0"/>
        <v>324</v>
      </c>
      <c r="I8">
        <v>0</v>
      </c>
      <c r="J8">
        <v>0</v>
      </c>
      <c r="K8">
        <v>0</v>
      </c>
      <c r="L8">
        <v>0</v>
      </c>
      <c r="M8">
        <v>0</v>
      </c>
      <c r="N8">
        <v>46</v>
      </c>
      <c r="O8">
        <v>4</v>
      </c>
      <c r="P8">
        <v>5</v>
      </c>
      <c r="Q8">
        <v>22</v>
      </c>
      <c r="R8">
        <v>15</v>
      </c>
      <c r="S8">
        <v>7</v>
      </c>
      <c r="T8">
        <v>20</v>
      </c>
      <c r="U8">
        <v>17</v>
      </c>
      <c r="V8">
        <v>9</v>
      </c>
      <c r="W8">
        <v>3</v>
      </c>
      <c r="X8">
        <v>41</v>
      </c>
      <c r="Y8">
        <v>15</v>
      </c>
      <c r="Z8">
        <v>47</v>
      </c>
      <c r="AA8">
        <v>2</v>
      </c>
      <c r="AB8">
        <v>14</v>
      </c>
      <c r="AC8">
        <v>0</v>
      </c>
      <c r="AD8">
        <v>30</v>
      </c>
      <c r="AE8">
        <v>0</v>
      </c>
      <c r="AF8">
        <v>6</v>
      </c>
      <c r="AG8">
        <v>0</v>
      </c>
      <c r="AH8">
        <v>0</v>
      </c>
      <c r="AI8">
        <v>0</v>
      </c>
      <c r="AJ8">
        <v>0</v>
      </c>
      <c r="AK8">
        <v>0</v>
      </c>
      <c r="AL8">
        <v>17</v>
      </c>
      <c r="AM8">
        <v>0</v>
      </c>
      <c r="AN8">
        <v>4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</row>
    <row r="9" spans="1:100" x14ac:dyDescent="0.3">
      <c r="D9" t="s">
        <v>8</v>
      </c>
      <c r="H9" s="1">
        <f t="shared" si="0"/>
        <v>18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3</v>
      </c>
      <c r="P9">
        <v>5</v>
      </c>
      <c r="Q9">
        <v>6</v>
      </c>
      <c r="R9">
        <v>1</v>
      </c>
      <c r="S9">
        <v>0</v>
      </c>
      <c r="T9">
        <v>0</v>
      </c>
      <c r="U9">
        <v>0</v>
      </c>
      <c r="V9">
        <v>0</v>
      </c>
      <c r="W9">
        <v>2</v>
      </c>
      <c r="X9">
        <v>0</v>
      </c>
      <c r="Y9">
        <v>1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</row>
    <row r="10" spans="1:100" x14ac:dyDescent="0.3">
      <c r="H10" s="1"/>
      <c r="I10" s="1"/>
    </row>
    <row r="11" spans="1:100" x14ac:dyDescent="0.3">
      <c r="H11" s="1"/>
      <c r="I11" s="1"/>
    </row>
    <row r="12" spans="1:100" s="2" customFormat="1" ht="20.399999999999999" thickBot="1" x14ac:dyDescent="0.45">
      <c r="B12" s="2" t="s">
        <v>157</v>
      </c>
    </row>
    <row r="13" spans="1:100" ht="15" thickTop="1" x14ac:dyDescent="0.3">
      <c r="A13" t="s">
        <v>128</v>
      </c>
      <c r="D13" t="s">
        <v>4</v>
      </c>
      <c r="H13" s="1">
        <f>SUM(J13:CV13)</f>
        <v>0</v>
      </c>
      <c r="I13">
        <f>SUMIFS(IncrementalChanges2010[2014],IncrementalChanges2010[[EnableExclusion]:[EnableExclusion]],TRUE,IncrementalChanges2010[[Type]:[Type]],$A13)</f>
        <v>0</v>
      </c>
      <c r="J13">
        <f>SUMIFS(IncrementalChanges2010[2014],IncrementalChanges2010[[EnableExclusion]:[EnableExclusion]],TRUE,IncrementalChanges2010[[Type]:[Type]],$A13)</f>
        <v>0</v>
      </c>
      <c r="K13">
        <f>SUMIFS(IncrementalChanges2010[2013],IncrementalChanges2010[[EnableExclusion]:[EnableExclusion]],TRUE,IncrementalChanges2010[[Type]:[Type]],$A13)</f>
        <v>0</v>
      </c>
      <c r="L13">
        <f>SUMIFS(IncrementalChanges2010[2012],IncrementalChanges2010[[EnableExclusion]:[EnableExclusion]],TRUE,IncrementalChanges2010[[Type]:[Type]],$A13)</f>
        <v>0</v>
      </c>
      <c r="M13">
        <f>SUMIFS(IncrementalChanges2010[2011],IncrementalChanges2010[[EnableExclusion]:[EnableExclusion]],TRUE,IncrementalChanges2010[[Type]:[Type]],$A13)</f>
        <v>0</v>
      </c>
      <c r="N13">
        <f>SUMIFS(IncrementalChanges2010[2010],IncrementalChanges2010[[EnableExclusion]:[EnableExclusion]],TRUE,IncrementalChanges2010[[Type]:[Type]],$A13)</f>
        <v>0</v>
      </c>
      <c r="O13">
        <f>SUMIFS(IncrementalChanges2010[2009],IncrementalChanges2010[[EnableExclusion]:[EnableExclusion]],TRUE,IncrementalChanges2010[[Type]:[Type]],$A13)</f>
        <v>0</v>
      </c>
      <c r="P13">
        <f>SUMIFS(IncrementalChanges2010[2008],IncrementalChanges2010[[EnableExclusion]:[EnableExclusion]],TRUE,IncrementalChanges2010[[Type]:[Type]],$A13)</f>
        <v>0</v>
      </c>
      <c r="Q13">
        <f>SUMIFS(IncrementalChanges2010[2007],IncrementalChanges2010[[EnableExclusion]:[EnableExclusion]],TRUE,IncrementalChanges2010[[Type]:[Type]],$A13)</f>
        <v>0</v>
      </c>
      <c r="R13">
        <f>SUMIFS(IncrementalChanges2010[2006],IncrementalChanges2010[[EnableExclusion]:[EnableExclusion]],TRUE,IncrementalChanges2010[[Type]:[Type]],$A13)</f>
        <v>0</v>
      </c>
      <c r="S13">
        <f>SUMIFS(IncrementalChanges2010[2005],IncrementalChanges2010[[EnableExclusion]:[EnableExclusion]],TRUE,IncrementalChanges2010[[Type]:[Type]],$A13)</f>
        <v>0</v>
      </c>
      <c r="T13">
        <f>SUMIFS(IncrementalChanges2010[2004],IncrementalChanges2010[[EnableExclusion]:[EnableExclusion]],TRUE,IncrementalChanges2010[[Type]:[Type]],$A13)</f>
        <v>0</v>
      </c>
      <c r="U13">
        <f>SUMIFS(IncrementalChanges2010[2003],IncrementalChanges2010[[EnableExclusion]:[EnableExclusion]],TRUE,IncrementalChanges2010[[Type]:[Type]],$A13)</f>
        <v>0</v>
      </c>
      <c r="V13">
        <f>SUMIFS(IncrementalChanges2010[2002],IncrementalChanges2010[[EnableExclusion]:[EnableExclusion]],TRUE,IncrementalChanges2010[[Type]:[Type]],$A13)</f>
        <v>0</v>
      </c>
      <c r="W13">
        <f>SUMIFS(IncrementalChanges2010[2001],IncrementalChanges2010[[EnableExclusion]:[EnableExclusion]],TRUE,IncrementalChanges2010[[Type]:[Type]],$A13)</f>
        <v>0</v>
      </c>
      <c r="X13">
        <f>SUMIFS(IncrementalChanges2010[2000],IncrementalChanges2010[[EnableExclusion]:[EnableExclusion]],TRUE,IncrementalChanges2010[[Type]:[Type]],$A13)</f>
        <v>0</v>
      </c>
      <c r="Y13">
        <f>SUMIFS(IncrementalChanges2010[1999],IncrementalChanges2010[[EnableExclusion]:[EnableExclusion]],TRUE,IncrementalChanges2010[[Type]:[Type]],$A13)</f>
        <v>0</v>
      </c>
      <c r="Z13">
        <f>SUMIFS(IncrementalChanges2010[1998],IncrementalChanges2010[[EnableExclusion]:[EnableExclusion]],TRUE,IncrementalChanges2010[[Type]:[Type]],$A13)</f>
        <v>0</v>
      </c>
      <c r="AA13">
        <f>SUMIFS(IncrementalChanges2010[1997],IncrementalChanges2010[[EnableExclusion]:[EnableExclusion]],TRUE,IncrementalChanges2010[[Type]:[Type]],$A13)</f>
        <v>0</v>
      </c>
      <c r="AB13">
        <f>SUMIFS(IncrementalChanges2010[1996],IncrementalChanges2010[[EnableExclusion]:[EnableExclusion]],TRUE,IncrementalChanges2010[[Type]:[Type]],$A13)</f>
        <v>0</v>
      </c>
      <c r="AC13">
        <f>SUMIFS(IncrementalChanges2010[1995],IncrementalChanges2010[[EnableExclusion]:[EnableExclusion]],TRUE,IncrementalChanges2010[[Type]:[Type]],$A13)</f>
        <v>0</v>
      </c>
      <c r="AD13">
        <f>SUMIFS(IncrementalChanges2010[1994],IncrementalChanges2010[[EnableExclusion]:[EnableExclusion]],TRUE,IncrementalChanges2010[[Type]:[Type]],$A13)</f>
        <v>0</v>
      </c>
      <c r="AE13">
        <f>SUMIFS(IncrementalChanges2010[1993],IncrementalChanges2010[[EnableExclusion]:[EnableExclusion]],TRUE,IncrementalChanges2010[[Type]:[Type]],$A13)</f>
        <v>0</v>
      </c>
      <c r="AF13">
        <f>SUMIFS(IncrementalChanges2010[1992],IncrementalChanges2010[[EnableExclusion]:[EnableExclusion]],TRUE,IncrementalChanges2010[[Type]:[Type]],$A13)</f>
        <v>0</v>
      </c>
      <c r="AG13">
        <f>SUMIFS(IncrementalChanges2010[1991],IncrementalChanges2010[[EnableExclusion]:[EnableExclusion]],TRUE,IncrementalChanges2010[[Type]:[Type]],$A13)</f>
        <v>0</v>
      </c>
      <c r="AH13">
        <f>SUMIFS(IncrementalChanges2010[1990],IncrementalChanges2010[[EnableExclusion]:[EnableExclusion]],TRUE,IncrementalChanges2010[[Type]:[Type]],$A13)</f>
        <v>0</v>
      </c>
      <c r="AI13">
        <f>SUMIFS(IncrementalChanges2010[1989],IncrementalChanges2010[[EnableExclusion]:[EnableExclusion]],TRUE,IncrementalChanges2010[[Type]:[Type]],$A13)</f>
        <v>0</v>
      </c>
      <c r="AJ13">
        <f>SUMIFS(IncrementalChanges2010[1988],IncrementalChanges2010[[EnableExclusion]:[EnableExclusion]],TRUE,IncrementalChanges2010[[Type]:[Type]],$A13)</f>
        <v>0</v>
      </c>
      <c r="AK13">
        <f>SUMIFS(IncrementalChanges2010[1987],IncrementalChanges2010[[EnableExclusion]:[EnableExclusion]],TRUE,IncrementalChanges2010[[Type]:[Type]],$A13)</f>
        <v>0</v>
      </c>
      <c r="AL13">
        <f>SUMIFS(IncrementalChanges2010[1986],IncrementalChanges2010[[EnableExclusion]:[EnableExclusion]],TRUE,IncrementalChanges2010[[Type]:[Type]],$A13)</f>
        <v>0</v>
      </c>
      <c r="AM13">
        <f>SUMIFS(IncrementalChanges2010[1985],IncrementalChanges2010[[EnableExclusion]:[EnableExclusion]],TRUE,IncrementalChanges2010[[Type]:[Type]],$A13)</f>
        <v>0</v>
      </c>
      <c r="AN13">
        <f>SUMIFS(IncrementalChanges2010[1984],IncrementalChanges2010[[EnableExclusion]:[EnableExclusion]],TRUE,IncrementalChanges2010[[Type]:[Type]],$A13)</f>
        <v>0</v>
      </c>
      <c r="AO13">
        <f>SUMIFS(IncrementalChanges2010[1983],IncrementalChanges2010[[EnableExclusion]:[EnableExclusion]],TRUE,IncrementalChanges2010[[Type]:[Type]],$A13)</f>
        <v>0</v>
      </c>
      <c r="AP13">
        <f>SUMIFS(IncrementalChanges2010[1982],IncrementalChanges2010[[EnableExclusion]:[EnableExclusion]],TRUE,IncrementalChanges2010[[Type]:[Type]],$A13)</f>
        <v>0</v>
      </c>
      <c r="AQ13">
        <f>SUMIFS(IncrementalChanges2010[1981],IncrementalChanges2010[[EnableExclusion]:[EnableExclusion]],TRUE,IncrementalChanges2010[[Type]:[Type]],$A13)</f>
        <v>0</v>
      </c>
      <c r="AR13">
        <f>SUMIFS(IncrementalChanges2010[1980],IncrementalChanges2010[[EnableExclusion]:[EnableExclusion]],TRUE,IncrementalChanges2010[[Type]:[Type]],$A13)</f>
        <v>0</v>
      </c>
      <c r="AS13">
        <f>SUMIFS(IncrementalChanges2010[1979],IncrementalChanges2010[[EnableExclusion]:[EnableExclusion]],TRUE,IncrementalChanges2010[[Type]:[Type]],$A13)</f>
        <v>0</v>
      </c>
      <c r="AT13">
        <f>SUMIFS(IncrementalChanges2010[1978],IncrementalChanges2010[[EnableExclusion]:[EnableExclusion]],TRUE,IncrementalChanges2010[[Type]:[Type]],$A13)</f>
        <v>0</v>
      </c>
      <c r="AU13">
        <f>SUMIFS(IncrementalChanges2010[1977],IncrementalChanges2010[[EnableExclusion]:[EnableExclusion]],TRUE,IncrementalChanges2010[[Type]:[Type]],$A13)</f>
        <v>0</v>
      </c>
      <c r="AV13">
        <f>SUMIFS(IncrementalChanges2010[1976],IncrementalChanges2010[[EnableExclusion]:[EnableExclusion]],TRUE,IncrementalChanges2010[[Type]:[Type]],$A13)</f>
        <v>0</v>
      </c>
      <c r="AW13">
        <f>SUMIFS(IncrementalChanges2010[1975],IncrementalChanges2010[[EnableExclusion]:[EnableExclusion]],TRUE,IncrementalChanges2010[[Type]:[Type]],$A13)</f>
        <v>0</v>
      </c>
      <c r="AX13">
        <f>SUMIFS(IncrementalChanges2010[1974],IncrementalChanges2010[[EnableExclusion]:[EnableExclusion]],TRUE,IncrementalChanges2010[[Type]:[Type]],$A13)</f>
        <v>0</v>
      </c>
      <c r="AY13">
        <f>SUMIFS(IncrementalChanges2010[1973],IncrementalChanges2010[[EnableExclusion]:[EnableExclusion]],TRUE,IncrementalChanges2010[[Type]:[Type]],$A13)</f>
        <v>0</v>
      </c>
      <c r="AZ13">
        <f>SUMIFS(IncrementalChanges2010[1972],IncrementalChanges2010[[EnableExclusion]:[EnableExclusion]],TRUE,IncrementalChanges2010[[Type]:[Type]],$A13)</f>
        <v>0</v>
      </c>
      <c r="BA13">
        <f>SUMIFS(IncrementalChanges2010[1971],IncrementalChanges2010[[EnableExclusion]:[EnableExclusion]],TRUE,IncrementalChanges2010[[Type]:[Type]],$A13)</f>
        <v>0</v>
      </c>
      <c r="BB13">
        <f>SUMIFS(IncrementalChanges2010[1970],IncrementalChanges2010[[EnableExclusion]:[EnableExclusion]],TRUE,IncrementalChanges2010[[Type]:[Type]],$A13)</f>
        <v>0</v>
      </c>
      <c r="BC13">
        <f>SUMIFS(IncrementalChanges2010[1969],IncrementalChanges2010[[EnableExclusion]:[EnableExclusion]],TRUE,IncrementalChanges2010[[Type]:[Type]],$A13)</f>
        <v>0</v>
      </c>
      <c r="BD13">
        <f>SUMIFS(IncrementalChanges2010[1968],IncrementalChanges2010[[EnableExclusion]:[EnableExclusion]],TRUE,IncrementalChanges2010[[Type]:[Type]],$A13)</f>
        <v>0</v>
      </c>
      <c r="BE13">
        <f>SUMIFS(IncrementalChanges2010[1967],IncrementalChanges2010[[EnableExclusion]:[EnableExclusion]],TRUE,IncrementalChanges2010[[Type]:[Type]],$A13)</f>
        <v>0</v>
      </c>
      <c r="BF13">
        <f>SUMIFS(IncrementalChanges2010[1966],IncrementalChanges2010[[EnableExclusion]:[EnableExclusion]],TRUE,IncrementalChanges2010[[Type]:[Type]],$A13)</f>
        <v>0</v>
      </c>
      <c r="BG13">
        <f>SUMIFS(IncrementalChanges2010[1965],IncrementalChanges2010[[EnableExclusion]:[EnableExclusion]],TRUE,IncrementalChanges2010[[Type]:[Type]],$A13)</f>
        <v>0</v>
      </c>
      <c r="BH13">
        <f>SUMIFS(IncrementalChanges2010[1964],IncrementalChanges2010[[EnableExclusion]:[EnableExclusion]],TRUE,IncrementalChanges2010[[Type]:[Type]],$A13)</f>
        <v>0</v>
      </c>
      <c r="BI13">
        <f>SUMIFS(IncrementalChanges2010[1963],IncrementalChanges2010[[EnableExclusion]:[EnableExclusion]],TRUE,IncrementalChanges2010[[Type]:[Type]],$A13)</f>
        <v>0</v>
      </c>
      <c r="BJ13">
        <f>SUMIFS(IncrementalChanges2010[1962],IncrementalChanges2010[[EnableExclusion]:[EnableExclusion]],TRUE,IncrementalChanges2010[[Type]:[Type]],$A13)</f>
        <v>0</v>
      </c>
      <c r="BK13">
        <f>SUMIFS(IncrementalChanges2010[1961],IncrementalChanges2010[[EnableExclusion]:[EnableExclusion]],TRUE,IncrementalChanges2010[[Type]:[Type]],$A13)</f>
        <v>0</v>
      </c>
      <c r="BL13">
        <f>SUMIFS(IncrementalChanges2010[1960],IncrementalChanges2010[[EnableExclusion]:[EnableExclusion]],TRUE,IncrementalChanges2010[[Type]:[Type]],$A13)</f>
        <v>0</v>
      </c>
      <c r="BM13">
        <f>SUMIFS(IncrementalChanges2010[1959],IncrementalChanges2010[[EnableExclusion]:[EnableExclusion]],TRUE,IncrementalChanges2010[[Type]:[Type]],$A13)</f>
        <v>0</v>
      </c>
      <c r="BN13">
        <f>SUMIFS(IncrementalChanges2010[1958],IncrementalChanges2010[[EnableExclusion]:[EnableExclusion]],TRUE,IncrementalChanges2010[[Type]:[Type]],$A13)</f>
        <v>0</v>
      </c>
      <c r="BO13">
        <f>SUMIFS(IncrementalChanges2010[1957],IncrementalChanges2010[[EnableExclusion]:[EnableExclusion]],TRUE,IncrementalChanges2010[[Type]:[Type]],$A13)</f>
        <v>0</v>
      </c>
      <c r="BP13">
        <f>SUMIFS(IncrementalChanges2010[1956],IncrementalChanges2010[[EnableExclusion]:[EnableExclusion]],TRUE,IncrementalChanges2010[[Type]:[Type]],$A13)</f>
        <v>0</v>
      </c>
      <c r="BQ13">
        <f>SUMIFS(IncrementalChanges2010[1955],IncrementalChanges2010[[EnableExclusion]:[EnableExclusion]],TRUE,IncrementalChanges2010[[Type]:[Type]],$A13)</f>
        <v>0</v>
      </c>
      <c r="BR13">
        <f>SUMIFS(IncrementalChanges2010[1954],IncrementalChanges2010[[EnableExclusion]:[EnableExclusion]],TRUE,IncrementalChanges2010[[Type]:[Type]],$A13)</f>
        <v>0</v>
      </c>
      <c r="BS13">
        <f>SUMIFS(IncrementalChanges2010[1953],IncrementalChanges2010[[EnableExclusion]:[EnableExclusion]],TRUE,IncrementalChanges2010[[Type]:[Type]],$A13)</f>
        <v>0</v>
      </c>
      <c r="BT13">
        <f>SUMIFS(IncrementalChanges2010[1952],IncrementalChanges2010[[EnableExclusion]:[EnableExclusion]],TRUE,IncrementalChanges2010[[Type]:[Type]],$A13)</f>
        <v>0</v>
      </c>
      <c r="BU13">
        <f>SUMIFS(IncrementalChanges2010[1951],IncrementalChanges2010[[EnableExclusion]:[EnableExclusion]],TRUE,IncrementalChanges2010[[Type]:[Type]],$A13)</f>
        <v>0</v>
      </c>
      <c r="BV13">
        <f>SUMIFS(IncrementalChanges2010[1950],IncrementalChanges2010[[EnableExclusion]:[EnableExclusion]],TRUE,IncrementalChanges2010[[Type]:[Type]],$A13)</f>
        <v>0</v>
      </c>
      <c r="BW13">
        <f>SUMIFS(IncrementalChanges2010[1949],IncrementalChanges2010[[EnableExclusion]:[EnableExclusion]],TRUE,IncrementalChanges2010[[Type]:[Type]],$A13)</f>
        <v>0</v>
      </c>
      <c r="BX13">
        <f>SUMIFS(IncrementalChanges2010[1948],IncrementalChanges2010[[EnableExclusion]:[EnableExclusion]],TRUE,IncrementalChanges2010[[Type]:[Type]],$A13)</f>
        <v>0</v>
      </c>
      <c r="BY13">
        <f>SUMIFS(IncrementalChanges2010[1947],IncrementalChanges2010[[EnableExclusion]:[EnableExclusion]],TRUE,IncrementalChanges2010[[Type]:[Type]],$A13)</f>
        <v>0</v>
      </c>
      <c r="BZ13">
        <f>SUMIFS(IncrementalChanges2010[1946],IncrementalChanges2010[[EnableExclusion]:[EnableExclusion]],TRUE,IncrementalChanges2010[[Type]:[Type]],$A13)</f>
        <v>0</v>
      </c>
      <c r="CA13">
        <f>SUMIFS(IncrementalChanges2010[1945],IncrementalChanges2010[[EnableExclusion]:[EnableExclusion]],TRUE,IncrementalChanges2010[[Type]:[Type]],$A13)</f>
        <v>0</v>
      </c>
      <c r="CB13">
        <f>SUMIFS(IncrementalChanges2010[1944],IncrementalChanges2010[[EnableExclusion]:[EnableExclusion]],TRUE,IncrementalChanges2010[[Type]:[Type]],$A13)</f>
        <v>0</v>
      </c>
      <c r="CC13">
        <f>SUMIFS(IncrementalChanges2010[1943],IncrementalChanges2010[[EnableExclusion]:[EnableExclusion]],TRUE,IncrementalChanges2010[[Type]:[Type]],$A13)</f>
        <v>0</v>
      </c>
      <c r="CD13">
        <f>SUMIFS(IncrementalChanges2010[1942],IncrementalChanges2010[[EnableExclusion]:[EnableExclusion]],TRUE,IncrementalChanges2010[[Type]:[Type]],$A13)</f>
        <v>0</v>
      </c>
      <c r="CE13">
        <f>SUMIFS(IncrementalChanges2010[1941],IncrementalChanges2010[[EnableExclusion]:[EnableExclusion]],TRUE,IncrementalChanges2010[[Type]:[Type]],$A13)</f>
        <v>0</v>
      </c>
      <c r="CF13">
        <f>SUMIFS(IncrementalChanges2010[1940],IncrementalChanges2010[[EnableExclusion]:[EnableExclusion]],TRUE,IncrementalChanges2010[[Type]:[Type]],$A13)</f>
        <v>0</v>
      </c>
      <c r="CG13">
        <f>SUMIFS(IncrementalChanges2010[1939],IncrementalChanges2010[[EnableExclusion]:[EnableExclusion]],TRUE,IncrementalChanges2010[[Type]:[Type]],$A13)</f>
        <v>0</v>
      </c>
      <c r="CH13">
        <f>SUMIFS(IncrementalChanges2010[1938],IncrementalChanges2010[[EnableExclusion]:[EnableExclusion]],TRUE,IncrementalChanges2010[[Type]:[Type]],$A13)</f>
        <v>0</v>
      </c>
      <c r="CI13">
        <f>SUMIFS(IncrementalChanges2010[1937],IncrementalChanges2010[[EnableExclusion]:[EnableExclusion]],TRUE,IncrementalChanges2010[[Type]:[Type]],$A13)</f>
        <v>0</v>
      </c>
      <c r="CJ13">
        <f>SUMIFS(IncrementalChanges2010[1936],IncrementalChanges2010[[EnableExclusion]:[EnableExclusion]],TRUE,IncrementalChanges2010[[Type]:[Type]],$A13)</f>
        <v>0</v>
      </c>
      <c r="CK13">
        <f>SUMIFS(IncrementalChanges2010[1935],IncrementalChanges2010[[EnableExclusion]:[EnableExclusion]],TRUE,IncrementalChanges2010[[Type]:[Type]],$A13)</f>
        <v>0</v>
      </c>
      <c r="CL13">
        <f>SUMIFS(IncrementalChanges2010[1934],IncrementalChanges2010[[EnableExclusion]:[EnableExclusion]],TRUE,IncrementalChanges2010[[Type]:[Type]],$A13)</f>
        <v>0</v>
      </c>
      <c r="CM13">
        <f>SUMIFS(IncrementalChanges2010[1933],IncrementalChanges2010[[EnableExclusion]:[EnableExclusion]],TRUE,IncrementalChanges2010[[Type]:[Type]],$A13)</f>
        <v>0</v>
      </c>
      <c r="CN13">
        <f>SUMIFS(IncrementalChanges2010[1932],IncrementalChanges2010[[EnableExclusion]:[EnableExclusion]],TRUE,IncrementalChanges2010[[Type]:[Type]],$A13)</f>
        <v>0</v>
      </c>
      <c r="CO13">
        <f>SUMIFS(IncrementalChanges2010[1931],IncrementalChanges2010[[EnableExclusion]:[EnableExclusion]],TRUE,IncrementalChanges2010[[Type]:[Type]],$A13)</f>
        <v>0</v>
      </c>
      <c r="CP13">
        <f>SUMIFS(IncrementalChanges2010[1930],IncrementalChanges2010[[EnableExclusion]:[EnableExclusion]],TRUE,IncrementalChanges2010[[Type]:[Type]],$A13)</f>
        <v>0</v>
      </c>
      <c r="CQ13">
        <f>SUMIFS(IncrementalChanges2010[1929],IncrementalChanges2010[[EnableExclusion]:[EnableExclusion]],TRUE,IncrementalChanges2010[[Type]:[Type]],$A13)</f>
        <v>0</v>
      </c>
      <c r="CR13">
        <f>SUMIFS(IncrementalChanges2010[1928],IncrementalChanges2010[[EnableExclusion]:[EnableExclusion]],TRUE,IncrementalChanges2010[[Type]:[Type]],$A13)</f>
        <v>0</v>
      </c>
      <c r="CS13">
        <f>SUMIFS(IncrementalChanges2010[1927],IncrementalChanges2010[[EnableExclusion]:[EnableExclusion]],TRUE,IncrementalChanges2010[[Type]:[Type]],$A13)</f>
        <v>0</v>
      </c>
      <c r="CT13">
        <f>SUMIFS(IncrementalChanges2010[1926],IncrementalChanges2010[[EnableExclusion]:[EnableExclusion]],TRUE,IncrementalChanges2010[[Type]:[Type]],$A13)</f>
        <v>0</v>
      </c>
      <c r="CU13">
        <f>SUMIFS(IncrementalChanges2010[1925],IncrementalChanges2010[[EnableExclusion]:[EnableExclusion]],TRUE,IncrementalChanges2010[[Type]:[Type]],$A13)</f>
        <v>0</v>
      </c>
      <c r="CV13">
        <f>SUMIFS(IncrementalChanges2010[1924],IncrementalChanges2010[[EnableExclusion]:[EnableExclusion]],TRUE,IncrementalChanges2010[[Type]:[Type]],$A13)</f>
        <v>0</v>
      </c>
    </row>
    <row r="14" spans="1:100" x14ac:dyDescent="0.3">
      <c r="A14" t="s">
        <v>124</v>
      </c>
      <c r="D14" t="s">
        <v>5</v>
      </c>
      <c r="H14" s="1">
        <f t="shared" ref="H14:H17" si="1">SUM(J14:CV14)</f>
        <v>-63</v>
      </c>
      <c r="I14">
        <f>SUMIFS(IncrementalChanges2010[2014],IncrementalChanges2010[[EnableExclusion]:[EnableExclusion]],TRUE,IncrementalChanges2010[[Type]:[Type]],$A14)</f>
        <v>0</v>
      </c>
      <c r="J14">
        <f>SUMIFS(IncrementalChanges2010[2014],IncrementalChanges2010[[EnableExclusion]:[EnableExclusion]],TRUE,IncrementalChanges2010[[Type]:[Type]],$A14)</f>
        <v>0</v>
      </c>
      <c r="K14">
        <f>SUMIFS(IncrementalChanges2010[2013],IncrementalChanges2010[[EnableExclusion]:[EnableExclusion]],TRUE,IncrementalChanges2010[[Type]:[Type]],$A14)</f>
        <v>0</v>
      </c>
      <c r="L14">
        <f>SUMIFS(IncrementalChanges2010[2012],IncrementalChanges2010[[EnableExclusion]:[EnableExclusion]],TRUE,IncrementalChanges2010[[Type]:[Type]],$A14)</f>
        <v>0</v>
      </c>
      <c r="M14">
        <f>SUMIFS(IncrementalChanges2010[2011],IncrementalChanges2010[[EnableExclusion]:[EnableExclusion]],TRUE,IncrementalChanges2010[[Type]:[Type]],$A14)</f>
        <v>0</v>
      </c>
      <c r="N14">
        <f>SUMIFS(IncrementalChanges2010[2010],IncrementalChanges2010[[EnableExclusion]:[EnableExclusion]],TRUE,IncrementalChanges2010[[Type]:[Type]],$A14)</f>
        <v>0</v>
      </c>
      <c r="O14">
        <f>SUMIFS(IncrementalChanges2010[2009],IncrementalChanges2010[[EnableExclusion]:[EnableExclusion]],TRUE,IncrementalChanges2010[[Type]:[Type]],$A14)</f>
        <v>4</v>
      </c>
      <c r="P14">
        <f>SUMIFS(IncrementalChanges2010[2008],IncrementalChanges2010[[EnableExclusion]:[EnableExclusion]],TRUE,IncrementalChanges2010[[Type]:[Type]],$A14)</f>
        <v>8</v>
      </c>
      <c r="Q14">
        <f>SUMIFS(IncrementalChanges2010[2007],IncrementalChanges2010[[EnableExclusion]:[EnableExclusion]],TRUE,IncrementalChanges2010[[Type]:[Type]],$A14)</f>
        <v>3</v>
      </c>
      <c r="R14">
        <f>SUMIFS(IncrementalChanges2010[2006],IncrementalChanges2010[[EnableExclusion]:[EnableExclusion]],TRUE,IncrementalChanges2010[[Type]:[Type]],$A14)</f>
        <v>1</v>
      </c>
      <c r="S14">
        <f>SUMIFS(IncrementalChanges2010[2005],IncrementalChanges2010[[EnableExclusion]:[EnableExclusion]],TRUE,IncrementalChanges2010[[Type]:[Type]],$A14)</f>
        <v>6</v>
      </c>
      <c r="T14">
        <f>SUMIFS(IncrementalChanges2010[2004],IncrementalChanges2010[[EnableExclusion]:[EnableExclusion]],TRUE,IncrementalChanges2010[[Type]:[Type]],$A14)</f>
        <v>3</v>
      </c>
      <c r="U14">
        <f>SUMIFS(IncrementalChanges2010[2003],IncrementalChanges2010[[EnableExclusion]:[EnableExclusion]],TRUE,IncrementalChanges2010[[Type]:[Type]],$A14)</f>
        <v>8</v>
      </c>
      <c r="V14">
        <f>SUMIFS(IncrementalChanges2010[2002],IncrementalChanges2010[[EnableExclusion]:[EnableExclusion]],TRUE,IncrementalChanges2010[[Type]:[Type]],$A14)</f>
        <v>12</v>
      </c>
      <c r="W14">
        <f>SUMIFS(IncrementalChanges2010[2001],IncrementalChanges2010[[EnableExclusion]:[EnableExclusion]],TRUE,IncrementalChanges2010[[Type]:[Type]],$A14)</f>
        <v>5</v>
      </c>
      <c r="X14">
        <f>SUMIFS(IncrementalChanges2010[2000],IncrementalChanges2010[[EnableExclusion]:[EnableExclusion]],TRUE,IncrementalChanges2010[[Type]:[Type]],$A14)</f>
        <v>1</v>
      </c>
      <c r="Y14">
        <f>SUMIFS(IncrementalChanges2010[1999],IncrementalChanges2010[[EnableExclusion]:[EnableExclusion]],TRUE,IncrementalChanges2010[[Type]:[Type]],$A14)</f>
        <v>1</v>
      </c>
      <c r="Z14">
        <f>SUMIFS(IncrementalChanges2010[1998],IncrementalChanges2010[[EnableExclusion]:[EnableExclusion]],TRUE,IncrementalChanges2010[[Type]:[Type]],$A14)</f>
        <v>-4</v>
      </c>
      <c r="AA14">
        <f>SUMIFS(IncrementalChanges2010[1997],IncrementalChanges2010[[EnableExclusion]:[EnableExclusion]],TRUE,IncrementalChanges2010[[Type]:[Type]],$A14)</f>
        <v>-297</v>
      </c>
      <c r="AB14">
        <f>SUMIFS(IncrementalChanges2010[1996],IncrementalChanges2010[[EnableExclusion]:[EnableExclusion]],TRUE,IncrementalChanges2010[[Type]:[Type]],$A14)</f>
        <v>3</v>
      </c>
      <c r="AC14">
        <f>SUMIFS(IncrementalChanges2010[1995],IncrementalChanges2010[[EnableExclusion]:[EnableExclusion]],TRUE,IncrementalChanges2010[[Type]:[Type]],$A14)</f>
        <v>16</v>
      </c>
      <c r="AD14">
        <f>SUMIFS(IncrementalChanges2010[1994],IncrementalChanges2010[[EnableExclusion]:[EnableExclusion]],TRUE,IncrementalChanges2010[[Type]:[Type]],$A14)</f>
        <v>19</v>
      </c>
      <c r="AE14">
        <f>SUMIFS(IncrementalChanges2010[1993],IncrementalChanges2010[[EnableExclusion]:[EnableExclusion]],TRUE,IncrementalChanges2010[[Type]:[Type]],$A14)</f>
        <v>9</v>
      </c>
      <c r="AF14">
        <f>SUMIFS(IncrementalChanges2010[1992],IncrementalChanges2010[[EnableExclusion]:[EnableExclusion]],TRUE,IncrementalChanges2010[[Type]:[Type]],$A14)</f>
        <v>17</v>
      </c>
      <c r="AG14">
        <f>SUMIFS(IncrementalChanges2010[1991],IncrementalChanges2010[[EnableExclusion]:[EnableExclusion]],TRUE,IncrementalChanges2010[[Type]:[Type]],$A14)</f>
        <v>13</v>
      </c>
      <c r="AH14">
        <f>SUMIFS(IncrementalChanges2010[1990],IncrementalChanges2010[[EnableExclusion]:[EnableExclusion]],TRUE,IncrementalChanges2010[[Type]:[Type]],$A14)</f>
        <v>10</v>
      </c>
      <c r="AI14">
        <f>SUMIFS(IncrementalChanges2010[1989],IncrementalChanges2010[[EnableExclusion]:[EnableExclusion]],TRUE,IncrementalChanges2010[[Type]:[Type]],$A14)</f>
        <v>10</v>
      </c>
      <c r="AJ14">
        <f>SUMIFS(IncrementalChanges2010[1988],IncrementalChanges2010[[EnableExclusion]:[EnableExclusion]],TRUE,IncrementalChanges2010[[Type]:[Type]],$A14)</f>
        <v>3</v>
      </c>
      <c r="AK14">
        <f>SUMIFS(IncrementalChanges2010[1987],IncrementalChanges2010[[EnableExclusion]:[EnableExclusion]],TRUE,IncrementalChanges2010[[Type]:[Type]],$A14)</f>
        <v>12</v>
      </c>
      <c r="AL14">
        <f>SUMIFS(IncrementalChanges2010[1986],IncrementalChanges2010[[EnableExclusion]:[EnableExclusion]],TRUE,IncrementalChanges2010[[Type]:[Type]],$A14)</f>
        <v>13</v>
      </c>
      <c r="AM14">
        <f>SUMIFS(IncrementalChanges2010[1985],IncrementalChanges2010[[EnableExclusion]:[EnableExclusion]],TRUE,IncrementalChanges2010[[Type]:[Type]],$A14)</f>
        <v>14</v>
      </c>
      <c r="AN14">
        <f>SUMIFS(IncrementalChanges2010[1984],IncrementalChanges2010[[EnableExclusion]:[EnableExclusion]],TRUE,IncrementalChanges2010[[Type]:[Type]],$A14)</f>
        <v>7</v>
      </c>
      <c r="AO14">
        <f>SUMIFS(IncrementalChanges2010[1983],IncrementalChanges2010[[EnableExclusion]:[EnableExclusion]],TRUE,IncrementalChanges2010[[Type]:[Type]],$A14)</f>
        <v>17</v>
      </c>
      <c r="AP14">
        <f>SUMIFS(IncrementalChanges2010[1982],IncrementalChanges2010[[EnableExclusion]:[EnableExclusion]],TRUE,IncrementalChanges2010[[Type]:[Type]],$A14)</f>
        <v>11</v>
      </c>
      <c r="AQ14">
        <f>SUMIFS(IncrementalChanges2010[1981],IncrementalChanges2010[[EnableExclusion]:[EnableExclusion]],TRUE,IncrementalChanges2010[[Type]:[Type]],$A14)</f>
        <v>6</v>
      </c>
      <c r="AR14">
        <f>SUMIFS(IncrementalChanges2010[1980],IncrementalChanges2010[[EnableExclusion]:[EnableExclusion]],TRUE,IncrementalChanges2010[[Type]:[Type]],$A14)</f>
        <v>0</v>
      </c>
      <c r="AS14">
        <f>SUMIFS(IncrementalChanges2010[1979],IncrementalChanges2010[[EnableExclusion]:[EnableExclusion]],TRUE,IncrementalChanges2010[[Type]:[Type]],$A14)</f>
        <v>1</v>
      </c>
      <c r="AT14">
        <f>SUMIFS(IncrementalChanges2010[1978],IncrementalChanges2010[[EnableExclusion]:[EnableExclusion]],TRUE,IncrementalChanges2010[[Type]:[Type]],$A14)</f>
        <v>2</v>
      </c>
      <c r="AU14">
        <f>SUMIFS(IncrementalChanges2010[1977],IncrementalChanges2010[[EnableExclusion]:[EnableExclusion]],TRUE,IncrementalChanges2010[[Type]:[Type]],$A14)</f>
        <v>2</v>
      </c>
      <c r="AV14">
        <f>SUMIFS(IncrementalChanges2010[1976],IncrementalChanges2010[[EnableExclusion]:[EnableExclusion]],TRUE,IncrementalChanges2010[[Type]:[Type]],$A14)</f>
        <v>0</v>
      </c>
      <c r="AW14">
        <f>SUMIFS(IncrementalChanges2010[1975],IncrementalChanges2010[[EnableExclusion]:[EnableExclusion]],TRUE,IncrementalChanges2010[[Type]:[Type]],$A14)</f>
        <v>0</v>
      </c>
      <c r="AX14">
        <f>SUMIFS(IncrementalChanges2010[1974],IncrementalChanges2010[[EnableExclusion]:[EnableExclusion]],TRUE,IncrementalChanges2010[[Type]:[Type]],$A14)</f>
        <v>0</v>
      </c>
      <c r="AY14">
        <f>SUMIFS(IncrementalChanges2010[1973],IncrementalChanges2010[[EnableExclusion]:[EnableExclusion]],TRUE,IncrementalChanges2010[[Type]:[Type]],$A14)</f>
        <v>1</v>
      </c>
      <c r="AZ14">
        <f>SUMIFS(IncrementalChanges2010[1972],IncrementalChanges2010[[EnableExclusion]:[EnableExclusion]],TRUE,IncrementalChanges2010[[Type]:[Type]],$A14)</f>
        <v>0</v>
      </c>
      <c r="BA14">
        <f>SUMIFS(IncrementalChanges2010[1971],IncrementalChanges2010[[EnableExclusion]:[EnableExclusion]],TRUE,IncrementalChanges2010[[Type]:[Type]],$A14)</f>
        <v>0</v>
      </c>
      <c r="BB14">
        <f>SUMIFS(IncrementalChanges2010[1970],IncrementalChanges2010[[EnableExclusion]:[EnableExclusion]],TRUE,IncrementalChanges2010[[Type]:[Type]],$A14)</f>
        <v>0</v>
      </c>
      <c r="BC14">
        <f>SUMIFS(IncrementalChanges2010[1969],IncrementalChanges2010[[EnableExclusion]:[EnableExclusion]],TRUE,IncrementalChanges2010[[Type]:[Type]],$A14)</f>
        <v>0</v>
      </c>
      <c r="BD14">
        <f>SUMIFS(IncrementalChanges2010[1968],IncrementalChanges2010[[EnableExclusion]:[EnableExclusion]],TRUE,IncrementalChanges2010[[Type]:[Type]],$A14)</f>
        <v>0</v>
      </c>
      <c r="BE14">
        <f>SUMIFS(IncrementalChanges2010[1967],IncrementalChanges2010[[EnableExclusion]:[EnableExclusion]],TRUE,IncrementalChanges2010[[Type]:[Type]],$A14)</f>
        <v>0</v>
      </c>
      <c r="BF14">
        <f>SUMIFS(IncrementalChanges2010[1966],IncrementalChanges2010[[EnableExclusion]:[EnableExclusion]],TRUE,IncrementalChanges2010[[Type]:[Type]],$A14)</f>
        <v>0</v>
      </c>
      <c r="BG14">
        <f>SUMIFS(IncrementalChanges2010[1965],IncrementalChanges2010[[EnableExclusion]:[EnableExclusion]],TRUE,IncrementalChanges2010[[Type]:[Type]],$A14)</f>
        <v>0</v>
      </c>
      <c r="BH14">
        <f>SUMIFS(IncrementalChanges2010[1964],IncrementalChanges2010[[EnableExclusion]:[EnableExclusion]],TRUE,IncrementalChanges2010[[Type]:[Type]],$A14)</f>
        <v>0</v>
      </c>
      <c r="BI14">
        <f>SUMIFS(IncrementalChanges2010[1963],IncrementalChanges2010[[EnableExclusion]:[EnableExclusion]],TRUE,IncrementalChanges2010[[Type]:[Type]],$A14)</f>
        <v>0</v>
      </c>
      <c r="BJ14">
        <f>SUMIFS(IncrementalChanges2010[1962],IncrementalChanges2010[[EnableExclusion]:[EnableExclusion]],TRUE,IncrementalChanges2010[[Type]:[Type]],$A14)</f>
        <v>0</v>
      </c>
      <c r="BK14">
        <f>SUMIFS(IncrementalChanges2010[1961],IncrementalChanges2010[[EnableExclusion]:[EnableExclusion]],TRUE,IncrementalChanges2010[[Type]:[Type]],$A14)</f>
        <v>0</v>
      </c>
      <c r="BL14">
        <f>SUMIFS(IncrementalChanges2010[1960],IncrementalChanges2010[[EnableExclusion]:[EnableExclusion]],TRUE,IncrementalChanges2010[[Type]:[Type]],$A14)</f>
        <v>0</v>
      </c>
      <c r="BM14">
        <f>SUMIFS(IncrementalChanges2010[1959],IncrementalChanges2010[[EnableExclusion]:[EnableExclusion]],TRUE,IncrementalChanges2010[[Type]:[Type]],$A14)</f>
        <v>0</v>
      </c>
      <c r="BN14">
        <f>SUMIFS(IncrementalChanges2010[1958],IncrementalChanges2010[[EnableExclusion]:[EnableExclusion]],TRUE,IncrementalChanges2010[[Type]:[Type]],$A14)</f>
        <v>0</v>
      </c>
      <c r="BO14">
        <f>SUMIFS(IncrementalChanges2010[1957],IncrementalChanges2010[[EnableExclusion]:[EnableExclusion]],TRUE,IncrementalChanges2010[[Type]:[Type]],$A14)</f>
        <v>0</v>
      </c>
      <c r="BP14">
        <f>SUMIFS(IncrementalChanges2010[1956],IncrementalChanges2010[[EnableExclusion]:[EnableExclusion]],TRUE,IncrementalChanges2010[[Type]:[Type]],$A14)</f>
        <v>0</v>
      </c>
      <c r="BQ14">
        <f>SUMIFS(IncrementalChanges2010[1955],IncrementalChanges2010[[EnableExclusion]:[EnableExclusion]],TRUE,IncrementalChanges2010[[Type]:[Type]],$A14)</f>
        <v>0</v>
      </c>
      <c r="BR14">
        <f>SUMIFS(IncrementalChanges2010[1954],IncrementalChanges2010[[EnableExclusion]:[EnableExclusion]],TRUE,IncrementalChanges2010[[Type]:[Type]],$A14)</f>
        <v>0</v>
      </c>
      <c r="BS14">
        <f>SUMIFS(IncrementalChanges2010[1953],IncrementalChanges2010[[EnableExclusion]:[EnableExclusion]],TRUE,IncrementalChanges2010[[Type]:[Type]],$A14)</f>
        <v>0</v>
      </c>
      <c r="BT14">
        <f>SUMIFS(IncrementalChanges2010[1952],IncrementalChanges2010[[EnableExclusion]:[EnableExclusion]],TRUE,IncrementalChanges2010[[Type]:[Type]],$A14)</f>
        <v>0</v>
      </c>
      <c r="BU14">
        <f>SUMIFS(IncrementalChanges2010[1951],IncrementalChanges2010[[EnableExclusion]:[EnableExclusion]],TRUE,IncrementalChanges2010[[Type]:[Type]],$A14)</f>
        <v>0</v>
      </c>
      <c r="BV14">
        <f>SUMIFS(IncrementalChanges2010[1950],IncrementalChanges2010[[EnableExclusion]:[EnableExclusion]],TRUE,IncrementalChanges2010[[Type]:[Type]],$A14)</f>
        <v>0</v>
      </c>
      <c r="BW14">
        <f>SUMIFS(IncrementalChanges2010[1949],IncrementalChanges2010[[EnableExclusion]:[EnableExclusion]],TRUE,IncrementalChanges2010[[Type]:[Type]],$A14)</f>
        <v>0</v>
      </c>
      <c r="BX14">
        <f>SUMIFS(IncrementalChanges2010[1948],IncrementalChanges2010[[EnableExclusion]:[EnableExclusion]],TRUE,IncrementalChanges2010[[Type]:[Type]],$A14)</f>
        <v>0</v>
      </c>
      <c r="BY14">
        <f>SUMIFS(IncrementalChanges2010[1947],IncrementalChanges2010[[EnableExclusion]:[EnableExclusion]],TRUE,IncrementalChanges2010[[Type]:[Type]],$A14)</f>
        <v>0</v>
      </c>
      <c r="BZ14">
        <f>SUMIFS(IncrementalChanges2010[1946],IncrementalChanges2010[[EnableExclusion]:[EnableExclusion]],TRUE,IncrementalChanges2010[[Type]:[Type]],$A14)</f>
        <v>0</v>
      </c>
      <c r="CA14">
        <f>SUMIFS(IncrementalChanges2010[1945],IncrementalChanges2010[[EnableExclusion]:[EnableExclusion]],TRUE,IncrementalChanges2010[[Type]:[Type]],$A14)</f>
        <v>0</v>
      </c>
      <c r="CB14">
        <f>SUMIFS(IncrementalChanges2010[1944],IncrementalChanges2010[[EnableExclusion]:[EnableExclusion]],TRUE,IncrementalChanges2010[[Type]:[Type]],$A14)</f>
        <v>0</v>
      </c>
      <c r="CC14">
        <f>SUMIFS(IncrementalChanges2010[1943],IncrementalChanges2010[[EnableExclusion]:[EnableExclusion]],TRUE,IncrementalChanges2010[[Type]:[Type]],$A14)</f>
        <v>0</v>
      </c>
      <c r="CD14">
        <f>SUMIFS(IncrementalChanges2010[1942],IncrementalChanges2010[[EnableExclusion]:[EnableExclusion]],TRUE,IncrementalChanges2010[[Type]:[Type]],$A14)</f>
        <v>0</v>
      </c>
      <c r="CE14">
        <f>SUMIFS(IncrementalChanges2010[1941],IncrementalChanges2010[[EnableExclusion]:[EnableExclusion]],TRUE,IncrementalChanges2010[[Type]:[Type]],$A14)</f>
        <v>0</v>
      </c>
      <c r="CF14">
        <f>SUMIFS(IncrementalChanges2010[1940],IncrementalChanges2010[[EnableExclusion]:[EnableExclusion]],TRUE,IncrementalChanges2010[[Type]:[Type]],$A14)</f>
        <v>0</v>
      </c>
      <c r="CG14">
        <f>SUMIFS(IncrementalChanges2010[1939],IncrementalChanges2010[[EnableExclusion]:[EnableExclusion]],TRUE,IncrementalChanges2010[[Type]:[Type]],$A14)</f>
        <v>0</v>
      </c>
      <c r="CH14">
        <f>SUMIFS(IncrementalChanges2010[1938],IncrementalChanges2010[[EnableExclusion]:[EnableExclusion]],TRUE,IncrementalChanges2010[[Type]:[Type]],$A14)</f>
        <v>0</v>
      </c>
      <c r="CI14">
        <f>SUMIFS(IncrementalChanges2010[1937],IncrementalChanges2010[[EnableExclusion]:[EnableExclusion]],TRUE,IncrementalChanges2010[[Type]:[Type]],$A14)</f>
        <v>0</v>
      </c>
      <c r="CJ14">
        <f>SUMIFS(IncrementalChanges2010[1936],IncrementalChanges2010[[EnableExclusion]:[EnableExclusion]],TRUE,IncrementalChanges2010[[Type]:[Type]],$A14)</f>
        <v>0</v>
      </c>
      <c r="CK14">
        <f>SUMIFS(IncrementalChanges2010[1935],IncrementalChanges2010[[EnableExclusion]:[EnableExclusion]],TRUE,IncrementalChanges2010[[Type]:[Type]],$A14)</f>
        <v>0</v>
      </c>
      <c r="CL14">
        <f>SUMIFS(IncrementalChanges2010[1934],IncrementalChanges2010[[EnableExclusion]:[EnableExclusion]],TRUE,IncrementalChanges2010[[Type]:[Type]],$A14)</f>
        <v>0</v>
      </c>
      <c r="CM14">
        <f>SUMIFS(IncrementalChanges2010[1933],IncrementalChanges2010[[EnableExclusion]:[EnableExclusion]],TRUE,IncrementalChanges2010[[Type]:[Type]],$A14)</f>
        <v>0</v>
      </c>
      <c r="CN14">
        <f>SUMIFS(IncrementalChanges2010[1932],IncrementalChanges2010[[EnableExclusion]:[EnableExclusion]],TRUE,IncrementalChanges2010[[Type]:[Type]],$A14)</f>
        <v>0</v>
      </c>
      <c r="CO14">
        <f>SUMIFS(IncrementalChanges2010[1931],IncrementalChanges2010[[EnableExclusion]:[EnableExclusion]],TRUE,IncrementalChanges2010[[Type]:[Type]],$A14)</f>
        <v>0</v>
      </c>
      <c r="CP14">
        <f>SUMIFS(IncrementalChanges2010[1930],IncrementalChanges2010[[EnableExclusion]:[EnableExclusion]],TRUE,IncrementalChanges2010[[Type]:[Type]],$A14)</f>
        <v>0</v>
      </c>
      <c r="CQ14">
        <f>SUMIFS(IncrementalChanges2010[1929],IncrementalChanges2010[[EnableExclusion]:[EnableExclusion]],TRUE,IncrementalChanges2010[[Type]:[Type]],$A14)</f>
        <v>0</v>
      </c>
      <c r="CR14">
        <f>SUMIFS(IncrementalChanges2010[1928],IncrementalChanges2010[[EnableExclusion]:[EnableExclusion]],TRUE,IncrementalChanges2010[[Type]:[Type]],$A14)</f>
        <v>0</v>
      </c>
      <c r="CS14">
        <f>SUMIFS(IncrementalChanges2010[1927],IncrementalChanges2010[[EnableExclusion]:[EnableExclusion]],TRUE,IncrementalChanges2010[[Type]:[Type]],$A14)</f>
        <v>0</v>
      </c>
      <c r="CT14">
        <f>SUMIFS(IncrementalChanges2010[1926],IncrementalChanges2010[[EnableExclusion]:[EnableExclusion]],TRUE,IncrementalChanges2010[[Type]:[Type]],$A14)</f>
        <v>0</v>
      </c>
      <c r="CU14">
        <f>SUMIFS(IncrementalChanges2010[1925],IncrementalChanges2010[[EnableExclusion]:[EnableExclusion]],TRUE,IncrementalChanges2010[[Type]:[Type]],$A14)</f>
        <v>0</v>
      </c>
      <c r="CV14">
        <f>SUMIFS(IncrementalChanges2010[1924],IncrementalChanges2010[[EnableExclusion]:[EnableExclusion]],TRUE,IncrementalChanges2010[[Type]:[Type]],$A14)</f>
        <v>0</v>
      </c>
    </row>
    <row r="15" spans="1:100" x14ac:dyDescent="0.3">
      <c r="A15" t="s">
        <v>125</v>
      </c>
      <c r="D15" t="s">
        <v>6</v>
      </c>
      <c r="H15" s="1">
        <f t="shared" si="1"/>
        <v>-9</v>
      </c>
      <c r="I15">
        <f>SUMIFS(IncrementalChanges2010[2014],IncrementalChanges2010[[EnableExclusion]:[EnableExclusion]],TRUE,IncrementalChanges2010[[Type]:[Type]],$A15)</f>
        <v>0</v>
      </c>
      <c r="J15">
        <f>SUMIFS(IncrementalChanges2010[2014],IncrementalChanges2010[[EnableExclusion]:[EnableExclusion]],TRUE,IncrementalChanges2010[[Type]:[Type]],$A15)</f>
        <v>0</v>
      </c>
      <c r="K15">
        <f>SUMIFS(IncrementalChanges2010[2013],IncrementalChanges2010[[EnableExclusion]:[EnableExclusion]],TRUE,IncrementalChanges2010[[Type]:[Type]],$A15)</f>
        <v>0</v>
      </c>
      <c r="L15">
        <f>SUMIFS(IncrementalChanges2010[2012],IncrementalChanges2010[[EnableExclusion]:[EnableExclusion]],TRUE,IncrementalChanges2010[[Type]:[Type]],$A15)</f>
        <v>0</v>
      </c>
      <c r="M15">
        <f>SUMIFS(IncrementalChanges2010[2011],IncrementalChanges2010[[EnableExclusion]:[EnableExclusion]],TRUE,IncrementalChanges2010[[Type]:[Type]],$A15)</f>
        <v>0</v>
      </c>
      <c r="N15">
        <f>SUMIFS(IncrementalChanges2010[2010],IncrementalChanges2010[[EnableExclusion]:[EnableExclusion]],TRUE,IncrementalChanges2010[[Type]:[Type]],$A15)</f>
        <v>0</v>
      </c>
      <c r="O15">
        <f>SUMIFS(IncrementalChanges2010[2009],IncrementalChanges2010[[EnableExclusion]:[EnableExclusion]],TRUE,IncrementalChanges2010[[Type]:[Type]],$A15)</f>
        <v>0</v>
      </c>
      <c r="P15">
        <f>SUMIFS(IncrementalChanges2010[2008],IncrementalChanges2010[[EnableExclusion]:[EnableExclusion]],TRUE,IncrementalChanges2010[[Type]:[Type]],$A15)</f>
        <v>0</v>
      </c>
      <c r="Q15">
        <f>SUMIFS(IncrementalChanges2010[2007],IncrementalChanges2010[[EnableExclusion]:[EnableExclusion]],TRUE,IncrementalChanges2010[[Type]:[Type]],$A15)</f>
        <v>0</v>
      </c>
      <c r="R15">
        <f>SUMIFS(IncrementalChanges2010[2006],IncrementalChanges2010[[EnableExclusion]:[EnableExclusion]],TRUE,IncrementalChanges2010[[Type]:[Type]],$A15)</f>
        <v>-2</v>
      </c>
      <c r="S15">
        <f>SUMIFS(IncrementalChanges2010[2005],IncrementalChanges2010[[EnableExclusion]:[EnableExclusion]],TRUE,IncrementalChanges2010[[Type]:[Type]],$A15)</f>
        <v>0</v>
      </c>
      <c r="T15">
        <f>SUMIFS(IncrementalChanges2010[2004],IncrementalChanges2010[[EnableExclusion]:[EnableExclusion]],TRUE,IncrementalChanges2010[[Type]:[Type]],$A15)</f>
        <v>0</v>
      </c>
      <c r="U15">
        <f>SUMIFS(IncrementalChanges2010[2003],IncrementalChanges2010[[EnableExclusion]:[EnableExclusion]],TRUE,IncrementalChanges2010[[Type]:[Type]],$A15)</f>
        <v>-2</v>
      </c>
      <c r="V15">
        <f>SUMIFS(IncrementalChanges2010[2002],IncrementalChanges2010[[EnableExclusion]:[EnableExclusion]],TRUE,IncrementalChanges2010[[Type]:[Type]],$A15)</f>
        <v>0</v>
      </c>
      <c r="W15">
        <f>SUMIFS(IncrementalChanges2010[2001],IncrementalChanges2010[[EnableExclusion]:[EnableExclusion]],TRUE,IncrementalChanges2010[[Type]:[Type]],$A15)</f>
        <v>0</v>
      </c>
      <c r="X15">
        <f>SUMIFS(IncrementalChanges2010[2000],IncrementalChanges2010[[EnableExclusion]:[EnableExclusion]],TRUE,IncrementalChanges2010[[Type]:[Type]],$A15)</f>
        <v>0</v>
      </c>
      <c r="Y15">
        <f>SUMIFS(IncrementalChanges2010[1999],IncrementalChanges2010[[EnableExclusion]:[EnableExclusion]],TRUE,IncrementalChanges2010[[Type]:[Type]],$A15)</f>
        <v>0</v>
      </c>
      <c r="Z15">
        <f>SUMIFS(IncrementalChanges2010[1998],IncrementalChanges2010[[EnableExclusion]:[EnableExclusion]],TRUE,IncrementalChanges2010[[Type]:[Type]],$A15)</f>
        <v>0</v>
      </c>
      <c r="AA15">
        <f>SUMIFS(IncrementalChanges2010[1997],IncrementalChanges2010[[EnableExclusion]:[EnableExclusion]],TRUE,IncrementalChanges2010[[Type]:[Type]],$A15)</f>
        <v>-4</v>
      </c>
      <c r="AB15">
        <f>SUMIFS(IncrementalChanges2010[1996],IncrementalChanges2010[[EnableExclusion]:[EnableExclusion]],TRUE,IncrementalChanges2010[[Type]:[Type]],$A15)</f>
        <v>0</v>
      </c>
      <c r="AC15">
        <f>SUMIFS(IncrementalChanges2010[1995],IncrementalChanges2010[[EnableExclusion]:[EnableExclusion]],TRUE,IncrementalChanges2010[[Type]:[Type]],$A15)</f>
        <v>0</v>
      </c>
      <c r="AD15">
        <f>SUMIFS(IncrementalChanges2010[1994],IncrementalChanges2010[[EnableExclusion]:[EnableExclusion]],TRUE,IncrementalChanges2010[[Type]:[Type]],$A15)</f>
        <v>0</v>
      </c>
      <c r="AE15">
        <f>SUMIFS(IncrementalChanges2010[1993],IncrementalChanges2010[[EnableExclusion]:[EnableExclusion]],TRUE,IncrementalChanges2010[[Type]:[Type]],$A15)</f>
        <v>0</v>
      </c>
      <c r="AF15">
        <f>SUMIFS(IncrementalChanges2010[1992],IncrementalChanges2010[[EnableExclusion]:[EnableExclusion]],TRUE,IncrementalChanges2010[[Type]:[Type]],$A15)</f>
        <v>0</v>
      </c>
      <c r="AG15">
        <f>SUMIFS(IncrementalChanges2010[1991],IncrementalChanges2010[[EnableExclusion]:[EnableExclusion]],TRUE,IncrementalChanges2010[[Type]:[Type]],$A15)</f>
        <v>0</v>
      </c>
      <c r="AH15">
        <f>SUMIFS(IncrementalChanges2010[1990],IncrementalChanges2010[[EnableExclusion]:[EnableExclusion]],TRUE,IncrementalChanges2010[[Type]:[Type]],$A15)</f>
        <v>0</v>
      </c>
      <c r="AI15">
        <f>SUMIFS(IncrementalChanges2010[1989],IncrementalChanges2010[[EnableExclusion]:[EnableExclusion]],TRUE,IncrementalChanges2010[[Type]:[Type]],$A15)</f>
        <v>0</v>
      </c>
      <c r="AJ15">
        <f>SUMIFS(IncrementalChanges2010[1988],IncrementalChanges2010[[EnableExclusion]:[EnableExclusion]],TRUE,IncrementalChanges2010[[Type]:[Type]],$A15)</f>
        <v>0</v>
      </c>
      <c r="AK15">
        <f>SUMIFS(IncrementalChanges2010[1987],IncrementalChanges2010[[EnableExclusion]:[EnableExclusion]],TRUE,IncrementalChanges2010[[Type]:[Type]],$A15)</f>
        <v>0</v>
      </c>
      <c r="AL15">
        <f>SUMIFS(IncrementalChanges2010[1986],IncrementalChanges2010[[EnableExclusion]:[EnableExclusion]],TRUE,IncrementalChanges2010[[Type]:[Type]],$A15)</f>
        <v>0</v>
      </c>
      <c r="AM15">
        <f>SUMIFS(IncrementalChanges2010[1985],IncrementalChanges2010[[EnableExclusion]:[EnableExclusion]],TRUE,IncrementalChanges2010[[Type]:[Type]],$A15)</f>
        <v>0</v>
      </c>
      <c r="AN15">
        <f>SUMIFS(IncrementalChanges2010[1984],IncrementalChanges2010[[EnableExclusion]:[EnableExclusion]],TRUE,IncrementalChanges2010[[Type]:[Type]],$A15)</f>
        <v>-3</v>
      </c>
      <c r="AO15">
        <f>SUMIFS(IncrementalChanges2010[1983],IncrementalChanges2010[[EnableExclusion]:[EnableExclusion]],TRUE,IncrementalChanges2010[[Type]:[Type]],$A15)</f>
        <v>0</v>
      </c>
      <c r="AP15">
        <f>SUMIFS(IncrementalChanges2010[1982],IncrementalChanges2010[[EnableExclusion]:[EnableExclusion]],TRUE,IncrementalChanges2010[[Type]:[Type]],$A15)</f>
        <v>0</v>
      </c>
      <c r="AQ15">
        <f>SUMIFS(IncrementalChanges2010[1981],IncrementalChanges2010[[EnableExclusion]:[EnableExclusion]],TRUE,IncrementalChanges2010[[Type]:[Type]],$A15)</f>
        <v>0</v>
      </c>
      <c r="AR15">
        <f>SUMIFS(IncrementalChanges2010[1980],IncrementalChanges2010[[EnableExclusion]:[EnableExclusion]],TRUE,IncrementalChanges2010[[Type]:[Type]],$A15)</f>
        <v>0</v>
      </c>
      <c r="AS15">
        <f>SUMIFS(IncrementalChanges2010[1979],IncrementalChanges2010[[EnableExclusion]:[EnableExclusion]],TRUE,IncrementalChanges2010[[Type]:[Type]],$A15)</f>
        <v>2</v>
      </c>
      <c r="AT15">
        <f>SUMIFS(IncrementalChanges2010[1978],IncrementalChanges2010[[EnableExclusion]:[EnableExclusion]],TRUE,IncrementalChanges2010[[Type]:[Type]],$A15)</f>
        <v>0</v>
      </c>
      <c r="AU15">
        <f>SUMIFS(IncrementalChanges2010[1977],IncrementalChanges2010[[EnableExclusion]:[EnableExclusion]],TRUE,IncrementalChanges2010[[Type]:[Type]],$A15)</f>
        <v>0</v>
      </c>
      <c r="AV15">
        <f>SUMIFS(IncrementalChanges2010[1976],IncrementalChanges2010[[EnableExclusion]:[EnableExclusion]],TRUE,IncrementalChanges2010[[Type]:[Type]],$A15)</f>
        <v>0</v>
      </c>
      <c r="AW15">
        <f>SUMIFS(IncrementalChanges2010[1975],IncrementalChanges2010[[EnableExclusion]:[EnableExclusion]],TRUE,IncrementalChanges2010[[Type]:[Type]],$A15)</f>
        <v>0</v>
      </c>
      <c r="AX15">
        <f>SUMIFS(IncrementalChanges2010[1974],IncrementalChanges2010[[EnableExclusion]:[EnableExclusion]],TRUE,IncrementalChanges2010[[Type]:[Type]],$A15)</f>
        <v>0</v>
      </c>
      <c r="AY15">
        <f>SUMIFS(IncrementalChanges2010[1973],IncrementalChanges2010[[EnableExclusion]:[EnableExclusion]],TRUE,IncrementalChanges2010[[Type]:[Type]],$A15)</f>
        <v>0</v>
      </c>
      <c r="AZ15">
        <f>SUMIFS(IncrementalChanges2010[1972],IncrementalChanges2010[[EnableExclusion]:[EnableExclusion]],TRUE,IncrementalChanges2010[[Type]:[Type]],$A15)</f>
        <v>0</v>
      </c>
      <c r="BA15">
        <f>SUMIFS(IncrementalChanges2010[1971],IncrementalChanges2010[[EnableExclusion]:[EnableExclusion]],TRUE,IncrementalChanges2010[[Type]:[Type]],$A15)</f>
        <v>0</v>
      </c>
      <c r="BB15">
        <f>SUMIFS(IncrementalChanges2010[1970],IncrementalChanges2010[[EnableExclusion]:[EnableExclusion]],TRUE,IncrementalChanges2010[[Type]:[Type]],$A15)</f>
        <v>0</v>
      </c>
      <c r="BC15">
        <f>SUMIFS(IncrementalChanges2010[1969],IncrementalChanges2010[[EnableExclusion]:[EnableExclusion]],TRUE,IncrementalChanges2010[[Type]:[Type]],$A15)</f>
        <v>0</v>
      </c>
      <c r="BD15">
        <f>SUMIFS(IncrementalChanges2010[1968],IncrementalChanges2010[[EnableExclusion]:[EnableExclusion]],TRUE,IncrementalChanges2010[[Type]:[Type]],$A15)</f>
        <v>0</v>
      </c>
      <c r="BE15">
        <f>SUMIFS(IncrementalChanges2010[1967],IncrementalChanges2010[[EnableExclusion]:[EnableExclusion]],TRUE,IncrementalChanges2010[[Type]:[Type]],$A15)</f>
        <v>0</v>
      </c>
      <c r="BF15">
        <f>SUMIFS(IncrementalChanges2010[1966],IncrementalChanges2010[[EnableExclusion]:[EnableExclusion]],TRUE,IncrementalChanges2010[[Type]:[Type]],$A15)</f>
        <v>0</v>
      </c>
      <c r="BG15">
        <f>SUMIFS(IncrementalChanges2010[1965],IncrementalChanges2010[[EnableExclusion]:[EnableExclusion]],TRUE,IncrementalChanges2010[[Type]:[Type]],$A15)</f>
        <v>0</v>
      </c>
      <c r="BH15">
        <f>SUMIFS(IncrementalChanges2010[1964],IncrementalChanges2010[[EnableExclusion]:[EnableExclusion]],TRUE,IncrementalChanges2010[[Type]:[Type]],$A15)</f>
        <v>0</v>
      </c>
      <c r="BI15">
        <f>SUMIFS(IncrementalChanges2010[1963],IncrementalChanges2010[[EnableExclusion]:[EnableExclusion]],TRUE,IncrementalChanges2010[[Type]:[Type]],$A15)</f>
        <v>0</v>
      </c>
      <c r="BJ15">
        <f>SUMIFS(IncrementalChanges2010[1962],IncrementalChanges2010[[EnableExclusion]:[EnableExclusion]],TRUE,IncrementalChanges2010[[Type]:[Type]],$A15)</f>
        <v>0</v>
      </c>
      <c r="BK15">
        <f>SUMIFS(IncrementalChanges2010[1961],IncrementalChanges2010[[EnableExclusion]:[EnableExclusion]],TRUE,IncrementalChanges2010[[Type]:[Type]],$A15)</f>
        <v>0</v>
      </c>
      <c r="BL15">
        <f>SUMIFS(IncrementalChanges2010[1960],IncrementalChanges2010[[EnableExclusion]:[EnableExclusion]],TRUE,IncrementalChanges2010[[Type]:[Type]],$A15)</f>
        <v>0</v>
      </c>
      <c r="BM15">
        <f>SUMIFS(IncrementalChanges2010[1959],IncrementalChanges2010[[EnableExclusion]:[EnableExclusion]],TRUE,IncrementalChanges2010[[Type]:[Type]],$A15)</f>
        <v>0</v>
      </c>
      <c r="BN15">
        <f>SUMIFS(IncrementalChanges2010[1958],IncrementalChanges2010[[EnableExclusion]:[EnableExclusion]],TRUE,IncrementalChanges2010[[Type]:[Type]],$A15)</f>
        <v>0</v>
      </c>
      <c r="BO15">
        <f>SUMIFS(IncrementalChanges2010[1957],IncrementalChanges2010[[EnableExclusion]:[EnableExclusion]],TRUE,IncrementalChanges2010[[Type]:[Type]],$A15)</f>
        <v>0</v>
      </c>
      <c r="BP15">
        <f>SUMIFS(IncrementalChanges2010[1956],IncrementalChanges2010[[EnableExclusion]:[EnableExclusion]],TRUE,IncrementalChanges2010[[Type]:[Type]],$A15)</f>
        <v>0</v>
      </c>
      <c r="BQ15">
        <f>SUMIFS(IncrementalChanges2010[1955],IncrementalChanges2010[[EnableExclusion]:[EnableExclusion]],TRUE,IncrementalChanges2010[[Type]:[Type]],$A15)</f>
        <v>0</v>
      </c>
      <c r="BR15">
        <f>SUMIFS(IncrementalChanges2010[1954],IncrementalChanges2010[[EnableExclusion]:[EnableExclusion]],TRUE,IncrementalChanges2010[[Type]:[Type]],$A15)</f>
        <v>0</v>
      </c>
      <c r="BS15">
        <f>SUMIFS(IncrementalChanges2010[1953],IncrementalChanges2010[[EnableExclusion]:[EnableExclusion]],TRUE,IncrementalChanges2010[[Type]:[Type]],$A15)</f>
        <v>0</v>
      </c>
      <c r="BT15">
        <f>SUMIFS(IncrementalChanges2010[1952],IncrementalChanges2010[[EnableExclusion]:[EnableExclusion]],TRUE,IncrementalChanges2010[[Type]:[Type]],$A15)</f>
        <v>0</v>
      </c>
      <c r="BU15">
        <f>SUMIFS(IncrementalChanges2010[1951],IncrementalChanges2010[[EnableExclusion]:[EnableExclusion]],TRUE,IncrementalChanges2010[[Type]:[Type]],$A15)</f>
        <v>0</v>
      </c>
      <c r="BV15">
        <f>SUMIFS(IncrementalChanges2010[1950],IncrementalChanges2010[[EnableExclusion]:[EnableExclusion]],TRUE,IncrementalChanges2010[[Type]:[Type]],$A15)</f>
        <v>0</v>
      </c>
      <c r="BW15">
        <f>SUMIFS(IncrementalChanges2010[1949],IncrementalChanges2010[[EnableExclusion]:[EnableExclusion]],TRUE,IncrementalChanges2010[[Type]:[Type]],$A15)</f>
        <v>0</v>
      </c>
      <c r="BX15">
        <f>SUMIFS(IncrementalChanges2010[1948],IncrementalChanges2010[[EnableExclusion]:[EnableExclusion]],TRUE,IncrementalChanges2010[[Type]:[Type]],$A15)</f>
        <v>0</v>
      </c>
      <c r="BY15">
        <f>SUMIFS(IncrementalChanges2010[1947],IncrementalChanges2010[[EnableExclusion]:[EnableExclusion]],TRUE,IncrementalChanges2010[[Type]:[Type]],$A15)</f>
        <v>0</v>
      </c>
      <c r="BZ15">
        <f>SUMIFS(IncrementalChanges2010[1946],IncrementalChanges2010[[EnableExclusion]:[EnableExclusion]],TRUE,IncrementalChanges2010[[Type]:[Type]],$A15)</f>
        <v>0</v>
      </c>
      <c r="CA15">
        <f>SUMIFS(IncrementalChanges2010[1945],IncrementalChanges2010[[EnableExclusion]:[EnableExclusion]],TRUE,IncrementalChanges2010[[Type]:[Type]],$A15)</f>
        <v>0</v>
      </c>
      <c r="CB15">
        <f>SUMIFS(IncrementalChanges2010[1944],IncrementalChanges2010[[EnableExclusion]:[EnableExclusion]],TRUE,IncrementalChanges2010[[Type]:[Type]],$A15)</f>
        <v>0</v>
      </c>
      <c r="CC15">
        <f>SUMIFS(IncrementalChanges2010[1943],IncrementalChanges2010[[EnableExclusion]:[EnableExclusion]],TRUE,IncrementalChanges2010[[Type]:[Type]],$A15)</f>
        <v>0</v>
      </c>
      <c r="CD15">
        <f>SUMIFS(IncrementalChanges2010[1942],IncrementalChanges2010[[EnableExclusion]:[EnableExclusion]],TRUE,IncrementalChanges2010[[Type]:[Type]],$A15)</f>
        <v>0</v>
      </c>
      <c r="CE15">
        <f>SUMIFS(IncrementalChanges2010[1941],IncrementalChanges2010[[EnableExclusion]:[EnableExclusion]],TRUE,IncrementalChanges2010[[Type]:[Type]],$A15)</f>
        <v>0</v>
      </c>
      <c r="CF15">
        <f>SUMIFS(IncrementalChanges2010[1940],IncrementalChanges2010[[EnableExclusion]:[EnableExclusion]],TRUE,IncrementalChanges2010[[Type]:[Type]],$A15)</f>
        <v>0</v>
      </c>
      <c r="CG15">
        <f>SUMIFS(IncrementalChanges2010[1939],IncrementalChanges2010[[EnableExclusion]:[EnableExclusion]],TRUE,IncrementalChanges2010[[Type]:[Type]],$A15)</f>
        <v>0</v>
      </c>
      <c r="CH15">
        <f>SUMIFS(IncrementalChanges2010[1938],IncrementalChanges2010[[EnableExclusion]:[EnableExclusion]],TRUE,IncrementalChanges2010[[Type]:[Type]],$A15)</f>
        <v>0</v>
      </c>
      <c r="CI15">
        <f>SUMIFS(IncrementalChanges2010[1937],IncrementalChanges2010[[EnableExclusion]:[EnableExclusion]],TRUE,IncrementalChanges2010[[Type]:[Type]],$A15)</f>
        <v>0</v>
      </c>
      <c r="CJ15">
        <f>SUMIFS(IncrementalChanges2010[1936],IncrementalChanges2010[[EnableExclusion]:[EnableExclusion]],TRUE,IncrementalChanges2010[[Type]:[Type]],$A15)</f>
        <v>0</v>
      </c>
      <c r="CK15">
        <f>SUMIFS(IncrementalChanges2010[1935],IncrementalChanges2010[[EnableExclusion]:[EnableExclusion]],TRUE,IncrementalChanges2010[[Type]:[Type]],$A15)</f>
        <v>0</v>
      </c>
      <c r="CL15">
        <f>SUMIFS(IncrementalChanges2010[1934],IncrementalChanges2010[[EnableExclusion]:[EnableExclusion]],TRUE,IncrementalChanges2010[[Type]:[Type]],$A15)</f>
        <v>0</v>
      </c>
      <c r="CM15">
        <f>SUMIFS(IncrementalChanges2010[1933],IncrementalChanges2010[[EnableExclusion]:[EnableExclusion]],TRUE,IncrementalChanges2010[[Type]:[Type]],$A15)</f>
        <v>0</v>
      </c>
      <c r="CN15">
        <f>SUMIFS(IncrementalChanges2010[1932],IncrementalChanges2010[[EnableExclusion]:[EnableExclusion]],TRUE,IncrementalChanges2010[[Type]:[Type]],$A15)</f>
        <v>0</v>
      </c>
      <c r="CO15">
        <f>SUMIFS(IncrementalChanges2010[1931],IncrementalChanges2010[[EnableExclusion]:[EnableExclusion]],TRUE,IncrementalChanges2010[[Type]:[Type]],$A15)</f>
        <v>0</v>
      </c>
      <c r="CP15">
        <f>SUMIFS(IncrementalChanges2010[1930],IncrementalChanges2010[[EnableExclusion]:[EnableExclusion]],TRUE,IncrementalChanges2010[[Type]:[Type]],$A15)</f>
        <v>0</v>
      </c>
      <c r="CQ15">
        <f>SUMIFS(IncrementalChanges2010[1929],IncrementalChanges2010[[EnableExclusion]:[EnableExclusion]],TRUE,IncrementalChanges2010[[Type]:[Type]],$A15)</f>
        <v>0</v>
      </c>
      <c r="CR15">
        <f>SUMIFS(IncrementalChanges2010[1928],IncrementalChanges2010[[EnableExclusion]:[EnableExclusion]],TRUE,IncrementalChanges2010[[Type]:[Type]],$A15)</f>
        <v>0</v>
      </c>
      <c r="CS15">
        <f>SUMIFS(IncrementalChanges2010[1927],IncrementalChanges2010[[EnableExclusion]:[EnableExclusion]],TRUE,IncrementalChanges2010[[Type]:[Type]],$A15)</f>
        <v>0</v>
      </c>
      <c r="CT15">
        <f>SUMIFS(IncrementalChanges2010[1926],IncrementalChanges2010[[EnableExclusion]:[EnableExclusion]],TRUE,IncrementalChanges2010[[Type]:[Type]],$A15)</f>
        <v>0</v>
      </c>
      <c r="CU15">
        <f>SUMIFS(IncrementalChanges2010[1925],IncrementalChanges2010[[EnableExclusion]:[EnableExclusion]],TRUE,IncrementalChanges2010[[Type]:[Type]],$A15)</f>
        <v>0</v>
      </c>
      <c r="CV15">
        <f>SUMIFS(IncrementalChanges2010[1924],IncrementalChanges2010[[EnableExclusion]:[EnableExclusion]],TRUE,IncrementalChanges2010[[Type]:[Type]],$A15)</f>
        <v>0</v>
      </c>
    </row>
    <row r="16" spans="1:100" x14ac:dyDescent="0.3">
      <c r="A16" t="s">
        <v>129</v>
      </c>
      <c r="D16" t="s">
        <v>7</v>
      </c>
      <c r="H16" s="1">
        <f t="shared" si="1"/>
        <v>0</v>
      </c>
      <c r="I16">
        <f>SUMIFS(IncrementalChanges2010[2014],IncrementalChanges2010[[EnableExclusion]:[EnableExclusion]],TRUE,IncrementalChanges2010[[Type]:[Type]],$A16)</f>
        <v>0</v>
      </c>
      <c r="J16">
        <f>SUMIFS(IncrementalChanges2010[2014],IncrementalChanges2010[[EnableExclusion]:[EnableExclusion]],TRUE,IncrementalChanges2010[[Type]:[Type]],$A16)</f>
        <v>0</v>
      </c>
      <c r="K16">
        <f>SUMIFS(IncrementalChanges2010[2013],IncrementalChanges2010[[EnableExclusion]:[EnableExclusion]],TRUE,IncrementalChanges2010[[Type]:[Type]],$A16)</f>
        <v>0</v>
      </c>
      <c r="L16">
        <f>SUMIFS(IncrementalChanges2010[2012],IncrementalChanges2010[[EnableExclusion]:[EnableExclusion]],TRUE,IncrementalChanges2010[[Type]:[Type]],$A16)</f>
        <v>0</v>
      </c>
      <c r="M16">
        <f>SUMIFS(IncrementalChanges2010[2011],IncrementalChanges2010[[EnableExclusion]:[EnableExclusion]],TRUE,IncrementalChanges2010[[Type]:[Type]],$A16)</f>
        <v>0</v>
      </c>
      <c r="N16">
        <f>SUMIFS(IncrementalChanges2010[2010],IncrementalChanges2010[[EnableExclusion]:[EnableExclusion]],TRUE,IncrementalChanges2010[[Type]:[Type]],$A16)</f>
        <v>0</v>
      </c>
      <c r="O16">
        <f>SUMIFS(IncrementalChanges2010[2009],IncrementalChanges2010[[EnableExclusion]:[EnableExclusion]],TRUE,IncrementalChanges2010[[Type]:[Type]],$A16)</f>
        <v>0</v>
      </c>
      <c r="P16">
        <f>SUMIFS(IncrementalChanges2010[2008],IncrementalChanges2010[[EnableExclusion]:[EnableExclusion]],TRUE,IncrementalChanges2010[[Type]:[Type]],$A16)</f>
        <v>0</v>
      </c>
      <c r="Q16">
        <f>SUMIFS(IncrementalChanges2010[2007],IncrementalChanges2010[[EnableExclusion]:[EnableExclusion]],TRUE,IncrementalChanges2010[[Type]:[Type]],$A16)</f>
        <v>0</v>
      </c>
      <c r="R16">
        <f>SUMIFS(IncrementalChanges2010[2006],IncrementalChanges2010[[EnableExclusion]:[EnableExclusion]],TRUE,IncrementalChanges2010[[Type]:[Type]],$A16)</f>
        <v>0</v>
      </c>
      <c r="S16">
        <f>SUMIFS(IncrementalChanges2010[2005],IncrementalChanges2010[[EnableExclusion]:[EnableExclusion]],TRUE,IncrementalChanges2010[[Type]:[Type]],$A16)</f>
        <v>0</v>
      </c>
      <c r="T16">
        <f>SUMIFS(IncrementalChanges2010[2004],IncrementalChanges2010[[EnableExclusion]:[EnableExclusion]],TRUE,IncrementalChanges2010[[Type]:[Type]],$A16)</f>
        <v>0</v>
      </c>
      <c r="U16">
        <f>SUMIFS(IncrementalChanges2010[2003],IncrementalChanges2010[[EnableExclusion]:[EnableExclusion]],TRUE,IncrementalChanges2010[[Type]:[Type]],$A16)</f>
        <v>0</v>
      </c>
      <c r="V16">
        <f>SUMIFS(IncrementalChanges2010[2002],IncrementalChanges2010[[EnableExclusion]:[EnableExclusion]],TRUE,IncrementalChanges2010[[Type]:[Type]],$A16)</f>
        <v>0</v>
      </c>
      <c r="W16">
        <f>SUMIFS(IncrementalChanges2010[2001],IncrementalChanges2010[[EnableExclusion]:[EnableExclusion]],TRUE,IncrementalChanges2010[[Type]:[Type]],$A16)</f>
        <v>0</v>
      </c>
      <c r="X16">
        <f>SUMIFS(IncrementalChanges2010[2000],IncrementalChanges2010[[EnableExclusion]:[EnableExclusion]],TRUE,IncrementalChanges2010[[Type]:[Type]],$A16)</f>
        <v>0</v>
      </c>
      <c r="Y16">
        <f>SUMIFS(IncrementalChanges2010[1999],IncrementalChanges2010[[EnableExclusion]:[EnableExclusion]],TRUE,IncrementalChanges2010[[Type]:[Type]],$A16)</f>
        <v>0</v>
      </c>
      <c r="Z16">
        <f>SUMIFS(IncrementalChanges2010[1998],IncrementalChanges2010[[EnableExclusion]:[EnableExclusion]],TRUE,IncrementalChanges2010[[Type]:[Type]],$A16)</f>
        <v>0</v>
      </c>
      <c r="AA16">
        <f>SUMIFS(IncrementalChanges2010[1997],IncrementalChanges2010[[EnableExclusion]:[EnableExclusion]],TRUE,IncrementalChanges2010[[Type]:[Type]],$A16)</f>
        <v>0</v>
      </c>
      <c r="AB16">
        <f>SUMIFS(IncrementalChanges2010[1996],IncrementalChanges2010[[EnableExclusion]:[EnableExclusion]],TRUE,IncrementalChanges2010[[Type]:[Type]],$A16)</f>
        <v>0</v>
      </c>
      <c r="AC16">
        <f>SUMIFS(IncrementalChanges2010[1995],IncrementalChanges2010[[EnableExclusion]:[EnableExclusion]],TRUE,IncrementalChanges2010[[Type]:[Type]],$A16)</f>
        <v>0</v>
      </c>
      <c r="AD16">
        <f>SUMIFS(IncrementalChanges2010[1994],IncrementalChanges2010[[EnableExclusion]:[EnableExclusion]],TRUE,IncrementalChanges2010[[Type]:[Type]],$A16)</f>
        <v>0</v>
      </c>
      <c r="AE16">
        <f>SUMIFS(IncrementalChanges2010[1993],IncrementalChanges2010[[EnableExclusion]:[EnableExclusion]],TRUE,IncrementalChanges2010[[Type]:[Type]],$A16)</f>
        <v>0</v>
      </c>
      <c r="AF16">
        <f>SUMIFS(IncrementalChanges2010[1992],IncrementalChanges2010[[EnableExclusion]:[EnableExclusion]],TRUE,IncrementalChanges2010[[Type]:[Type]],$A16)</f>
        <v>0</v>
      </c>
      <c r="AG16">
        <f>SUMIFS(IncrementalChanges2010[1991],IncrementalChanges2010[[EnableExclusion]:[EnableExclusion]],TRUE,IncrementalChanges2010[[Type]:[Type]],$A16)</f>
        <v>0</v>
      </c>
      <c r="AH16">
        <f>SUMIFS(IncrementalChanges2010[1990],IncrementalChanges2010[[EnableExclusion]:[EnableExclusion]],TRUE,IncrementalChanges2010[[Type]:[Type]],$A16)</f>
        <v>0</v>
      </c>
      <c r="AI16">
        <f>SUMIFS(IncrementalChanges2010[1989],IncrementalChanges2010[[EnableExclusion]:[EnableExclusion]],TRUE,IncrementalChanges2010[[Type]:[Type]],$A16)</f>
        <v>0</v>
      </c>
      <c r="AJ16">
        <f>SUMIFS(IncrementalChanges2010[1988],IncrementalChanges2010[[EnableExclusion]:[EnableExclusion]],TRUE,IncrementalChanges2010[[Type]:[Type]],$A16)</f>
        <v>0</v>
      </c>
      <c r="AK16">
        <f>SUMIFS(IncrementalChanges2010[1987],IncrementalChanges2010[[EnableExclusion]:[EnableExclusion]],TRUE,IncrementalChanges2010[[Type]:[Type]],$A16)</f>
        <v>0</v>
      </c>
      <c r="AL16">
        <f>SUMIFS(IncrementalChanges2010[1986],IncrementalChanges2010[[EnableExclusion]:[EnableExclusion]],TRUE,IncrementalChanges2010[[Type]:[Type]],$A16)</f>
        <v>0</v>
      </c>
      <c r="AM16">
        <f>SUMIFS(IncrementalChanges2010[1985],IncrementalChanges2010[[EnableExclusion]:[EnableExclusion]],TRUE,IncrementalChanges2010[[Type]:[Type]],$A16)</f>
        <v>0</v>
      </c>
      <c r="AN16">
        <f>SUMIFS(IncrementalChanges2010[1984],IncrementalChanges2010[[EnableExclusion]:[EnableExclusion]],TRUE,IncrementalChanges2010[[Type]:[Type]],$A16)</f>
        <v>0</v>
      </c>
      <c r="AO16">
        <f>SUMIFS(IncrementalChanges2010[1983],IncrementalChanges2010[[EnableExclusion]:[EnableExclusion]],TRUE,IncrementalChanges2010[[Type]:[Type]],$A16)</f>
        <v>0</v>
      </c>
      <c r="AP16">
        <f>SUMIFS(IncrementalChanges2010[1982],IncrementalChanges2010[[EnableExclusion]:[EnableExclusion]],TRUE,IncrementalChanges2010[[Type]:[Type]],$A16)</f>
        <v>0</v>
      </c>
      <c r="AQ16">
        <f>SUMIFS(IncrementalChanges2010[1981],IncrementalChanges2010[[EnableExclusion]:[EnableExclusion]],TRUE,IncrementalChanges2010[[Type]:[Type]],$A16)</f>
        <v>0</v>
      </c>
      <c r="AR16">
        <f>SUMIFS(IncrementalChanges2010[1980],IncrementalChanges2010[[EnableExclusion]:[EnableExclusion]],TRUE,IncrementalChanges2010[[Type]:[Type]],$A16)</f>
        <v>0</v>
      </c>
      <c r="AS16">
        <f>SUMIFS(IncrementalChanges2010[1979],IncrementalChanges2010[[EnableExclusion]:[EnableExclusion]],TRUE,IncrementalChanges2010[[Type]:[Type]],$A16)</f>
        <v>0</v>
      </c>
      <c r="AT16">
        <f>SUMIFS(IncrementalChanges2010[1978],IncrementalChanges2010[[EnableExclusion]:[EnableExclusion]],TRUE,IncrementalChanges2010[[Type]:[Type]],$A16)</f>
        <v>0</v>
      </c>
      <c r="AU16">
        <f>SUMIFS(IncrementalChanges2010[1977],IncrementalChanges2010[[EnableExclusion]:[EnableExclusion]],TRUE,IncrementalChanges2010[[Type]:[Type]],$A16)</f>
        <v>0</v>
      </c>
      <c r="AV16">
        <f>SUMIFS(IncrementalChanges2010[1976],IncrementalChanges2010[[EnableExclusion]:[EnableExclusion]],TRUE,IncrementalChanges2010[[Type]:[Type]],$A16)</f>
        <v>0</v>
      </c>
      <c r="AW16">
        <f>SUMIFS(IncrementalChanges2010[1975],IncrementalChanges2010[[EnableExclusion]:[EnableExclusion]],TRUE,IncrementalChanges2010[[Type]:[Type]],$A16)</f>
        <v>0</v>
      </c>
      <c r="AX16">
        <f>SUMIFS(IncrementalChanges2010[1974],IncrementalChanges2010[[EnableExclusion]:[EnableExclusion]],TRUE,IncrementalChanges2010[[Type]:[Type]],$A16)</f>
        <v>0</v>
      </c>
      <c r="AY16">
        <f>SUMIFS(IncrementalChanges2010[1973],IncrementalChanges2010[[EnableExclusion]:[EnableExclusion]],TRUE,IncrementalChanges2010[[Type]:[Type]],$A16)</f>
        <v>0</v>
      </c>
      <c r="AZ16">
        <f>SUMIFS(IncrementalChanges2010[1972],IncrementalChanges2010[[EnableExclusion]:[EnableExclusion]],TRUE,IncrementalChanges2010[[Type]:[Type]],$A16)</f>
        <v>0</v>
      </c>
      <c r="BA16">
        <f>SUMIFS(IncrementalChanges2010[1971],IncrementalChanges2010[[EnableExclusion]:[EnableExclusion]],TRUE,IncrementalChanges2010[[Type]:[Type]],$A16)</f>
        <v>0</v>
      </c>
      <c r="BB16">
        <f>SUMIFS(IncrementalChanges2010[1970],IncrementalChanges2010[[EnableExclusion]:[EnableExclusion]],TRUE,IncrementalChanges2010[[Type]:[Type]],$A16)</f>
        <v>0</v>
      </c>
      <c r="BC16">
        <f>SUMIFS(IncrementalChanges2010[1969],IncrementalChanges2010[[EnableExclusion]:[EnableExclusion]],TRUE,IncrementalChanges2010[[Type]:[Type]],$A16)</f>
        <v>0</v>
      </c>
      <c r="BD16">
        <f>SUMIFS(IncrementalChanges2010[1968],IncrementalChanges2010[[EnableExclusion]:[EnableExclusion]],TRUE,IncrementalChanges2010[[Type]:[Type]],$A16)</f>
        <v>0</v>
      </c>
      <c r="BE16">
        <f>SUMIFS(IncrementalChanges2010[1967],IncrementalChanges2010[[EnableExclusion]:[EnableExclusion]],TRUE,IncrementalChanges2010[[Type]:[Type]],$A16)</f>
        <v>0</v>
      </c>
      <c r="BF16">
        <f>SUMIFS(IncrementalChanges2010[1966],IncrementalChanges2010[[EnableExclusion]:[EnableExclusion]],TRUE,IncrementalChanges2010[[Type]:[Type]],$A16)</f>
        <v>0</v>
      </c>
      <c r="BG16">
        <f>SUMIFS(IncrementalChanges2010[1965],IncrementalChanges2010[[EnableExclusion]:[EnableExclusion]],TRUE,IncrementalChanges2010[[Type]:[Type]],$A16)</f>
        <v>0</v>
      </c>
      <c r="BH16">
        <f>SUMIFS(IncrementalChanges2010[1964],IncrementalChanges2010[[EnableExclusion]:[EnableExclusion]],TRUE,IncrementalChanges2010[[Type]:[Type]],$A16)</f>
        <v>0</v>
      </c>
      <c r="BI16">
        <f>SUMIFS(IncrementalChanges2010[1963],IncrementalChanges2010[[EnableExclusion]:[EnableExclusion]],TRUE,IncrementalChanges2010[[Type]:[Type]],$A16)</f>
        <v>0</v>
      </c>
      <c r="BJ16">
        <f>SUMIFS(IncrementalChanges2010[1962],IncrementalChanges2010[[EnableExclusion]:[EnableExclusion]],TRUE,IncrementalChanges2010[[Type]:[Type]],$A16)</f>
        <v>0</v>
      </c>
      <c r="BK16">
        <f>SUMIFS(IncrementalChanges2010[1961],IncrementalChanges2010[[EnableExclusion]:[EnableExclusion]],TRUE,IncrementalChanges2010[[Type]:[Type]],$A16)</f>
        <v>0</v>
      </c>
      <c r="BL16">
        <f>SUMIFS(IncrementalChanges2010[1960],IncrementalChanges2010[[EnableExclusion]:[EnableExclusion]],TRUE,IncrementalChanges2010[[Type]:[Type]],$A16)</f>
        <v>0</v>
      </c>
      <c r="BM16">
        <f>SUMIFS(IncrementalChanges2010[1959],IncrementalChanges2010[[EnableExclusion]:[EnableExclusion]],TRUE,IncrementalChanges2010[[Type]:[Type]],$A16)</f>
        <v>0</v>
      </c>
      <c r="BN16">
        <f>SUMIFS(IncrementalChanges2010[1958],IncrementalChanges2010[[EnableExclusion]:[EnableExclusion]],TRUE,IncrementalChanges2010[[Type]:[Type]],$A16)</f>
        <v>0</v>
      </c>
      <c r="BO16">
        <f>SUMIFS(IncrementalChanges2010[1957],IncrementalChanges2010[[EnableExclusion]:[EnableExclusion]],TRUE,IncrementalChanges2010[[Type]:[Type]],$A16)</f>
        <v>0</v>
      </c>
      <c r="BP16">
        <f>SUMIFS(IncrementalChanges2010[1956],IncrementalChanges2010[[EnableExclusion]:[EnableExclusion]],TRUE,IncrementalChanges2010[[Type]:[Type]],$A16)</f>
        <v>0</v>
      </c>
      <c r="BQ16">
        <f>SUMIFS(IncrementalChanges2010[1955],IncrementalChanges2010[[EnableExclusion]:[EnableExclusion]],TRUE,IncrementalChanges2010[[Type]:[Type]],$A16)</f>
        <v>0</v>
      </c>
      <c r="BR16">
        <f>SUMIFS(IncrementalChanges2010[1954],IncrementalChanges2010[[EnableExclusion]:[EnableExclusion]],TRUE,IncrementalChanges2010[[Type]:[Type]],$A16)</f>
        <v>0</v>
      </c>
      <c r="BS16">
        <f>SUMIFS(IncrementalChanges2010[1953],IncrementalChanges2010[[EnableExclusion]:[EnableExclusion]],TRUE,IncrementalChanges2010[[Type]:[Type]],$A16)</f>
        <v>0</v>
      </c>
      <c r="BT16">
        <f>SUMIFS(IncrementalChanges2010[1952],IncrementalChanges2010[[EnableExclusion]:[EnableExclusion]],TRUE,IncrementalChanges2010[[Type]:[Type]],$A16)</f>
        <v>0</v>
      </c>
      <c r="BU16">
        <f>SUMIFS(IncrementalChanges2010[1951],IncrementalChanges2010[[EnableExclusion]:[EnableExclusion]],TRUE,IncrementalChanges2010[[Type]:[Type]],$A16)</f>
        <v>0</v>
      </c>
      <c r="BV16">
        <f>SUMIFS(IncrementalChanges2010[1950],IncrementalChanges2010[[EnableExclusion]:[EnableExclusion]],TRUE,IncrementalChanges2010[[Type]:[Type]],$A16)</f>
        <v>0</v>
      </c>
      <c r="BW16">
        <f>SUMIFS(IncrementalChanges2010[1949],IncrementalChanges2010[[EnableExclusion]:[EnableExclusion]],TRUE,IncrementalChanges2010[[Type]:[Type]],$A16)</f>
        <v>0</v>
      </c>
      <c r="BX16">
        <f>SUMIFS(IncrementalChanges2010[1948],IncrementalChanges2010[[EnableExclusion]:[EnableExclusion]],TRUE,IncrementalChanges2010[[Type]:[Type]],$A16)</f>
        <v>0</v>
      </c>
      <c r="BY16">
        <f>SUMIFS(IncrementalChanges2010[1947],IncrementalChanges2010[[EnableExclusion]:[EnableExclusion]],TRUE,IncrementalChanges2010[[Type]:[Type]],$A16)</f>
        <v>0</v>
      </c>
      <c r="BZ16">
        <f>SUMIFS(IncrementalChanges2010[1946],IncrementalChanges2010[[EnableExclusion]:[EnableExclusion]],TRUE,IncrementalChanges2010[[Type]:[Type]],$A16)</f>
        <v>0</v>
      </c>
      <c r="CA16">
        <f>SUMIFS(IncrementalChanges2010[1945],IncrementalChanges2010[[EnableExclusion]:[EnableExclusion]],TRUE,IncrementalChanges2010[[Type]:[Type]],$A16)</f>
        <v>0</v>
      </c>
      <c r="CB16">
        <f>SUMIFS(IncrementalChanges2010[1944],IncrementalChanges2010[[EnableExclusion]:[EnableExclusion]],TRUE,IncrementalChanges2010[[Type]:[Type]],$A16)</f>
        <v>0</v>
      </c>
      <c r="CC16">
        <f>SUMIFS(IncrementalChanges2010[1943],IncrementalChanges2010[[EnableExclusion]:[EnableExclusion]],TRUE,IncrementalChanges2010[[Type]:[Type]],$A16)</f>
        <v>0</v>
      </c>
      <c r="CD16">
        <f>SUMIFS(IncrementalChanges2010[1942],IncrementalChanges2010[[EnableExclusion]:[EnableExclusion]],TRUE,IncrementalChanges2010[[Type]:[Type]],$A16)</f>
        <v>0</v>
      </c>
      <c r="CE16">
        <f>SUMIFS(IncrementalChanges2010[1941],IncrementalChanges2010[[EnableExclusion]:[EnableExclusion]],TRUE,IncrementalChanges2010[[Type]:[Type]],$A16)</f>
        <v>0</v>
      </c>
      <c r="CF16">
        <f>SUMIFS(IncrementalChanges2010[1940],IncrementalChanges2010[[EnableExclusion]:[EnableExclusion]],TRUE,IncrementalChanges2010[[Type]:[Type]],$A16)</f>
        <v>0</v>
      </c>
      <c r="CG16">
        <f>SUMIFS(IncrementalChanges2010[1939],IncrementalChanges2010[[EnableExclusion]:[EnableExclusion]],TRUE,IncrementalChanges2010[[Type]:[Type]],$A16)</f>
        <v>0</v>
      </c>
      <c r="CH16">
        <f>SUMIFS(IncrementalChanges2010[1938],IncrementalChanges2010[[EnableExclusion]:[EnableExclusion]],TRUE,IncrementalChanges2010[[Type]:[Type]],$A16)</f>
        <v>0</v>
      </c>
      <c r="CI16">
        <f>SUMIFS(IncrementalChanges2010[1937],IncrementalChanges2010[[EnableExclusion]:[EnableExclusion]],TRUE,IncrementalChanges2010[[Type]:[Type]],$A16)</f>
        <v>0</v>
      </c>
      <c r="CJ16">
        <f>SUMIFS(IncrementalChanges2010[1936],IncrementalChanges2010[[EnableExclusion]:[EnableExclusion]],TRUE,IncrementalChanges2010[[Type]:[Type]],$A16)</f>
        <v>0</v>
      </c>
      <c r="CK16">
        <f>SUMIFS(IncrementalChanges2010[1935],IncrementalChanges2010[[EnableExclusion]:[EnableExclusion]],TRUE,IncrementalChanges2010[[Type]:[Type]],$A16)</f>
        <v>0</v>
      </c>
      <c r="CL16">
        <f>SUMIFS(IncrementalChanges2010[1934],IncrementalChanges2010[[EnableExclusion]:[EnableExclusion]],TRUE,IncrementalChanges2010[[Type]:[Type]],$A16)</f>
        <v>0</v>
      </c>
      <c r="CM16">
        <f>SUMIFS(IncrementalChanges2010[1933],IncrementalChanges2010[[EnableExclusion]:[EnableExclusion]],TRUE,IncrementalChanges2010[[Type]:[Type]],$A16)</f>
        <v>0</v>
      </c>
      <c r="CN16">
        <f>SUMIFS(IncrementalChanges2010[1932],IncrementalChanges2010[[EnableExclusion]:[EnableExclusion]],TRUE,IncrementalChanges2010[[Type]:[Type]],$A16)</f>
        <v>0</v>
      </c>
      <c r="CO16">
        <f>SUMIFS(IncrementalChanges2010[1931],IncrementalChanges2010[[EnableExclusion]:[EnableExclusion]],TRUE,IncrementalChanges2010[[Type]:[Type]],$A16)</f>
        <v>0</v>
      </c>
      <c r="CP16">
        <f>SUMIFS(IncrementalChanges2010[1930],IncrementalChanges2010[[EnableExclusion]:[EnableExclusion]],TRUE,IncrementalChanges2010[[Type]:[Type]],$A16)</f>
        <v>0</v>
      </c>
      <c r="CQ16">
        <f>SUMIFS(IncrementalChanges2010[1929],IncrementalChanges2010[[EnableExclusion]:[EnableExclusion]],TRUE,IncrementalChanges2010[[Type]:[Type]],$A16)</f>
        <v>0</v>
      </c>
      <c r="CR16">
        <f>SUMIFS(IncrementalChanges2010[1928],IncrementalChanges2010[[EnableExclusion]:[EnableExclusion]],TRUE,IncrementalChanges2010[[Type]:[Type]],$A16)</f>
        <v>0</v>
      </c>
      <c r="CS16">
        <f>SUMIFS(IncrementalChanges2010[1927],IncrementalChanges2010[[EnableExclusion]:[EnableExclusion]],TRUE,IncrementalChanges2010[[Type]:[Type]],$A16)</f>
        <v>0</v>
      </c>
      <c r="CT16">
        <f>SUMIFS(IncrementalChanges2010[1926],IncrementalChanges2010[[EnableExclusion]:[EnableExclusion]],TRUE,IncrementalChanges2010[[Type]:[Type]],$A16)</f>
        <v>0</v>
      </c>
      <c r="CU16">
        <f>SUMIFS(IncrementalChanges2010[1925],IncrementalChanges2010[[EnableExclusion]:[EnableExclusion]],TRUE,IncrementalChanges2010[[Type]:[Type]],$A16)</f>
        <v>0</v>
      </c>
      <c r="CV16">
        <f>SUMIFS(IncrementalChanges2010[1924],IncrementalChanges2010[[EnableExclusion]:[EnableExclusion]],TRUE,IncrementalChanges2010[[Type]:[Type]],$A16)</f>
        <v>0</v>
      </c>
    </row>
    <row r="17" spans="1:100" x14ac:dyDescent="0.3">
      <c r="A17" t="s">
        <v>130</v>
      </c>
      <c r="D17" t="s">
        <v>171</v>
      </c>
      <c r="H17" s="1">
        <f t="shared" si="1"/>
        <v>0</v>
      </c>
      <c r="I17">
        <f>SUMIFS(IncrementalChanges2010[2014],IncrementalChanges2010[[EnableExclusion]:[EnableExclusion]],TRUE,IncrementalChanges2010[[Type]:[Type]],$A17)</f>
        <v>0</v>
      </c>
      <c r="J17">
        <f>SUMIFS(IncrementalChanges2010[2014],IncrementalChanges2010[[EnableExclusion]:[EnableExclusion]],TRUE,IncrementalChanges2010[[Type]:[Type]],$A17)</f>
        <v>0</v>
      </c>
      <c r="K17">
        <f>SUMIFS(IncrementalChanges2010[2013],IncrementalChanges2010[[EnableExclusion]:[EnableExclusion]],TRUE,IncrementalChanges2010[[Type]:[Type]],$A17)</f>
        <v>0</v>
      </c>
      <c r="L17">
        <f>SUMIFS(IncrementalChanges2010[2012],IncrementalChanges2010[[EnableExclusion]:[EnableExclusion]],TRUE,IncrementalChanges2010[[Type]:[Type]],$A17)</f>
        <v>0</v>
      </c>
      <c r="M17">
        <f>SUMIFS(IncrementalChanges2010[2011],IncrementalChanges2010[[EnableExclusion]:[EnableExclusion]],TRUE,IncrementalChanges2010[[Type]:[Type]],$A17)</f>
        <v>0</v>
      </c>
      <c r="N17">
        <f>SUMIFS(IncrementalChanges2010[2010],IncrementalChanges2010[[EnableExclusion]:[EnableExclusion]],TRUE,IncrementalChanges2010[[Type]:[Type]],$A17)</f>
        <v>0</v>
      </c>
      <c r="O17">
        <f>SUMIFS(IncrementalChanges2010[2009],IncrementalChanges2010[[EnableExclusion]:[EnableExclusion]],TRUE,IncrementalChanges2010[[Type]:[Type]],$A17)</f>
        <v>0</v>
      </c>
      <c r="P17">
        <f>SUMIFS(IncrementalChanges2010[2008],IncrementalChanges2010[[EnableExclusion]:[EnableExclusion]],TRUE,IncrementalChanges2010[[Type]:[Type]],$A17)</f>
        <v>0</v>
      </c>
      <c r="Q17">
        <f>SUMIFS(IncrementalChanges2010[2007],IncrementalChanges2010[[EnableExclusion]:[EnableExclusion]],TRUE,IncrementalChanges2010[[Type]:[Type]],$A17)</f>
        <v>0</v>
      </c>
      <c r="R17">
        <f>SUMIFS(IncrementalChanges2010[2006],IncrementalChanges2010[[EnableExclusion]:[EnableExclusion]],TRUE,IncrementalChanges2010[[Type]:[Type]],$A17)</f>
        <v>0</v>
      </c>
      <c r="S17">
        <f>SUMIFS(IncrementalChanges2010[2005],IncrementalChanges2010[[EnableExclusion]:[EnableExclusion]],TRUE,IncrementalChanges2010[[Type]:[Type]],$A17)</f>
        <v>0</v>
      </c>
      <c r="T17">
        <f>SUMIFS(IncrementalChanges2010[2004],IncrementalChanges2010[[EnableExclusion]:[EnableExclusion]],TRUE,IncrementalChanges2010[[Type]:[Type]],$A17)</f>
        <v>0</v>
      </c>
      <c r="U17">
        <f>SUMIFS(IncrementalChanges2010[2003],IncrementalChanges2010[[EnableExclusion]:[EnableExclusion]],TRUE,IncrementalChanges2010[[Type]:[Type]],$A17)</f>
        <v>0</v>
      </c>
      <c r="V17">
        <f>SUMIFS(IncrementalChanges2010[2002],IncrementalChanges2010[[EnableExclusion]:[EnableExclusion]],TRUE,IncrementalChanges2010[[Type]:[Type]],$A17)</f>
        <v>0</v>
      </c>
      <c r="W17">
        <f>SUMIFS(IncrementalChanges2010[2001],IncrementalChanges2010[[EnableExclusion]:[EnableExclusion]],TRUE,IncrementalChanges2010[[Type]:[Type]],$A17)</f>
        <v>0</v>
      </c>
      <c r="X17">
        <f>SUMIFS(IncrementalChanges2010[2000],IncrementalChanges2010[[EnableExclusion]:[EnableExclusion]],TRUE,IncrementalChanges2010[[Type]:[Type]],$A17)</f>
        <v>0</v>
      </c>
      <c r="Y17">
        <f>SUMIFS(IncrementalChanges2010[1999],IncrementalChanges2010[[EnableExclusion]:[EnableExclusion]],TRUE,IncrementalChanges2010[[Type]:[Type]],$A17)</f>
        <v>0</v>
      </c>
      <c r="Z17">
        <f>SUMIFS(IncrementalChanges2010[1998],IncrementalChanges2010[[EnableExclusion]:[EnableExclusion]],TRUE,IncrementalChanges2010[[Type]:[Type]],$A17)</f>
        <v>0</v>
      </c>
      <c r="AA17">
        <f>SUMIFS(IncrementalChanges2010[1997],IncrementalChanges2010[[EnableExclusion]:[EnableExclusion]],TRUE,IncrementalChanges2010[[Type]:[Type]],$A17)</f>
        <v>0</v>
      </c>
      <c r="AB17">
        <f>SUMIFS(IncrementalChanges2010[1996],IncrementalChanges2010[[EnableExclusion]:[EnableExclusion]],TRUE,IncrementalChanges2010[[Type]:[Type]],$A17)</f>
        <v>0</v>
      </c>
      <c r="AC17">
        <f>SUMIFS(IncrementalChanges2010[1995],IncrementalChanges2010[[EnableExclusion]:[EnableExclusion]],TRUE,IncrementalChanges2010[[Type]:[Type]],$A17)</f>
        <v>0</v>
      </c>
      <c r="AD17">
        <f>SUMIFS(IncrementalChanges2010[1994],IncrementalChanges2010[[EnableExclusion]:[EnableExclusion]],TRUE,IncrementalChanges2010[[Type]:[Type]],$A17)</f>
        <v>0</v>
      </c>
      <c r="AE17">
        <f>SUMIFS(IncrementalChanges2010[1993],IncrementalChanges2010[[EnableExclusion]:[EnableExclusion]],TRUE,IncrementalChanges2010[[Type]:[Type]],$A17)</f>
        <v>0</v>
      </c>
      <c r="AF17">
        <f>SUMIFS(IncrementalChanges2010[1992],IncrementalChanges2010[[EnableExclusion]:[EnableExclusion]],TRUE,IncrementalChanges2010[[Type]:[Type]],$A17)</f>
        <v>0</v>
      </c>
      <c r="AG17">
        <f>SUMIFS(IncrementalChanges2010[1991],IncrementalChanges2010[[EnableExclusion]:[EnableExclusion]],TRUE,IncrementalChanges2010[[Type]:[Type]],$A17)</f>
        <v>0</v>
      </c>
      <c r="AH17">
        <f>SUMIFS(IncrementalChanges2010[1990],IncrementalChanges2010[[EnableExclusion]:[EnableExclusion]],TRUE,IncrementalChanges2010[[Type]:[Type]],$A17)</f>
        <v>0</v>
      </c>
      <c r="AI17">
        <f>SUMIFS(IncrementalChanges2010[1989],IncrementalChanges2010[[EnableExclusion]:[EnableExclusion]],TRUE,IncrementalChanges2010[[Type]:[Type]],$A17)</f>
        <v>0</v>
      </c>
      <c r="AJ17">
        <f>SUMIFS(IncrementalChanges2010[1988],IncrementalChanges2010[[EnableExclusion]:[EnableExclusion]],TRUE,IncrementalChanges2010[[Type]:[Type]],$A17)</f>
        <v>0</v>
      </c>
      <c r="AK17">
        <f>SUMIFS(IncrementalChanges2010[1987],IncrementalChanges2010[[EnableExclusion]:[EnableExclusion]],TRUE,IncrementalChanges2010[[Type]:[Type]],$A17)</f>
        <v>0</v>
      </c>
      <c r="AL17">
        <f>SUMIFS(IncrementalChanges2010[1986],IncrementalChanges2010[[EnableExclusion]:[EnableExclusion]],TRUE,IncrementalChanges2010[[Type]:[Type]],$A17)</f>
        <v>0</v>
      </c>
      <c r="AM17">
        <f>SUMIFS(IncrementalChanges2010[1985],IncrementalChanges2010[[EnableExclusion]:[EnableExclusion]],TRUE,IncrementalChanges2010[[Type]:[Type]],$A17)</f>
        <v>0</v>
      </c>
      <c r="AN17">
        <f>SUMIFS(IncrementalChanges2010[1984],IncrementalChanges2010[[EnableExclusion]:[EnableExclusion]],TRUE,IncrementalChanges2010[[Type]:[Type]],$A17)</f>
        <v>0</v>
      </c>
      <c r="AO17">
        <f>SUMIFS(IncrementalChanges2010[1983],IncrementalChanges2010[[EnableExclusion]:[EnableExclusion]],TRUE,IncrementalChanges2010[[Type]:[Type]],$A17)</f>
        <v>0</v>
      </c>
      <c r="AP17">
        <f>SUMIFS(IncrementalChanges2010[1982],IncrementalChanges2010[[EnableExclusion]:[EnableExclusion]],TRUE,IncrementalChanges2010[[Type]:[Type]],$A17)</f>
        <v>0</v>
      </c>
      <c r="AQ17">
        <f>SUMIFS(IncrementalChanges2010[1981],IncrementalChanges2010[[EnableExclusion]:[EnableExclusion]],TRUE,IncrementalChanges2010[[Type]:[Type]],$A17)</f>
        <v>0</v>
      </c>
      <c r="AR17">
        <f>SUMIFS(IncrementalChanges2010[1980],IncrementalChanges2010[[EnableExclusion]:[EnableExclusion]],TRUE,IncrementalChanges2010[[Type]:[Type]],$A17)</f>
        <v>0</v>
      </c>
      <c r="AS17">
        <f>SUMIFS(IncrementalChanges2010[1979],IncrementalChanges2010[[EnableExclusion]:[EnableExclusion]],TRUE,IncrementalChanges2010[[Type]:[Type]],$A17)</f>
        <v>0</v>
      </c>
      <c r="AT17">
        <f>SUMIFS(IncrementalChanges2010[1978],IncrementalChanges2010[[EnableExclusion]:[EnableExclusion]],TRUE,IncrementalChanges2010[[Type]:[Type]],$A17)</f>
        <v>0</v>
      </c>
      <c r="AU17">
        <f>SUMIFS(IncrementalChanges2010[1977],IncrementalChanges2010[[EnableExclusion]:[EnableExclusion]],TRUE,IncrementalChanges2010[[Type]:[Type]],$A17)</f>
        <v>0</v>
      </c>
      <c r="AV17">
        <f>SUMIFS(IncrementalChanges2010[1976],IncrementalChanges2010[[EnableExclusion]:[EnableExclusion]],TRUE,IncrementalChanges2010[[Type]:[Type]],$A17)</f>
        <v>0</v>
      </c>
      <c r="AW17">
        <f>SUMIFS(IncrementalChanges2010[1975],IncrementalChanges2010[[EnableExclusion]:[EnableExclusion]],TRUE,IncrementalChanges2010[[Type]:[Type]],$A17)</f>
        <v>0</v>
      </c>
      <c r="AX17">
        <f>SUMIFS(IncrementalChanges2010[1974],IncrementalChanges2010[[EnableExclusion]:[EnableExclusion]],TRUE,IncrementalChanges2010[[Type]:[Type]],$A17)</f>
        <v>0</v>
      </c>
      <c r="AY17">
        <f>SUMIFS(IncrementalChanges2010[1973],IncrementalChanges2010[[EnableExclusion]:[EnableExclusion]],TRUE,IncrementalChanges2010[[Type]:[Type]],$A17)</f>
        <v>0</v>
      </c>
      <c r="AZ17">
        <f>SUMIFS(IncrementalChanges2010[1972],IncrementalChanges2010[[EnableExclusion]:[EnableExclusion]],TRUE,IncrementalChanges2010[[Type]:[Type]],$A17)</f>
        <v>0</v>
      </c>
      <c r="BA17">
        <f>SUMIFS(IncrementalChanges2010[1971],IncrementalChanges2010[[EnableExclusion]:[EnableExclusion]],TRUE,IncrementalChanges2010[[Type]:[Type]],$A17)</f>
        <v>0</v>
      </c>
      <c r="BB17">
        <f>SUMIFS(IncrementalChanges2010[1970],IncrementalChanges2010[[EnableExclusion]:[EnableExclusion]],TRUE,IncrementalChanges2010[[Type]:[Type]],$A17)</f>
        <v>0</v>
      </c>
      <c r="BC17">
        <f>SUMIFS(IncrementalChanges2010[1969],IncrementalChanges2010[[EnableExclusion]:[EnableExclusion]],TRUE,IncrementalChanges2010[[Type]:[Type]],$A17)</f>
        <v>0</v>
      </c>
      <c r="BD17">
        <f>SUMIFS(IncrementalChanges2010[1968],IncrementalChanges2010[[EnableExclusion]:[EnableExclusion]],TRUE,IncrementalChanges2010[[Type]:[Type]],$A17)</f>
        <v>0</v>
      </c>
      <c r="BE17">
        <f>SUMIFS(IncrementalChanges2010[1967],IncrementalChanges2010[[EnableExclusion]:[EnableExclusion]],TRUE,IncrementalChanges2010[[Type]:[Type]],$A17)</f>
        <v>0</v>
      </c>
      <c r="BF17">
        <f>SUMIFS(IncrementalChanges2010[1966],IncrementalChanges2010[[EnableExclusion]:[EnableExclusion]],TRUE,IncrementalChanges2010[[Type]:[Type]],$A17)</f>
        <v>0</v>
      </c>
      <c r="BG17">
        <f>SUMIFS(IncrementalChanges2010[1965],IncrementalChanges2010[[EnableExclusion]:[EnableExclusion]],TRUE,IncrementalChanges2010[[Type]:[Type]],$A17)</f>
        <v>0</v>
      </c>
      <c r="BH17">
        <f>SUMIFS(IncrementalChanges2010[1964],IncrementalChanges2010[[EnableExclusion]:[EnableExclusion]],TRUE,IncrementalChanges2010[[Type]:[Type]],$A17)</f>
        <v>0</v>
      </c>
      <c r="BI17">
        <f>SUMIFS(IncrementalChanges2010[1963],IncrementalChanges2010[[EnableExclusion]:[EnableExclusion]],TRUE,IncrementalChanges2010[[Type]:[Type]],$A17)</f>
        <v>0</v>
      </c>
      <c r="BJ17">
        <f>SUMIFS(IncrementalChanges2010[1962],IncrementalChanges2010[[EnableExclusion]:[EnableExclusion]],TRUE,IncrementalChanges2010[[Type]:[Type]],$A17)</f>
        <v>0</v>
      </c>
      <c r="BK17">
        <f>SUMIFS(IncrementalChanges2010[1961],IncrementalChanges2010[[EnableExclusion]:[EnableExclusion]],TRUE,IncrementalChanges2010[[Type]:[Type]],$A17)</f>
        <v>0</v>
      </c>
      <c r="BL17">
        <f>SUMIFS(IncrementalChanges2010[1960],IncrementalChanges2010[[EnableExclusion]:[EnableExclusion]],TRUE,IncrementalChanges2010[[Type]:[Type]],$A17)</f>
        <v>0</v>
      </c>
      <c r="BM17">
        <f>SUMIFS(IncrementalChanges2010[1959],IncrementalChanges2010[[EnableExclusion]:[EnableExclusion]],TRUE,IncrementalChanges2010[[Type]:[Type]],$A17)</f>
        <v>0</v>
      </c>
      <c r="BN17">
        <f>SUMIFS(IncrementalChanges2010[1958],IncrementalChanges2010[[EnableExclusion]:[EnableExclusion]],TRUE,IncrementalChanges2010[[Type]:[Type]],$A17)</f>
        <v>0</v>
      </c>
      <c r="BO17">
        <f>SUMIFS(IncrementalChanges2010[1957],IncrementalChanges2010[[EnableExclusion]:[EnableExclusion]],TRUE,IncrementalChanges2010[[Type]:[Type]],$A17)</f>
        <v>0</v>
      </c>
      <c r="BP17">
        <f>SUMIFS(IncrementalChanges2010[1956],IncrementalChanges2010[[EnableExclusion]:[EnableExclusion]],TRUE,IncrementalChanges2010[[Type]:[Type]],$A17)</f>
        <v>0</v>
      </c>
      <c r="BQ17">
        <f>SUMIFS(IncrementalChanges2010[1955],IncrementalChanges2010[[EnableExclusion]:[EnableExclusion]],TRUE,IncrementalChanges2010[[Type]:[Type]],$A17)</f>
        <v>0</v>
      </c>
      <c r="BR17">
        <f>SUMIFS(IncrementalChanges2010[1954],IncrementalChanges2010[[EnableExclusion]:[EnableExclusion]],TRUE,IncrementalChanges2010[[Type]:[Type]],$A17)</f>
        <v>0</v>
      </c>
      <c r="BS17">
        <f>SUMIFS(IncrementalChanges2010[1953],IncrementalChanges2010[[EnableExclusion]:[EnableExclusion]],TRUE,IncrementalChanges2010[[Type]:[Type]],$A17)</f>
        <v>0</v>
      </c>
      <c r="BT17">
        <f>SUMIFS(IncrementalChanges2010[1952],IncrementalChanges2010[[EnableExclusion]:[EnableExclusion]],TRUE,IncrementalChanges2010[[Type]:[Type]],$A17)</f>
        <v>0</v>
      </c>
      <c r="BU17">
        <f>SUMIFS(IncrementalChanges2010[1951],IncrementalChanges2010[[EnableExclusion]:[EnableExclusion]],TRUE,IncrementalChanges2010[[Type]:[Type]],$A17)</f>
        <v>0</v>
      </c>
      <c r="BV17">
        <f>SUMIFS(IncrementalChanges2010[1950],IncrementalChanges2010[[EnableExclusion]:[EnableExclusion]],TRUE,IncrementalChanges2010[[Type]:[Type]],$A17)</f>
        <v>0</v>
      </c>
      <c r="BW17">
        <f>SUMIFS(IncrementalChanges2010[1949],IncrementalChanges2010[[EnableExclusion]:[EnableExclusion]],TRUE,IncrementalChanges2010[[Type]:[Type]],$A17)</f>
        <v>0</v>
      </c>
      <c r="BX17">
        <f>SUMIFS(IncrementalChanges2010[1948],IncrementalChanges2010[[EnableExclusion]:[EnableExclusion]],TRUE,IncrementalChanges2010[[Type]:[Type]],$A17)</f>
        <v>0</v>
      </c>
      <c r="BY17">
        <f>SUMIFS(IncrementalChanges2010[1947],IncrementalChanges2010[[EnableExclusion]:[EnableExclusion]],TRUE,IncrementalChanges2010[[Type]:[Type]],$A17)</f>
        <v>0</v>
      </c>
      <c r="BZ17">
        <f>SUMIFS(IncrementalChanges2010[1946],IncrementalChanges2010[[EnableExclusion]:[EnableExclusion]],TRUE,IncrementalChanges2010[[Type]:[Type]],$A17)</f>
        <v>0</v>
      </c>
      <c r="CA17">
        <f>SUMIFS(IncrementalChanges2010[1945],IncrementalChanges2010[[EnableExclusion]:[EnableExclusion]],TRUE,IncrementalChanges2010[[Type]:[Type]],$A17)</f>
        <v>0</v>
      </c>
      <c r="CB17">
        <f>SUMIFS(IncrementalChanges2010[1944],IncrementalChanges2010[[EnableExclusion]:[EnableExclusion]],TRUE,IncrementalChanges2010[[Type]:[Type]],$A17)</f>
        <v>0</v>
      </c>
      <c r="CC17">
        <f>SUMIFS(IncrementalChanges2010[1943],IncrementalChanges2010[[EnableExclusion]:[EnableExclusion]],TRUE,IncrementalChanges2010[[Type]:[Type]],$A17)</f>
        <v>0</v>
      </c>
      <c r="CD17">
        <f>SUMIFS(IncrementalChanges2010[1942],IncrementalChanges2010[[EnableExclusion]:[EnableExclusion]],TRUE,IncrementalChanges2010[[Type]:[Type]],$A17)</f>
        <v>0</v>
      </c>
      <c r="CE17">
        <f>SUMIFS(IncrementalChanges2010[1941],IncrementalChanges2010[[EnableExclusion]:[EnableExclusion]],TRUE,IncrementalChanges2010[[Type]:[Type]],$A17)</f>
        <v>0</v>
      </c>
      <c r="CF17">
        <f>SUMIFS(IncrementalChanges2010[1940],IncrementalChanges2010[[EnableExclusion]:[EnableExclusion]],TRUE,IncrementalChanges2010[[Type]:[Type]],$A17)</f>
        <v>0</v>
      </c>
      <c r="CG17">
        <f>SUMIFS(IncrementalChanges2010[1939],IncrementalChanges2010[[EnableExclusion]:[EnableExclusion]],TRUE,IncrementalChanges2010[[Type]:[Type]],$A17)</f>
        <v>0</v>
      </c>
      <c r="CH17">
        <f>SUMIFS(IncrementalChanges2010[1938],IncrementalChanges2010[[EnableExclusion]:[EnableExclusion]],TRUE,IncrementalChanges2010[[Type]:[Type]],$A17)</f>
        <v>0</v>
      </c>
      <c r="CI17">
        <f>SUMIFS(IncrementalChanges2010[1937],IncrementalChanges2010[[EnableExclusion]:[EnableExclusion]],TRUE,IncrementalChanges2010[[Type]:[Type]],$A17)</f>
        <v>0</v>
      </c>
      <c r="CJ17">
        <f>SUMIFS(IncrementalChanges2010[1936],IncrementalChanges2010[[EnableExclusion]:[EnableExclusion]],TRUE,IncrementalChanges2010[[Type]:[Type]],$A17)</f>
        <v>0</v>
      </c>
      <c r="CK17">
        <f>SUMIFS(IncrementalChanges2010[1935],IncrementalChanges2010[[EnableExclusion]:[EnableExclusion]],TRUE,IncrementalChanges2010[[Type]:[Type]],$A17)</f>
        <v>0</v>
      </c>
      <c r="CL17">
        <f>SUMIFS(IncrementalChanges2010[1934],IncrementalChanges2010[[EnableExclusion]:[EnableExclusion]],TRUE,IncrementalChanges2010[[Type]:[Type]],$A17)</f>
        <v>0</v>
      </c>
      <c r="CM17">
        <f>SUMIFS(IncrementalChanges2010[1933],IncrementalChanges2010[[EnableExclusion]:[EnableExclusion]],TRUE,IncrementalChanges2010[[Type]:[Type]],$A17)</f>
        <v>0</v>
      </c>
      <c r="CN17">
        <f>SUMIFS(IncrementalChanges2010[1932],IncrementalChanges2010[[EnableExclusion]:[EnableExclusion]],TRUE,IncrementalChanges2010[[Type]:[Type]],$A17)</f>
        <v>0</v>
      </c>
      <c r="CO17">
        <f>SUMIFS(IncrementalChanges2010[1931],IncrementalChanges2010[[EnableExclusion]:[EnableExclusion]],TRUE,IncrementalChanges2010[[Type]:[Type]],$A17)</f>
        <v>0</v>
      </c>
      <c r="CP17">
        <f>SUMIFS(IncrementalChanges2010[1930],IncrementalChanges2010[[EnableExclusion]:[EnableExclusion]],TRUE,IncrementalChanges2010[[Type]:[Type]],$A17)</f>
        <v>0</v>
      </c>
      <c r="CQ17">
        <f>SUMIFS(IncrementalChanges2010[1929],IncrementalChanges2010[[EnableExclusion]:[EnableExclusion]],TRUE,IncrementalChanges2010[[Type]:[Type]],$A17)</f>
        <v>0</v>
      </c>
      <c r="CR17">
        <f>SUMIFS(IncrementalChanges2010[1928],IncrementalChanges2010[[EnableExclusion]:[EnableExclusion]],TRUE,IncrementalChanges2010[[Type]:[Type]],$A17)</f>
        <v>0</v>
      </c>
      <c r="CS17">
        <f>SUMIFS(IncrementalChanges2010[1927],IncrementalChanges2010[[EnableExclusion]:[EnableExclusion]],TRUE,IncrementalChanges2010[[Type]:[Type]],$A17)</f>
        <v>0</v>
      </c>
      <c r="CT17">
        <f>SUMIFS(IncrementalChanges2010[1926],IncrementalChanges2010[[EnableExclusion]:[EnableExclusion]],TRUE,IncrementalChanges2010[[Type]:[Type]],$A17)</f>
        <v>0</v>
      </c>
      <c r="CU17">
        <f>SUMIFS(IncrementalChanges2010[1925],IncrementalChanges2010[[EnableExclusion]:[EnableExclusion]],TRUE,IncrementalChanges2010[[Type]:[Type]],$A17)</f>
        <v>0</v>
      </c>
      <c r="CV17">
        <f>SUMIFS(IncrementalChanges2010[1924],IncrementalChanges2010[[EnableExclusion]:[EnableExclusion]],TRUE,IncrementalChanges2010[[Type]:[Type]],$A17)</f>
        <v>0</v>
      </c>
    </row>
    <row r="18" spans="1:100" x14ac:dyDescent="0.3">
      <c r="H18" s="1"/>
    </row>
    <row r="20" spans="1:100" s="2" customFormat="1" ht="20.399999999999999" thickBot="1" x14ac:dyDescent="0.45">
      <c r="B20" s="2" t="s">
        <v>158</v>
      </c>
    </row>
    <row r="21" spans="1:100" ht="15" thickTop="1" x14ac:dyDescent="0.3">
      <c r="D21" t="s">
        <v>4</v>
      </c>
      <c r="H21" s="1">
        <f>SUM(J21:CV21)</f>
        <v>2323</v>
      </c>
      <c r="I21">
        <f t="shared" ref="I21" si="2">I5+I13</f>
        <v>0</v>
      </c>
      <c r="J21">
        <f t="shared" ref="J21:AO21" si="3">J5+J13</f>
        <v>0</v>
      </c>
      <c r="K21">
        <f t="shared" si="3"/>
        <v>0</v>
      </c>
      <c r="L21">
        <f t="shared" si="3"/>
        <v>0</v>
      </c>
      <c r="M21">
        <f t="shared" si="3"/>
        <v>0</v>
      </c>
      <c r="N21">
        <f t="shared" si="3"/>
        <v>210</v>
      </c>
      <c r="O21">
        <f t="shared" si="3"/>
        <v>234</v>
      </c>
      <c r="P21">
        <f t="shared" si="3"/>
        <v>213</v>
      </c>
      <c r="Q21">
        <f t="shared" si="3"/>
        <v>152</v>
      </c>
      <c r="R21">
        <f t="shared" si="3"/>
        <v>31</v>
      </c>
      <c r="S21">
        <f t="shared" si="3"/>
        <v>110</v>
      </c>
      <c r="T21">
        <f t="shared" si="3"/>
        <v>155</v>
      </c>
      <c r="U21">
        <f t="shared" si="3"/>
        <v>222</v>
      </c>
      <c r="V21">
        <f t="shared" si="3"/>
        <v>154</v>
      </c>
      <c r="W21">
        <f t="shared" si="3"/>
        <v>93</v>
      </c>
      <c r="X21">
        <f t="shared" si="3"/>
        <v>105</v>
      </c>
      <c r="Y21">
        <f t="shared" si="3"/>
        <v>163</v>
      </c>
      <c r="Z21">
        <f t="shared" si="3"/>
        <v>167</v>
      </c>
      <c r="AA21">
        <f t="shared" si="3"/>
        <v>31</v>
      </c>
      <c r="AB21">
        <f t="shared" si="3"/>
        <v>9</v>
      </c>
      <c r="AC21">
        <f t="shared" si="3"/>
        <v>7</v>
      </c>
      <c r="AD21">
        <f t="shared" si="3"/>
        <v>16</v>
      </c>
      <c r="AE21">
        <f t="shared" si="3"/>
        <v>0</v>
      </c>
      <c r="AF21">
        <f t="shared" si="3"/>
        <v>10</v>
      </c>
      <c r="AG21">
        <f t="shared" si="3"/>
        <v>1</v>
      </c>
      <c r="AH21">
        <f t="shared" si="3"/>
        <v>1</v>
      </c>
      <c r="AI21">
        <f t="shared" si="3"/>
        <v>13</v>
      </c>
      <c r="AJ21">
        <f t="shared" si="3"/>
        <v>7</v>
      </c>
      <c r="AK21">
        <f t="shared" si="3"/>
        <v>23</v>
      </c>
      <c r="AL21">
        <f t="shared" si="3"/>
        <v>4</v>
      </c>
      <c r="AM21">
        <f t="shared" si="3"/>
        <v>12</v>
      </c>
      <c r="AN21">
        <f t="shared" si="3"/>
        <v>11</v>
      </c>
      <c r="AO21">
        <f t="shared" si="3"/>
        <v>30</v>
      </c>
      <c r="AP21">
        <f t="shared" ref="AP21:BU21" si="4">AP5+AP13</f>
        <v>13</v>
      </c>
      <c r="AQ21">
        <f t="shared" si="4"/>
        <v>33</v>
      </c>
      <c r="AR21">
        <f t="shared" si="4"/>
        <v>88</v>
      </c>
      <c r="AS21">
        <f t="shared" si="4"/>
        <v>0</v>
      </c>
      <c r="AT21">
        <f t="shared" si="4"/>
        <v>0</v>
      </c>
      <c r="AU21">
        <f t="shared" si="4"/>
        <v>3</v>
      </c>
      <c r="AV21">
        <f t="shared" si="4"/>
        <v>0</v>
      </c>
      <c r="AW21">
        <f t="shared" si="4"/>
        <v>0</v>
      </c>
      <c r="AX21">
        <f t="shared" si="4"/>
        <v>0</v>
      </c>
      <c r="AY21">
        <f t="shared" si="4"/>
        <v>0</v>
      </c>
      <c r="AZ21">
        <f t="shared" si="4"/>
        <v>1</v>
      </c>
      <c r="BA21">
        <f t="shared" si="4"/>
        <v>1</v>
      </c>
      <c r="BB21">
        <f t="shared" si="4"/>
        <v>0</v>
      </c>
      <c r="BC21">
        <f t="shared" si="4"/>
        <v>0</v>
      </c>
      <c r="BD21">
        <f t="shared" si="4"/>
        <v>0</v>
      </c>
      <c r="BE21">
        <f t="shared" si="4"/>
        <v>0</v>
      </c>
      <c r="BF21">
        <f t="shared" si="4"/>
        <v>0</v>
      </c>
      <c r="BG21">
        <f t="shared" si="4"/>
        <v>0</v>
      </c>
      <c r="BH21">
        <f t="shared" si="4"/>
        <v>0</v>
      </c>
      <c r="BI21">
        <f t="shared" si="4"/>
        <v>0</v>
      </c>
      <c r="BJ21">
        <f t="shared" si="4"/>
        <v>0</v>
      </c>
      <c r="BK21">
        <f t="shared" si="4"/>
        <v>0</v>
      </c>
      <c r="BL21">
        <f t="shared" si="4"/>
        <v>0</v>
      </c>
      <c r="BM21">
        <f t="shared" si="4"/>
        <v>0</v>
      </c>
      <c r="BN21">
        <f t="shared" si="4"/>
        <v>0</v>
      </c>
      <c r="BO21">
        <f t="shared" si="4"/>
        <v>0</v>
      </c>
      <c r="BP21">
        <f t="shared" si="4"/>
        <v>0</v>
      </c>
      <c r="BQ21">
        <f t="shared" si="4"/>
        <v>0</v>
      </c>
      <c r="BR21">
        <f t="shared" si="4"/>
        <v>0</v>
      </c>
      <c r="BS21">
        <f t="shared" si="4"/>
        <v>0</v>
      </c>
      <c r="BT21">
        <f t="shared" si="4"/>
        <v>0</v>
      </c>
      <c r="BU21">
        <f t="shared" si="4"/>
        <v>0</v>
      </c>
      <c r="BV21">
        <f t="shared" ref="BV21:CV21" si="5">BV5+BV13</f>
        <v>0</v>
      </c>
      <c r="BW21">
        <f t="shared" si="5"/>
        <v>0</v>
      </c>
      <c r="BX21">
        <f t="shared" si="5"/>
        <v>0</v>
      </c>
      <c r="BY21">
        <f t="shared" si="5"/>
        <v>0</v>
      </c>
      <c r="BZ21">
        <f t="shared" si="5"/>
        <v>0</v>
      </c>
      <c r="CA21">
        <f t="shared" si="5"/>
        <v>0</v>
      </c>
      <c r="CB21">
        <f t="shared" si="5"/>
        <v>0</v>
      </c>
      <c r="CC21">
        <f t="shared" si="5"/>
        <v>0</v>
      </c>
      <c r="CD21">
        <f t="shared" si="5"/>
        <v>0</v>
      </c>
      <c r="CE21">
        <f t="shared" si="5"/>
        <v>0</v>
      </c>
      <c r="CF21">
        <f t="shared" si="5"/>
        <v>0</v>
      </c>
      <c r="CG21">
        <f t="shared" si="5"/>
        <v>0</v>
      </c>
      <c r="CH21">
        <f t="shared" si="5"/>
        <v>0</v>
      </c>
      <c r="CI21">
        <f t="shared" si="5"/>
        <v>0</v>
      </c>
      <c r="CJ21">
        <f t="shared" si="5"/>
        <v>0</v>
      </c>
      <c r="CK21">
        <f t="shared" si="5"/>
        <v>0</v>
      </c>
      <c r="CL21">
        <f t="shared" si="5"/>
        <v>0</v>
      </c>
      <c r="CM21">
        <f t="shared" si="5"/>
        <v>0</v>
      </c>
      <c r="CN21">
        <f t="shared" si="5"/>
        <v>0</v>
      </c>
      <c r="CO21">
        <f t="shared" si="5"/>
        <v>0</v>
      </c>
      <c r="CP21">
        <f t="shared" si="5"/>
        <v>0</v>
      </c>
      <c r="CQ21">
        <f t="shared" si="5"/>
        <v>0</v>
      </c>
      <c r="CR21">
        <f t="shared" si="5"/>
        <v>0</v>
      </c>
      <c r="CS21">
        <f t="shared" si="5"/>
        <v>0</v>
      </c>
      <c r="CT21">
        <f t="shared" si="5"/>
        <v>0</v>
      </c>
      <c r="CU21">
        <f t="shared" si="5"/>
        <v>0</v>
      </c>
      <c r="CV21">
        <f t="shared" si="5"/>
        <v>0</v>
      </c>
    </row>
    <row r="22" spans="1:100" x14ac:dyDescent="0.3">
      <c r="D22" t="s">
        <v>5</v>
      </c>
      <c r="H22" s="1">
        <f t="shared" ref="H22:H25" si="6">SUM(J22:CV22)</f>
        <v>1166</v>
      </c>
      <c r="I22">
        <f t="shared" ref="I22" si="7">I6+I14</f>
        <v>0</v>
      </c>
      <c r="J22">
        <f t="shared" ref="J22:AO22" si="8">J6+J14</f>
        <v>0</v>
      </c>
      <c r="K22">
        <f t="shared" si="8"/>
        <v>0</v>
      </c>
      <c r="L22">
        <f t="shared" si="8"/>
        <v>0</v>
      </c>
      <c r="M22">
        <f t="shared" si="8"/>
        <v>0</v>
      </c>
      <c r="N22">
        <f t="shared" si="8"/>
        <v>116</v>
      </c>
      <c r="O22">
        <f t="shared" si="8"/>
        <v>80</v>
      </c>
      <c r="P22">
        <f t="shared" si="8"/>
        <v>59</v>
      </c>
      <c r="Q22">
        <f t="shared" si="8"/>
        <v>68</v>
      </c>
      <c r="R22">
        <f t="shared" si="8"/>
        <v>97</v>
      </c>
      <c r="S22">
        <f t="shared" si="8"/>
        <v>53</v>
      </c>
      <c r="T22">
        <f t="shared" si="8"/>
        <v>10</v>
      </c>
      <c r="U22">
        <f t="shared" si="8"/>
        <v>79</v>
      </c>
      <c r="V22">
        <f t="shared" si="8"/>
        <v>41</v>
      </c>
      <c r="W22">
        <f t="shared" si="8"/>
        <v>63</v>
      </c>
      <c r="X22">
        <f t="shared" si="8"/>
        <v>56</v>
      </c>
      <c r="Y22">
        <f t="shared" si="8"/>
        <v>26</v>
      </c>
      <c r="Z22">
        <f t="shared" si="8"/>
        <v>48</v>
      </c>
      <c r="AA22">
        <f t="shared" si="8"/>
        <v>118</v>
      </c>
      <c r="AB22">
        <f t="shared" si="8"/>
        <v>25</v>
      </c>
      <c r="AC22">
        <f t="shared" si="8"/>
        <v>16</v>
      </c>
      <c r="AD22">
        <f t="shared" si="8"/>
        <v>31</v>
      </c>
      <c r="AE22">
        <f t="shared" si="8"/>
        <v>9</v>
      </c>
      <c r="AF22">
        <f t="shared" si="8"/>
        <v>18</v>
      </c>
      <c r="AG22">
        <f t="shared" si="8"/>
        <v>13</v>
      </c>
      <c r="AH22">
        <f t="shared" si="8"/>
        <v>10</v>
      </c>
      <c r="AI22">
        <f t="shared" si="8"/>
        <v>10</v>
      </c>
      <c r="AJ22">
        <f t="shared" si="8"/>
        <v>4</v>
      </c>
      <c r="AK22">
        <f t="shared" si="8"/>
        <v>21</v>
      </c>
      <c r="AL22">
        <f t="shared" si="8"/>
        <v>15</v>
      </c>
      <c r="AM22">
        <f t="shared" si="8"/>
        <v>14</v>
      </c>
      <c r="AN22">
        <f t="shared" si="8"/>
        <v>7</v>
      </c>
      <c r="AO22">
        <f t="shared" si="8"/>
        <v>20</v>
      </c>
      <c r="AP22">
        <f t="shared" ref="AP22:BU22" si="9">AP6+AP14</f>
        <v>17</v>
      </c>
      <c r="AQ22">
        <f t="shared" si="9"/>
        <v>7</v>
      </c>
      <c r="AR22">
        <f t="shared" si="9"/>
        <v>8</v>
      </c>
      <c r="AS22">
        <f t="shared" si="9"/>
        <v>2</v>
      </c>
      <c r="AT22">
        <f t="shared" si="9"/>
        <v>2</v>
      </c>
      <c r="AU22">
        <f t="shared" si="9"/>
        <v>2</v>
      </c>
      <c r="AV22">
        <f t="shared" si="9"/>
        <v>0</v>
      </c>
      <c r="AW22">
        <f t="shared" si="9"/>
        <v>0</v>
      </c>
      <c r="AX22">
        <f t="shared" si="9"/>
        <v>0</v>
      </c>
      <c r="AY22">
        <f t="shared" si="9"/>
        <v>1</v>
      </c>
      <c r="AZ22">
        <f t="shared" si="9"/>
        <v>0</v>
      </c>
      <c r="BA22">
        <f t="shared" si="9"/>
        <v>0</v>
      </c>
      <c r="BB22">
        <f t="shared" si="9"/>
        <v>0</v>
      </c>
      <c r="BC22">
        <f t="shared" si="9"/>
        <v>0</v>
      </c>
      <c r="BD22">
        <f t="shared" si="9"/>
        <v>0</v>
      </c>
      <c r="BE22">
        <f t="shared" si="9"/>
        <v>0</v>
      </c>
      <c r="BF22">
        <f t="shared" si="9"/>
        <v>0</v>
      </c>
      <c r="BG22">
        <f t="shared" si="9"/>
        <v>0</v>
      </c>
      <c r="BH22">
        <f t="shared" si="9"/>
        <v>0</v>
      </c>
      <c r="BI22">
        <f t="shared" si="9"/>
        <v>0</v>
      </c>
      <c r="BJ22">
        <f t="shared" si="9"/>
        <v>0</v>
      </c>
      <c r="BK22">
        <f t="shared" si="9"/>
        <v>0</v>
      </c>
      <c r="BL22">
        <f t="shared" si="9"/>
        <v>0</v>
      </c>
      <c r="BM22">
        <f t="shared" si="9"/>
        <v>0</v>
      </c>
      <c r="BN22">
        <f t="shared" si="9"/>
        <v>0</v>
      </c>
      <c r="BO22">
        <f t="shared" si="9"/>
        <v>0</v>
      </c>
      <c r="BP22">
        <f t="shared" si="9"/>
        <v>0</v>
      </c>
      <c r="BQ22">
        <f t="shared" si="9"/>
        <v>0</v>
      </c>
      <c r="BR22">
        <f t="shared" si="9"/>
        <v>0</v>
      </c>
      <c r="BS22">
        <f t="shared" si="9"/>
        <v>0</v>
      </c>
      <c r="BT22">
        <f t="shared" si="9"/>
        <v>0</v>
      </c>
      <c r="BU22">
        <f t="shared" si="9"/>
        <v>0</v>
      </c>
      <c r="BV22">
        <f t="shared" ref="BV22:CV22" si="10">BV6+BV14</f>
        <v>0</v>
      </c>
      <c r="BW22">
        <f t="shared" si="10"/>
        <v>0</v>
      </c>
      <c r="BX22">
        <f t="shared" si="10"/>
        <v>0</v>
      </c>
      <c r="BY22">
        <f t="shared" si="10"/>
        <v>0</v>
      </c>
      <c r="BZ22">
        <f t="shared" si="10"/>
        <v>0</v>
      </c>
      <c r="CA22">
        <f t="shared" si="10"/>
        <v>0</v>
      </c>
      <c r="CB22">
        <f t="shared" si="10"/>
        <v>0</v>
      </c>
      <c r="CC22">
        <f t="shared" si="10"/>
        <v>0</v>
      </c>
      <c r="CD22">
        <f t="shared" si="10"/>
        <v>0</v>
      </c>
      <c r="CE22">
        <f t="shared" si="10"/>
        <v>0</v>
      </c>
      <c r="CF22">
        <f t="shared" si="10"/>
        <v>0</v>
      </c>
      <c r="CG22">
        <f t="shared" si="10"/>
        <v>0</v>
      </c>
      <c r="CH22">
        <f t="shared" si="10"/>
        <v>0</v>
      </c>
      <c r="CI22">
        <f t="shared" si="10"/>
        <v>0</v>
      </c>
      <c r="CJ22">
        <f t="shared" si="10"/>
        <v>0</v>
      </c>
      <c r="CK22">
        <f t="shared" si="10"/>
        <v>0</v>
      </c>
      <c r="CL22">
        <f t="shared" si="10"/>
        <v>0</v>
      </c>
      <c r="CM22">
        <f t="shared" si="10"/>
        <v>0</v>
      </c>
      <c r="CN22">
        <f t="shared" si="10"/>
        <v>0</v>
      </c>
      <c r="CO22">
        <f t="shared" si="10"/>
        <v>0</v>
      </c>
      <c r="CP22">
        <f t="shared" si="10"/>
        <v>0</v>
      </c>
      <c r="CQ22">
        <f t="shared" si="10"/>
        <v>0</v>
      </c>
      <c r="CR22">
        <f t="shared" si="10"/>
        <v>0</v>
      </c>
      <c r="CS22">
        <f t="shared" si="10"/>
        <v>0</v>
      </c>
      <c r="CT22">
        <f t="shared" si="10"/>
        <v>0</v>
      </c>
      <c r="CU22">
        <f t="shared" si="10"/>
        <v>0</v>
      </c>
      <c r="CV22">
        <f t="shared" si="10"/>
        <v>0</v>
      </c>
    </row>
    <row r="23" spans="1:100" x14ac:dyDescent="0.3">
      <c r="D23" t="s">
        <v>171</v>
      </c>
      <c r="H23" s="1">
        <f t="shared" si="6"/>
        <v>100</v>
      </c>
      <c r="I23">
        <f t="shared" ref="I23" si="11">I7+I15</f>
        <v>0</v>
      </c>
      <c r="J23">
        <f t="shared" ref="J23:AO23" si="12">J7+J15</f>
        <v>0</v>
      </c>
      <c r="K23">
        <f t="shared" si="12"/>
        <v>0</v>
      </c>
      <c r="L23">
        <f t="shared" si="12"/>
        <v>0</v>
      </c>
      <c r="M23">
        <f t="shared" si="12"/>
        <v>0</v>
      </c>
      <c r="N23">
        <f t="shared" si="12"/>
        <v>7</v>
      </c>
      <c r="O23">
        <f t="shared" si="12"/>
        <v>8</v>
      </c>
      <c r="P23">
        <f t="shared" si="12"/>
        <v>1</v>
      </c>
      <c r="Q23">
        <f t="shared" si="12"/>
        <v>4</v>
      </c>
      <c r="R23">
        <f t="shared" si="12"/>
        <v>4</v>
      </c>
      <c r="S23">
        <f t="shared" si="12"/>
        <v>6</v>
      </c>
      <c r="T23">
        <f t="shared" si="12"/>
        <v>0</v>
      </c>
      <c r="U23">
        <f t="shared" si="12"/>
        <v>9</v>
      </c>
      <c r="V23">
        <f t="shared" si="12"/>
        <v>2</v>
      </c>
      <c r="W23">
        <f t="shared" si="12"/>
        <v>6</v>
      </c>
      <c r="X23">
        <f t="shared" si="12"/>
        <v>2</v>
      </c>
      <c r="Y23">
        <f t="shared" si="12"/>
        <v>3</v>
      </c>
      <c r="Z23">
        <f t="shared" si="12"/>
        <v>5</v>
      </c>
      <c r="AA23">
        <f t="shared" si="12"/>
        <v>2</v>
      </c>
      <c r="AB23">
        <f t="shared" si="12"/>
        <v>8</v>
      </c>
      <c r="AC23">
        <f t="shared" si="12"/>
        <v>0</v>
      </c>
      <c r="AD23">
        <f t="shared" si="12"/>
        <v>0</v>
      </c>
      <c r="AE23">
        <f t="shared" si="12"/>
        <v>0</v>
      </c>
      <c r="AF23">
        <f t="shared" si="12"/>
        <v>4</v>
      </c>
      <c r="AG23">
        <f t="shared" si="12"/>
        <v>0</v>
      </c>
      <c r="AH23">
        <f t="shared" si="12"/>
        <v>1</v>
      </c>
      <c r="AI23">
        <f t="shared" si="12"/>
        <v>1</v>
      </c>
      <c r="AJ23">
        <f t="shared" si="12"/>
        <v>0</v>
      </c>
      <c r="AK23">
        <f t="shared" si="12"/>
        <v>1</v>
      </c>
      <c r="AL23">
        <f t="shared" si="12"/>
        <v>9</v>
      </c>
      <c r="AM23">
        <f t="shared" si="12"/>
        <v>0</v>
      </c>
      <c r="AN23">
        <f t="shared" si="12"/>
        <v>6</v>
      </c>
      <c r="AO23">
        <f t="shared" si="12"/>
        <v>0</v>
      </c>
      <c r="AP23">
        <f t="shared" ref="AP23:BU23" si="13">AP7+AP15</f>
        <v>0</v>
      </c>
      <c r="AQ23">
        <f t="shared" si="13"/>
        <v>0</v>
      </c>
      <c r="AR23">
        <f t="shared" si="13"/>
        <v>0</v>
      </c>
      <c r="AS23">
        <f t="shared" si="13"/>
        <v>10</v>
      </c>
      <c r="AT23">
        <f t="shared" si="13"/>
        <v>0</v>
      </c>
      <c r="AU23">
        <f t="shared" si="13"/>
        <v>0</v>
      </c>
      <c r="AV23">
        <f t="shared" si="13"/>
        <v>0</v>
      </c>
      <c r="AW23">
        <f t="shared" si="13"/>
        <v>1</v>
      </c>
      <c r="AX23">
        <f t="shared" si="13"/>
        <v>0</v>
      </c>
      <c r="AY23">
        <f t="shared" si="13"/>
        <v>0</v>
      </c>
      <c r="AZ23">
        <f t="shared" si="13"/>
        <v>0</v>
      </c>
      <c r="BA23">
        <f t="shared" si="13"/>
        <v>0</v>
      </c>
      <c r="BB23">
        <f t="shared" si="13"/>
        <v>0</v>
      </c>
      <c r="BC23">
        <f t="shared" si="13"/>
        <v>0</v>
      </c>
      <c r="BD23">
        <f t="shared" si="13"/>
        <v>0</v>
      </c>
      <c r="BE23">
        <f t="shared" si="13"/>
        <v>0</v>
      </c>
      <c r="BF23">
        <f t="shared" si="13"/>
        <v>0</v>
      </c>
      <c r="BG23">
        <f t="shared" si="13"/>
        <v>0</v>
      </c>
      <c r="BH23">
        <f t="shared" si="13"/>
        <v>0</v>
      </c>
      <c r="BI23">
        <f t="shared" si="13"/>
        <v>0</v>
      </c>
      <c r="BJ23">
        <f t="shared" si="13"/>
        <v>0</v>
      </c>
      <c r="BK23">
        <f t="shared" si="13"/>
        <v>0</v>
      </c>
      <c r="BL23">
        <f t="shared" si="13"/>
        <v>0</v>
      </c>
      <c r="BM23">
        <f t="shared" si="13"/>
        <v>0</v>
      </c>
      <c r="BN23">
        <f t="shared" si="13"/>
        <v>0</v>
      </c>
      <c r="BO23">
        <f t="shared" si="13"/>
        <v>0</v>
      </c>
      <c r="BP23">
        <f t="shared" si="13"/>
        <v>0</v>
      </c>
      <c r="BQ23">
        <f t="shared" si="13"/>
        <v>0</v>
      </c>
      <c r="BR23">
        <f t="shared" si="13"/>
        <v>0</v>
      </c>
      <c r="BS23">
        <f t="shared" si="13"/>
        <v>0</v>
      </c>
      <c r="BT23">
        <f t="shared" si="13"/>
        <v>0</v>
      </c>
      <c r="BU23">
        <f t="shared" si="13"/>
        <v>0</v>
      </c>
      <c r="BV23">
        <f t="shared" ref="BV23:CV23" si="14">BV7+BV15</f>
        <v>0</v>
      </c>
      <c r="BW23">
        <f t="shared" si="14"/>
        <v>0</v>
      </c>
      <c r="BX23">
        <f t="shared" si="14"/>
        <v>0</v>
      </c>
      <c r="BY23">
        <f t="shared" si="14"/>
        <v>0</v>
      </c>
      <c r="BZ23">
        <f t="shared" si="14"/>
        <v>0</v>
      </c>
      <c r="CA23">
        <f t="shared" si="14"/>
        <v>0</v>
      </c>
      <c r="CB23">
        <f t="shared" si="14"/>
        <v>0</v>
      </c>
      <c r="CC23">
        <f t="shared" si="14"/>
        <v>0</v>
      </c>
      <c r="CD23">
        <f t="shared" si="14"/>
        <v>0</v>
      </c>
      <c r="CE23">
        <f t="shared" si="14"/>
        <v>0</v>
      </c>
      <c r="CF23">
        <f t="shared" si="14"/>
        <v>0</v>
      </c>
      <c r="CG23">
        <f t="shared" si="14"/>
        <v>0</v>
      </c>
      <c r="CH23">
        <f t="shared" si="14"/>
        <v>0</v>
      </c>
      <c r="CI23">
        <f t="shared" si="14"/>
        <v>0</v>
      </c>
      <c r="CJ23">
        <f t="shared" si="14"/>
        <v>0</v>
      </c>
      <c r="CK23">
        <f t="shared" si="14"/>
        <v>0</v>
      </c>
      <c r="CL23">
        <f t="shared" si="14"/>
        <v>0</v>
      </c>
      <c r="CM23">
        <f t="shared" si="14"/>
        <v>0</v>
      </c>
      <c r="CN23">
        <f t="shared" si="14"/>
        <v>0</v>
      </c>
      <c r="CO23">
        <f t="shared" si="14"/>
        <v>0</v>
      </c>
      <c r="CP23">
        <f t="shared" si="14"/>
        <v>0</v>
      </c>
      <c r="CQ23">
        <f t="shared" si="14"/>
        <v>0</v>
      </c>
      <c r="CR23">
        <f t="shared" si="14"/>
        <v>0</v>
      </c>
      <c r="CS23">
        <f t="shared" si="14"/>
        <v>0</v>
      </c>
      <c r="CT23">
        <f t="shared" si="14"/>
        <v>0</v>
      </c>
      <c r="CU23">
        <f t="shared" si="14"/>
        <v>0</v>
      </c>
      <c r="CV23">
        <f t="shared" si="14"/>
        <v>0</v>
      </c>
    </row>
    <row r="24" spans="1:100" x14ac:dyDescent="0.3">
      <c r="D24" t="s">
        <v>7</v>
      </c>
      <c r="H24" s="1">
        <f t="shared" si="6"/>
        <v>324</v>
      </c>
      <c r="I24">
        <f t="shared" ref="I24" si="15">I8+I16</f>
        <v>0</v>
      </c>
      <c r="J24">
        <f t="shared" ref="J24:AO24" si="16">J8+J16</f>
        <v>0</v>
      </c>
      <c r="K24">
        <f t="shared" si="16"/>
        <v>0</v>
      </c>
      <c r="L24">
        <f t="shared" si="16"/>
        <v>0</v>
      </c>
      <c r="M24">
        <f t="shared" si="16"/>
        <v>0</v>
      </c>
      <c r="N24">
        <f t="shared" si="16"/>
        <v>46</v>
      </c>
      <c r="O24">
        <f t="shared" si="16"/>
        <v>4</v>
      </c>
      <c r="P24">
        <f t="shared" si="16"/>
        <v>5</v>
      </c>
      <c r="Q24">
        <f t="shared" si="16"/>
        <v>22</v>
      </c>
      <c r="R24">
        <f t="shared" si="16"/>
        <v>15</v>
      </c>
      <c r="S24">
        <f t="shared" si="16"/>
        <v>7</v>
      </c>
      <c r="T24">
        <f t="shared" si="16"/>
        <v>20</v>
      </c>
      <c r="U24">
        <f t="shared" si="16"/>
        <v>17</v>
      </c>
      <c r="V24">
        <f t="shared" si="16"/>
        <v>9</v>
      </c>
      <c r="W24">
        <f t="shared" si="16"/>
        <v>3</v>
      </c>
      <c r="X24">
        <f t="shared" si="16"/>
        <v>41</v>
      </c>
      <c r="Y24">
        <f t="shared" si="16"/>
        <v>15</v>
      </c>
      <c r="Z24">
        <f t="shared" si="16"/>
        <v>47</v>
      </c>
      <c r="AA24">
        <f t="shared" si="16"/>
        <v>2</v>
      </c>
      <c r="AB24">
        <f t="shared" si="16"/>
        <v>14</v>
      </c>
      <c r="AC24">
        <f t="shared" si="16"/>
        <v>0</v>
      </c>
      <c r="AD24">
        <f t="shared" si="16"/>
        <v>30</v>
      </c>
      <c r="AE24">
        <f t="shared" si="16"/>
        <v>0</v>
      </c>
      <c r="AF24">
        <f t="shared" si="16"/>
        <v>6</v>
      </c>
      <c r="AG24">
        <f t="shared" si="16"/>
        <v>0</v>
      </c>
      <c r="AH24">
        <f t="shared" si="16"/>
        <v>0</v>
      </c>
      <c r="AI24">
        <f t="shared" si="16"/>
        <v>0</v>
      </c>
      <c r="AJ24">
        <f t="shared" si="16"/>
        <v>0</v>
      </c>
      <c r="AK24">
        <f t="shared" si="16"/>
        <v>0</v>
      </c>
      <c r="AL24">
        <f t="shared" si="16"/>
        <v>17</v>
      </c>
      <c r="AM24">
        <f t="shared" si="16"/>
        <v>0</v>
      </c>
      <c r="AN24">
        <f t="shared" si="16"/>
        <v>4</v>
      </c>
      <c r="AO24">
        <f t="shared" si="16"/>
        <v>0</v>
      </c>
      <c r="AP24">
        <f t="shared" ref="AP24:BU24" si="17">AP8+AP16</f>
        <v>0</v>
      </c>
      <c r="AQ24">
        <f t="shared" si="17"/>
        <v>0</v>
      </c>
      <c r="AR24">
        <f t="shared" si="17"/>
        <v>0</v>
      </c>
      <c r="AS24">
        <f t="shared" si="17"/>
        <v>0</v>
      </c>
      <c r="AT24">
        <f t="shared" si="17"/>
        <v>0</v>
      </c>
      <c r="AU24">
        <f t="shared" si="17"/>
        <v>0</v>
      </c>
      <c r="AV24">
        <f t="shared" si="17"/>
        <v>0</v>
      </c>
      <c r="AW24">
        <f t="shared" si="17"/>
        <v>0</v>
      </c>
      <c r="AX24">
        <f t="shared" si="17"/>
        <v>0</v>
      </c>
      <c r="AY24">
        <f t="shared" si="17"/>
        <v>0</v>
      </c>
      <c r="AZ24">
        <f t="shared" si="17"/>
        <v>0</v>
      </c>
      <c r="BA24">
        <f t="shared" si="17"/>
        <v>0</v>
      </c>
      <c r="BB24">
        <f t="shared" si="17"/>
        <v>0</v>
      </c>
      <c r="BC24">
        <f t="shared" si="17"/>
        <v>0</v>
      </c>
      <c r="BD24">
        <f t="shared" si="17"/>
        <v>0</v>
      </c>
      <c r="BE24">
        <f t="shared" si="17"/>
        <v>0</v>
      </c>
      <c r="BF24">
        <f t="shared" si="17"/>
        <v>0</v>
      </c>
      <c r="BG24">
        <f t="shared" si="17"/>
        <v>0</v>
      </c>
      <c r="BH24">
        <f t="shared" si="17"/>
        <v>0</v>
      </c>
      <c r="BI24">
        <f t="shared" si="17"/>
        <v>0</v>
      </c>
      <c r="BJ24">
        <f t="shared" si="17"/>
        <v>0</v>
      </c>
      <c r="BK24">
        <f t="shared" si="17"/>
        <v>0</v>
      </c>
      <c r="BL24">
        <f t="shared" si="17"/>
        <v>0</v>
      </c>
      <c r="BM24">
        <f t="shared" si="17"/>
        <v>0</v>
      </c>
      <c r="BN24">
        <f t="shared" si="17"/>
        <v>0</v>
      </c>
      <c r="BO24">
        <f t="shared" si="17"/>
        <v>0</v>
      </c>
      <c r="BP24">
        <f t="shared" si="17"/>
        <v>0</v>
      </c>
      <c r="BQ24">
        <f t="shared" si="17"/>
        <v>0</v>
      </c>
      <c r="BR24">
        <f t="shared" si="17"/>
        <v>0</v>
      </c>
      <c r="BS24">
        <f t="shared" si="17"/>
        <v>0</v>
      </c>
      <c r="BT24">
        <f t="shared" si="17"/>
        <v>0</v>
      </c>
      <c r="BU24">
        <f t="shared" si="17"/>
        <v>0</v>
      </c>
      <c r="BV24">
        <f t="shared" ref="BV24:CV24" si="18">BV8+BV16</f>
        <v>0</v>
      </c>
      <c r="BW24">
        <f t="shared" si="18"/>
        <v>0</v>
      </c>
      <c r="BX24">
        <f t="shared" si="18"/>
        <v>0</v>
      </c>
      <c r="BY24">
        <f t="shared" si="18"/>
        <v>0</v>
      </c>
      <c r="BZ24">
        <f t="shared" si="18"/>
        <v>0</v>
      </c>
      <c r="CA24">
        <f t="shared" si="18"/>
        <v>0</v>
      </c>
      <c r="CB24">
        <f t="shared" si="18"/>
        <v>0</v>
      </c>
      <c r="CC24">
        <f t="shared" si="18"/>
        <v>0</v>
      </c>
      <c r="CD24">
        <f t="shared" si="18"/>
        <v>0</v>
      </c>
      <c r="CE24">
        <f t="shared" si="18"/>
        <v>0</v>
      </c>
      <c r="CF24">
        <f t="shared" si="18"/>
        <v>0</v>
      </c>
      <c r="CG24">
        <f t="shared" si="18"/>
        <v>0</v>
      </c>
      <c r="CH24">
        <f t="shared" si="18"/>
        <v>0</v>
      </c>
      <c r="CI24">
        <f t="shared" si="18"/>
        <v>0</v>
      </c>
      <c r="CJ24">
        <f t="shared" si="18"/>
        <v>0</v>
      </c>
      <c r="CK24">
        <f t="shared" si="18"/>
        <v>0</v>
      </c>
      <c r="CL24">
        <f t="shared" si="18"/>
        <v>0</v>
      </c>
      <c r="CM24">
        <f t="shared" si="18"/>
        <v>0</v>
      </c>
      <c r="CN24">
        <f t="shared" si="18"/>
        <v>0</v>
      </c>
      <c r="CO24">
        <f t="shared" si="18"/>
        <v>0</v>
      </c>
      <c r="CP24">
        <f t="shared" si="18"/>
        <v>0</v>
      </c>
      <c r="CQ24">
        <f t="shared" si="18"/>
        <v>0</v>
      </c>
      <c r="CR24">
        <f t="shared" si="18"/>
        <v>0</v>
      </c>
      <c r="CS24">
        <f t="shared" si="18"/>
        <v>0</v>
      </c>
      <c r="CT24">
        <f t="shared" si="18"/>
        <v>0</v>
      </c>
      <c r="CU24">
        <f t="shared" si="18"/>
        <v>0</v>
      </c>
      <c r="CV24">
        <f t="shared" si="18"/>
        <v>0</v>
      </c>
    </row>
    <row r="25" spans="1:100" x14ac:dyDescent="0.3">
      <c r="D25" t="s">
        <v>8</v>
      </c>
      <c r="H25" s="1">
        <f t="shared" si="6"/>
        <v>18</v>
      </c>
      <c r="I25">
        <f t="shared" ref="I25" si="19">I9+I17</f>
        <v>0</v>
      </c>
      <c r="J25">
        <f t="shared" ref="J25:AO25" si="20">J9+J17</f>
        <v>0</v>
      </c>
      <c r="K25">
        <f t="shared" si="20"/>
        <v>0</v>
      </c>
      <c r="L25">
        <f t="shared" si="20"/>
        <v>0</v>
      </c>
      <c r="M25">
        <f t="shared" si="20"/>
        <v>0</v>
      </c>
      <c r="N25">
        <f t="shared" si="20"/>
        <v>0</v>
      </c>
      <c r="O25">
        <f t="shared" si="20"/>
        <v>3</v>
      </c>
      <c r="P25">
        <f t="shared" si="20"/>
        <v>5</v>
      </c>
      <c r="Q25">
        <f t="shared" si="20"/>
        <v>6</v>
      </c>
      <c r="R25">
        <f t="shared" si="20"/>
        <v>1</v>
      </c>
      <c r="S25">
        <f t="shared" si="20"/>
        <v>0</v>
      </c>
      <c r="T25">
        <f t="shared" si="20"/>
        <v>0</v>
      </c>
      <c r="U25">
        <f t="shared" si="20"/>
        <v>0</v>
      </c>
      <c r="V25">
        <f t="shared" si="20"/>
        <v>0</v>
      </c>
      <c r="W25">
        <f t="shared" si="20"/>
        <v>2</v>
      </c>
      <c r="X25">
        <f t="shared" si="20"/>
        <v>0</v>
      </c>
      <c r="Y25">
        <f t="shared" si="20"/>
        <v>1</v>
      </c>
      <c r="Z25">
        <f t="shared" si="20"/>
        <v>0</v>
      </c>
      <c r="AA25">
        <f t="shared" si="20"/>
        <v>0</v>
      </c>
      <c r="AB25">
        <f t="shared" si="20"/>
        <v>0</v>
      </c>
      <c r="AC25">
        <f t="shared" si="20"/>
        <v>0</v>
      </c>
      <c r="AD25">
        <f t="shared" si="20"/>
        <v>0</v>
      </c>
      <c r="AE25">
        <f t="shared" si="20"/>
        <v>0</v>
      </c>
      <c r="AF25">
        <f t="shared" si="20"/>
        <v>0</v>
      </c>
      <c r="AG25">
        <f t="shared" si="20"/>
        <v>0</v>
      </c>
      <c r="AH25">
        <f t="shared" si="20"/>
        <v>0</v>
      </c>
      <c r="AI25">
        <f t="shared" si="20"/>
        <v>0</v>
      </c>
      <c r="AJ25">
        <f t="shared" si="20"/>
        <v>0</v>
      </c>
      <c r="AK25">
        <f t="shared" si="20"/>
        <v>0</v>
      </c>
      <c r="AL25">
        <f t="shared" si="20"/>
        <v>0</v>
      </c>
      <c r="AM25">
        <f t="shared" si="20"/>
        <v>0</v>
      </c>
      <c r="AN25">
        <f t="shared" si="20"/>
        <v>0</v>
      </c>
      <c r="AO25">
        <f t="shared" si="20"/>
        <v>0</v>
      </c>
      <c r="AP25">
        <f t="shared" ref="AP25:BU25" si="21">AP9+AP17</f>
        <v>0</v>
      </c>
      <c r="AQ25">
        <f t="shared" si="21"/>
        <v>0</v>
      </c>
      <c r="AR25">
        <f t="shared" si="21"/>
        <v>0</v>
      </c>
      <c r="AS25">
        <f t="shared" si="21"/>
        <v>0</v>
      </c>
      <c r="AT25">
        <f t="shared" si="21"/>
        <v>0</v>
      </c>
      <c r="AU25">
        <f t="shared" si="21"/>
        <v>0</v>
      </c>
      <c r="AV25">
        <f t="shared" si="21"/>
        <v>0</v>
      </c>
      <c r="AW25">
        <f t="shared" si="21"/>
        <v>0</v>
      </c>
      <c r="AX25">
        <f t="shared" si="21"/>
        <v>0</v>
      </c>
      <c r="AY25">
        <f t="shared" si="21"/>
        <v>0</v>
      </c>
      <c r="AZ25">
        <f t="shared" si="21"/>
        <v>0</v>
      </c>
      <c r="BA25">
        <f t="shared" si="21"/>
        <v>0</v>
      </c>
      <c r="BB25">
        <f t="shared" si="21"/>
        <v>0</v>
      </c>
      <c r="BC25">
        <f t="shared" si="21"/>
        <v>0</v>
      </c>
      <c r="BD25">
        <f t="shared" si="21"/>
        <v>0</v>
      </c>
      <c r="BE25">
        <f t="shared" si="21"/>
        <v>0</v>
      </c>
      <c r="BF25">
        <f t="shared" si="21"/>
        <v>0</v>
      </c>
      <c r="BG25">
        <f t="shared" si="21"/>
        <v>0</v>
      </c>
      <c r="BH25">
        <f t="shared" si="21"/>
        <v>0</v>
      </c>
      <c r="BI25">
        <f t="shared" si="21"/>
        <v>0</v>
      </c>
      <c r="BJ25">
        <f t="shared" si="21"/>
        <v>0</v>
      </c>
      <c r="BK25">
        <f t="shared" si="21"/>
        <v>0</v>
      </c>
      <c r="BL25">
        <f t="shared" si="21"/>
        <v>0</v>
      </c>
      <c r="BM25">
        <f t="shared" si="21"/>
        <v>0</v>
      </c>
      <c r="BN25">
        <f t="shared" si="21"/>
        <v>0</v>
      </c>
      <c r="BO25">
        <f t="shared" si="21"/>
        <v>0</v>
      </c>
      <c r="BP25">
        <f t="shared" si="21"/>
        <v>0</v>
      </c>
      <c r="BQ25">
        <f t="shared" si="21"/>
        <v>0</v>
      </c>
      <c r="BR25">
        <f t="shared" si="21"/>
        <v>0</v>
      </c>
      <c r="BS25">
        <f t="shared" si="21"/>
        <v>0</v>
      </c>
      <c r="BT25">
        <f t="shared" si="21"/>
        <v>0</v>
      </c>
      <c r="BU25">
        <f t="shared" si="21"/>
        <v>0</v>
      </c>
      <c r="BV25">
        <f t="shared" ref="BV25:CV25" si="22">BV9+BV17</f>
        <v>0</v>
      </c>
      <c r="BW25">
        <f t="shared" si="22"/>
        <v>0</v>
      </c>
      <c r="BX25">
        <f t="shared" si="22"/>
        <v>0</v>
      </c>
      <c r="BY25">
        <f t="shared" si="22"/>
        <v>0</v>
      </c>
      <c r="BZ25">
        <f t="shared" si="22"/>
        <v>0</v>
      </c>
      <c r="CA25">
        <f t="shared" si="22"/>
        <v>0</v>
      </c>
      <c r="CB25">
        <f t="shared" si="22"/>
        <v>0</v>
      </c>
      <c r="CC25">
        <f t="shared" si="22"/>
        <v>0</v>
      </c>
      <c r="CD25">
        <f t="shared" si="22"/>
        <v>0</v>
      </c>
      <c r="CE25">
        <f t="shared" si="22"/>
        <v>0</v>
      </c>
      <c r="CF25">
        <f t="shared" si="22"/>
        <v>0</v>
      </c>
      <c r="CG25">
        <f t="shared" si="22"/>
        <v>0</v>
      </c>
      <c r="CH25">
        <f t="shared" si="22"/>
        <v>0</v>
      </c>
      <c r="CI25">
        <f t="shared" si="22"/>
        <v>0</v>
      </c>
      <c r="CJ25">
        <f t="shared" si="22"/>
        <v>0</v>
      </c>
      <c r="CK25">
        <f t="shared" si="22"/>
        <v>0</v>
      </c>
      <c r="CL25">
        <f t="shared" si="22"/>
        <v>0</v>
      </c>
      <c r="CM25">
        <f t="shared" si="22"/>
        <v>0</v>
      </c>
      <c r="CN25">
        <f t="shared" si="22"/>
        <v>0</v>
      </c>
      <c r="CO25">
        <f t="shared" si="22"/>
        <v>0</v>
      </c>
      <c r="CP25">
        <f t="shared" si="22"/>
        <v>0</v>
      </c>
      <c r="CQ25">
        <f t="shared" si="22"/>
        <v>0</v>
      </c>
      <c r="CR25">
        <f t="shared" si="22"/>
        <v>0</v>
      </c>
      <c r="CS25">
        <f t="shared" si="22"/>
        <v>0</v>
      </c>
      <c r="CT25">
        <f t="shared" si="22"/>
        <v>0</v>
      </c>
      <c r="CU25">
        <f t="shared" si="22"/>
        <v>0</v>
      </c>
      <c r="CV25">
        <f t="shared" si="22"/>
        <v>0</v>
      </c>
    </row>
    <row r="28" spans="1:100" s="2" customFormat="1" ht="20.399999999999999" thickBot="1" x14ac:dyDescent="0.45">
      <c r="B28" s="2" t="s">
        <v>159</v>
      </c>
    </row>
    <row r="29" spans="1:100" s="11" customFormat="1" ht="15" thickTop="1" x14ac:dyDescent="0.3">
      <c r="D29" s="11" t="s">
        <v>171</v>
      </c>
      <c r="I29" s="11">
        <v>2015</v>
      </c>
      <c r="J29" s="11">
        <v>2014</v>
      </c>
      <c r="K29" s="11">
        <v>2013</v>
      </c>
      <c r="L29" s="11">
        <v>2012</v>
      </c>
      <c r="M29" s="11">
        <v>2011</v>
      </c>
      <c r="N29" s="11">
        <v>2010</v>
      </c>
      <c r="O29" s="11">
        <v>2009</v>
      </c>
      <c r="P29" s="11">
        <v>2008</v>
      </c>
      <c r="Q29" s="11">
        <v>2007</v>
      </c>
      <c r="R29" s="11">
        <v>2006</v>
      </c>
      <c r="S29" s="11">
        <v>2005</v>
      </c>
      <c r="T29" s="11">
        <v>2004</v>
      </c>
      <c r="U29" s="11">
        <v>2003</v>
      </c>
      <c r="V29" s="11">
        <v>2002</v>
      </c>
      <c r="W29" s="11">
        <v>2001</v>
      </c>
      <c r="X29" s="11">
        <v>2000</v>
      </c>
      <c r="Y29" s="11">
        <v>1999</v>
      </c>
      <c r="Z29" s="11">
        <v>1998</v>
      </c>
      <c r="AA29" s="11">
        <v>1997</v>
      </c>
      <c r="AB29" s="11">
        <v>1996</v>
      </c>
      <c r="AC29" s="11">
        <v>1995</v>
      </c>
      <c r="AD29" s="11">
        <v>1994</v>
      </c>
      <c r="AE29" s="11">
        <v>1993</v>
      </c>
      <c r="AF29" s="11">
        <v>1992</v>
      </c>
      <c r="AG29" s="11">
        <v>1991</v>
      </c>
      <c r="AH29" s="11">
        <v>1990</v>
      </c>
      <c r="AI29" s="11">
        <v>1989</v>
      </c>
      <c r="AJ29" s="11">
        <v>1988</v>
      </c>
      <c r="AK29" s="11">
        <v>1987</v>
      </c>
      <c r="AL29" s="11">
        <v>1986</v>
      </c>
      <c r="AM29" s="11">
        <v>1985</v>
      </c>
      <c r="AN29" s="11">
        <v>1984</v>
      </c>
      <c r="AO29" s="11">
        <v>1983</v>
      </c>
      <c r="AP29" s="11">
        <v>1982</v>
      </c>
      <c r="AQ29" s="11">
        <v>1981</v>
      </c>
      <c r="AR29" s="11">
        <v>1980</v>
      </c>
      <c r="AS29" s="11">
        <v>1979</v>
      </c>
      <c r="AT29" s="11">
        <v>1978</v>
      </c>
      <c r="AU29" s="11">
        <v>1977</v>
      </c>
      <c r="AV29" s="11">
        <v>1976</v>
      </c>
      <c r="AW29" s="11">
        <v>1975</v>
      </c>
      <c r="AX29" s="11">
        <v>1974</v>
      </c>
      <c r="AY29" s="11">
        <v>1973</v>
      </c>
      <c r="AZ29" s="11">
        <v>1972</v>
      </c>
      <c r="BA29" s="11">
        <v>1971</v>
      </c>
      <c r="BB29" s="11">
        <v>1970</v>
      </c>
      <c r="BC29" s="11">
        <v>1969</v>
      </c>
      <c r="BD29" s="11">
        <v>1968</v>
      </c>
      <c r="BE29" s="11">
        <v>1967</v>
      </c>
      <c r="BF29" s="11">
        <v>1966</v>
      </c>
      <c r="BG29" s="11">
        <v>1965</v>
      </c>
      <c r="BH29" s="11">
        <v>1964</v>
      </c>
      <c r="BI29" s="11">
        <v>1963</v>
      </c>
      <c r="BJ29" s="11">
        <v>1962</v>
      </c>
      <c r="BK29" s="11">
        <v>1961</v>
      </c>
      <c r="BL29" s="11">
        <v>1960</v>
      </c>
      <c r="BM29" s="11">
        <v>1959</v>
      </c>
      <c r="BN29" s="11">
        <v>1958</v>
      </c>
      <c r="BO29" s="11">
        <v>1957</v>
      </c>
      <c r="BP29" s="11">
        <v>1956</v>
      </c>
      <c r="BQ29" s="11">
        <v>1955</v>
      </c>
      <c r="BR29" s="11">
        <v>1954</v>
      </c>
      <c r="BS29" s="11">
        <v>1953</v>
      </c>
      <c r="BT29" s="11">
        <v>1952</v>
      </c>
      <c r="BU29" s="11">
        <v>1951</v>
      </c>
      <c r="BV29" s="11">
        <v>1950</v>
      </c>
      <c r="BW29" s="11">
        <v>1949</v>
      </c>
      <c r="BX29" s="11">
        <v>1948</v>
      </c>
      <c r="BY29" s="11">
        <v>1947</v>
      </c>
      <c r="BZ29" s="11">
        <v>1946</v>
      </c>
      <c r="CA29" s="11">
        <v>1945</v>
      </c>
      <c r="CB29" s="11">
        <v>1944</v>
      </c>
      <c r="CC29" s="11">
        <v>1943</v>
      </c>
      <c r="CD29" s="11">
        <v>1942</v>
      </c>
      <c r="CE29" s="11">
        <v>1941</v>
      </c>
      <c r="CF29" s="11">
        <v>1940</v>
      </c>
      <c r="CG29" s="11">
        <v>1939</v>
      </c>
      <c r="CH29" s="11">
        <v>1938</v>
      </c>
      <c r="CI29" s="11">
        <v>1937</v>
      </c>
      <c r="CJ29" s="11">
        <v>1936</v>
      </c>
      <c r="CK29" s="11">
        <v>1935</v>
      </c>
      <c r="CL29" s="11">
        <v>1934</v>
      </c>
      <c r="CM29" s="11">
        <v>1933</v>
      </c>
      <c r="CN29" s="11">
        <v>1932</v>
      </c>
      <c r="CO29" s="11">
        <v>1931</v>
      </c>
      <c r="CP29" s="11">
        <v>1930</v>
      </c>
      <c r="CQ29" s="11">
        <v>1929</v>
      </c>
      <c r="CR29" s="11">
        <v>1928</v>
      </c>
      <c r="CS29" s="11">
        <v>1927</v>
      </c>
      <c r="CT29" s="11">
        <v>1926</v>
      </c>
      <c r="CU29" s="11">
        <v>1925</v>
      </c>
      <c r="CV29" s="11">
        <v>1924</v>
      </c>
    </row>
    <row r="30" spans="1:100" x14ac:dyDescent="0.3">
      <c r="D30" t="s">
        <v>4</v>
      </c>
      <c r="E30" t="s">
        <v>169</v>
      </c>
      <c r="H30" s="1">
        <f>SUM(I30:CV30)</f>
        <v>2072</v>
      </c>
      <c r="I30">
        <f t="shared" ref="I30:AN30" si="23">IF(I29&lt;1993,0,I21)</f>
        <v>0</v>
      </c>
      <c r="J30">
        <f t="shared" si="23"/>
        <v>0</v>
      </c>
      <c r="K30">
        <f t="shared" si="23"/>
        <v>0</v>
      </c>
      <c r="L30">
        <f t="shared" si="23"/>
        <v>0</v>
      </c>
      <c r="M30">
        <f t="shared" si="23"/>
        <v>0</v>
      </c>
      <c r="N30">
        <f t="shared" si="23"/>
        <v>210</v>
      </c>
      <c r="O30">
        <f t="shared" si="23"/>
        <v>234</v>
      </c>
      <c r="P30">
        <f t="shared" si="23"/>
        <v>213</v>
      </c>
      <c r="Q30">
        <f t="shared" si="23"/>
        <v>152</v>
      </c>
      <c r="R30">
        <f t="shared" si="23"/>
        <v>31</v>
      </c>
      <c r="S30">
        <f t="shared" si="23"/>
        <v>110</v>
      </c>
      <c r="T30">
        <f t="shared" si="23"/>
        <v>155</v>
      </c>
      <c r="U30">
        <f t="shared" si="23"/>
        <v>222</v>
      </c>
      <c r="V30">
        <f t="shared" si="23"/>
        <v>154</v>
      </c>
      <c r="W30">
        <f t="shared" si="23"/>
        <v>93</v>
      </c>
      <c r="X30">
        <f t="shared" si="23"/>
        <v>105</v>
      </c>
      <c r="Y30">
        <f t="shared" si="23"/>
        <v>163</v>
      </c>
      <c r="Z30">
        <f t="shared" si="23"/>
        <v>167</v>
      </c>
      <c r="AA30">
        <f t="shared" si="23"/>
        <v>31</v>
      </c>
      <c r="AB30">
        <f t="shared" si="23"/>
        <v>9</v>
      </c>
      <c r="AC30">
        <f t="shared" si="23"/>
        <v>7</v>
      </c>
      <c r="AD30">
        <f t="shared" si="23"/>
        <v>16</v>
      </c>
      <c r="AE30">
        <f t="shared" si="23"/>
        <v>0</v>
      </c>
      <c r="AF30">
        <f t="shared" si="23"/>
        <v>0</v>
      </c>
      <c r="AG30">
        <f t="shared" si="23"/>
        <v>0</v>
      </c>
      <c r="AH30">
        <f t="shared" si="23"/>
        <v>0</v>
      </c>
      <c r="AI30">
        <f t="shared" si="23"/>
        <v>0</v>
      </c>
      <c r="AJ30">
        <f t="shared" si="23"/>
        <v>0</v>
      </c>
      <c r="AK30">
        <f t="shared" si="23"/>
        <v>0</v>
      </c>
      <c r="AL30">
        <f t="shared" si="23"/>
        <v>0</v>
      </c>
      <c r="AM30">
        <f t="shared" si="23"/>
        <v>0</v>
      </c>
      <c r="AN30">
        <f t="shared" si="23"/>
        <v>0</v>
      </c>
      <c r="AO30">
        <f t="shared" ref="AO30:BT30" si="24">IF(AO29&lt;1993,0,AO21)</f>
        <v>0</v>
      </c>
      <c r="AP30">
        <f t="shared" si="24"/>
        <v>0</v>
      </c>
      <c r="AQ30">
        <f t="shared" si="24"/>
        <v>0</v>
      </c>
      <c r="AR30">
        <f t="shared" si="24"/>
        <v>0</v>
      </c>
      <c r="AS30">
        <f t="shared" si="24"/>
        <v>0</v>
      </c>
      <c r="AT30">
        <f t="shared" si="24"/>
        <v>0</v>
      </c>
      <c r="AU30">
        <f t="shared" si="24"/>
        <v>0</v>
      </c>
      <c r="AV30">
        <f t="shared" si="24"/>
        <v>0</v>
      </c>
      <c r="AW30">
        <f t="shared" si="24"/>
        <v>0</v>
      </c>
      <c r="AX30">
        <f t="shared" si="24"/>
        <v>0</v>
      </c>
      <c r="AY30">
        <f t="shared" si="24"/>
        <v>0</v>
      </c>
      <c r="AZ30">
        <f t="shared" si="24"/>
        <v>0</v>
      </c>
      <c r="BA30">
        <f t="shared" si="24"/>
        <v>0</v>
      </c>
      <c r="BB30">
        <f t="shared" si="24"/>
        <v>0</v>
      </c>
      <c r="BC30">
        <f t="shared" si="24"/>
        <v>0</v>
      </c>
      <c r="BD30">
        <f t="shared" si="24"/>
        <v>0</v>
      </c>
      <c r="BE30">
        <f t="shared" si="24"/>
        <v>0</v>
      </c>
      <c r="BF30">
        <f t="shared" si="24"/>
        <v>0</v>
      </c>
      <c r="BG30">
        <f t="shared" si="24"/>
        <v>0</v>
      </c>
      <c r="BH30">
        <f t="shared" si="24"/>
        <v>0</v>
      </c>
      <c r="BI30">
        <f t="shared" si="24"/>
        <v>0</v>
      </c>
      <c r="BJ30">
        <f t="shared" si="24"/>
        <v>0</v>
      </c>
      <c r="BK30">
        <f t="shared" si="24"/>
        <v>0</v>
      </c>
      <c r="BL30">
        <f t="shared" si="24"/>
        <v>0</v>
      </c>
      <c r="BM30">
        <f t="shared" si="24"/>
        <v>0</v>
      </c>
      <c r="BN30">
        <f t="shared" si="24"/>
        <v>0</v>
      </c>
      <c r="BO30">
        <f t="shared" si="24"/>
        <v>0</v>
      </c>
      <c r="BP30">
        <f t="shared" si="24"/>
        <v>0</v>
      </c>
      <c r="BQ30">
        <f t="shared" si="24"/>
        <v>0</v>
      </c>
      <c r="BR30">
        <f t="shared" si="24"/>
        <v>0</v>
      </c>
      <c r="BS30">
        <f t="shared" si="24"/>
        <v>0</v>
      </c>
      <c r="BT30">
        <f t="shared" si="24"/>
        <v>0</v>
      </c>
      <c r="BU30">
        <f t="shared" ref="BU30:CV30" si="25">IF(BU29&lt;1993,0,BU21)</f>
        <v>0</v>
      </c>
      <c r="BV30">
        <f t="shared" si="25"/>
        <v>0</v>
      </c>
      <c r="BW30">
        <f t="shared" si="25"/>
        <v>0</v>
      </c>
      <c r="BX30">
        <f t="shared" si="25"/>
        <v>0</v>
      </c>
      <c r="BY30">
        <f t="shared" si="25"/>
        <v>0</v>
      </c>
      <c r="BZ30">
        <f t="shared" si="25"/>
        <v>0</v>
      </c>
      <c r="CA30">
        <f t="shared" si="25"/>
        <v>0</v>
      </c>
      <c r="CB30">
        <f t="shared" si="25"/>
        <v>0</v>
      </c>
      <c r="CC30">
        <f t="shared" si="25"/>
        <v>0</v>
      </c>
      <c r="CD30">
        <f t="shared" si="25"/>
        <v>0</v>
      </c>
      <c r="CE30">
        <f t="shared" si="25"/>
        <v>0</v>
      </c>
      <c r="CF30">
        <f t="shared" si="25"/>
        <v>0</v>
      </c>
      <c r="CG30">
        <f t="shared" si="25"/>
        <v>0</v>
      </c>
      <c r="CH30">
        <f t="shared" si="25"/>
        <v>0</v>
      </c>
      <c r="CI30">
        <f t="shared" si="25"/>
        <v>0</v>
      </c>
      <c r="CJ30">
        <f t="shared" si="25"/>
        <v>0</v>
      </c>
      <c r="CK30">
        <f t="shared" si="25"/>
        <v>0</v>
      </c>
      <c r="CL30">
        <f t="shared" si="25"/>
        <v>0</v>
      </c>
      <c r="CM30">
        <f t="shared" si="25"/>
        <v>0</v>
      </c>
      <c r="CN30">
        <f t="shared" si="25"/>
        <v>0</v>
      </c>
      <c r="CO30">
        <f t="shared" si="25"/>
        <v>0</v>
      </c>
      <c r="CP30">
        <f t="shared" si="25"/>
        <v>0</v>
      </c>
      <c r="CQ30">
        <f t="shared" si="25"/>
        <v>0</v>
      </c>
      <c r="CR30">
        <f t="shared" si="25"/>
        <v>0</v>
      </c>
      <c r="CS30">
        <f t="shared" si="25"/>
        <v>0</v>
      </c>
      <c r="CT30">
        <f t="shared" si="25"/>
        <v>0</v>
      </c>
      <c r="CU30">
        <f t="shared" si="25"/>
        <v>0</v>
      </c>
      <c r="CV30">
        <f t="shared" si="25"/>
        <v>0</v>
      </c>
    </row>
    <row r="31" spans="1:100" x14ac:dyDescent="0.3">
      <c r="D31" t="s">
        <v>172</v>
      </c>
      <c r="H31" s="1">
        <f>SUM(I31:CV31)</f>
        <v>1266</v>
      </c>
      <c r="I31">
        <f>I22+I23</f>
        <v>0</v>
      </c>
      <c r="J31">
        <f>J22+J23</f>
        <v>0</v>
      </c>
      <c r="K31">
        <f t="shared" ref="K31:BV31" si="26">K22+K23</f>
        <v>0</v>
      </c>
      <c r="L31">
        <f t="shared" si="26"/>
        <v>0</v>
      </c>
      <c r="M31">
        <f t="shared" si="26"/>
        <v>0</v>
      </c>
      <c r="N31">
        <f t="shared" si="26"/>
        <v>123</v>
      </c>
      <c r="O31">
        <f t="shared" si="26"/>
        <v>88</v>
      </c>
      <c r="P31">
        <f t="shared" si="26"/>
        <v>60</v>
      </c>
      <c r="Q31">
        <f t="shared" si="26"/>
        <v>72</v>
      </c>
      <c r="R31">
        <f t="shared" si="26"/>
        <v>101</v>
      </c>
      <c r="S31">
        <f t="shared" si="26"/>
        <v>59</v>
      </c>
      <c r="T31">
        <f t="shared" si="26"/>
        <v>10</v>
      </c>
      <c r="U31">
        <f t="shared" si="26"/>
        <v>88</v>
      </c>
      <c r="V31">
        <f t="shared" si="26"/>
        <v>43</v>
      </c>
      <c r="W31">
        <f t="shared" si="26"/>
        <v>69</v>
      </c>
      <c r="X31">
        <f t="shared" si="26"/>
        <v>58</v>
      </c>
      <c r="Y31">
        <f t="shared" si="26"/>
        <v>29</v>
      </c>
      <c r="Z31">
        <f t="shared" si="26"/>
        <v>53</v>
      </c>
      <c r="AA31">
        <f t="shared" si="26"/>
        <v>120</v>
      </c>
      <c r="AB31">
        <f t="shared" si="26"/>
        <v>33</v>
      </c>
      <c r="AC31">
        <f t="shared" si="26"/>
        <v>16</v>
      </c>
      <c r="AD31">
        <f t="shared" si="26"/>
        <v>31</v>
      </c>
      <c r="AE31">
        <f t="shared" si="26"/>
        <v>9</v>
      </c>
      <c r="AF31">
        <f t="shared" si="26"/>
        <v>22</v>
      </c>
      <c r="AG31">
        <f t="shared" si="26"/>
        <v>13</v>
      </c>
      <c r="AH31">
        <f t="shared" si="26"/>
        <v>11</v>
      </c>
      <c r="AI31">
        <f t="shared" si="26"/>
        <v>11</v>
      </c>
      <c r="AJ31">
        <f t="shared" si="26"/>
        <v>4</v>
      </c>
      <c r="AK31">
        <f t="shared" si="26"/>
        <v>22</v>
      </c>
      <c r="AL31">
        <f t="shared" si="26"/>
        <v>24</v>
      </c>
      <c r="AM31">
        <f t="shared" si="26"/>
        <v>14</v>
      </c>
      <c r="AN31">
        <f t="shared" si="26"/>
        <v>13</v>
      </c>
      <c r="AO31">
        <f t="shared" si="26"/>
        <v>20</v>
      </c>
      <c r="AP31">
        <f t="shared" si="26"/>
        <v>17</v>
      </c>
      <c r="AQ31">
        <f t="shared" si="26"/>
        <v>7</v>
      </c>
      <c r="AR31">
        <f t="shared" si="26"/>
        <v>8</v>
      </c>
      <c r="AS31">
        <f t="shared" si="26"/>
        <v>12</v>
      </c>
      <c r="AT31">
        <f t="shared" si="26"/>
        <v>2</v>
      </c>
      <c r="AU31">
        <f t="shared" si="26"/>
        <v>2</v>
      </c>
      <c r="AV31">
        <f t="shared" si="26"/>
        <v>0</v>
      </c>
      <c r="AW31">
        <f t="shared" si="26"/>
        <v>1</v>
      </c>
      <c r="AX31">
        <f t="shared" si="26"/>
        <v>0</v>
      </c>
      <c r="AY31">
        <f t="shared" si="26"/>
        <v>1</v>
      </c>
      <c r="AZ31">
        <f t="shared" si="26"/>
        <v>0</v>
      </c>
      <c r="BA31">
        <f t="shared" si="26"/>
        <v>0</v>
      </c>
      <c r="BB31">
        <f t="shared" si="26"/>
        <v>0</v>
      </c>
      <c r="BC31">
        <f t="shared" si="26"/>
        <v>0</v>
      </c>
      <c r="BD31">
        <f t="shared" si="26"/>
        <v>0</v>
      </c>
      <c r="BE31">
        <f t="shared" si="26"/>
        <v>0</v>
      </c>
      <c r="BF31">
        <f t="shared" si="26"/>
        <v>0</v>
      </c>
      <c r="BG31">
        <f t="shared" si="26"/>
        <v>0</v>
      </c>
      <c r="BH31">
        <f t="shared" si="26"/>
        <v>0</v>
      </c>
      <c r="BI31">
        <f t="shared" si="26"/>
        <v>0</v>
      </c>
      <c r="BJ31">
        <f t="shared" si="26"/>
        <v>0</v>
      </c>
      <c r="BK31">
        <f t="shared" si="26"/>
        <v>0</v>
      </c>
      <c r="BL31">
        <f t="shared" si="26"/>
        <v>0</v>
      </c>
      <c r="BM31">
        <f t="shared" si="26"/>
        <v>0</v>
      </c>
      <c r="BN31">
        <f t="shared" si="26"/>
        <v>0</v>
      </c>
      <c r="BO31">
        <f t="shared" si="26"/>
        <v>0</v>
      </c>
      <c r="BP31">
        <f t="shared" si="26"/>
        <v>0</v>
      </c>
      <c r="BQ31">
        <f t="shared" si="26"/>
        <v>0</v>
      </c>
      <c r="BR31">
        <f t="shared" si="26"/>
        <v>0</v>
      </c>
      <c r="BS31">
        <f t="shared" si="26"/>
        <v>0</v>
      </c>
      <c r="BT31">
        <f t="shared" si="26"/>
        <v>0</v>
      </c>
      <c r="BU31">
        <f t="shared" si="26"/>
        <v>0</v>
      </c>
      <c r="BV31">
        <f t="shared" si="26"/>
        <v>0</v>
      </c>
      <c r="BW31">
        <f t="shared" ref="BW31:CV31" si="27">BW22+BW23</f>
        <v>0</v>
      </c>
      <c r="BX31">
        <f t="shared" si="27"/>
        <v>0</v>
      </c>
      <c r="BY31">
        <f t="shared" si="27"/>
        <v>0</v>
      </c>
      <c r="BZ31">
        <f t="shared" si="27"/>
        <v>0</v>
      </c>
      <c r="CA31">
        <f t="shared" si="27"/>
        <v>0</v>
      </c>
      <c r="CB31">
        <f t="shared" si="27"/>
        <v>0</v>
      </c>
      <c r="CC31">
        <f t="shared" si="27"/>
        <v>0</v>
      </c>
      <c r="CD31">
        <f t="shared" si="27"/>
        <v>0</v>
      </c>
      <c r="CE31">
        <f t="shared" si="27"/>
        <v>0</v>
      </c>
      <c r="CF31">
        <f t="shared" si="27"/>
        <v>0</v>
      </c>
      <c r="CG31">
        <f t="shared" si="27"/>
        <v>0</v>
      </c>
      <c r="CH31">
        <f t="shared" si="27"/>
        <v>0</v>
      </c>
      <c r="CI31">
        <f t="shared" si="27"/>
        <v>0</v>
      </c>
      <c r="CJ31">
        <f t="shared" si="27"/>
        <v>0</v>
      </c>
      <c r="CK31">
        <f t="shared" si="27"/>
        <v>0</v>
      </c>
      <c r="CL31">
        <f t="shared" si="27"/>
        <v>0</v>
      </c>
      <c r="CM31">
        <f t="shared" si="27"/>
        <v>0</v>
      </c>
      <c r="CN31">
        <f t="shared" si="27"/>
        <v>0</v>
      </c>
      <c r="CO31">
        <f t="shared" si="27"/>
        <v>0</v>
      </c>
      <c r="CP31">
        <f t="shared" si="27"/>
        <v>0</v>
      </c>
      <c r="CQ31">
        <f t="shared" si="27"/>
        <v>0</v>
      </c>
      <c r="CR31">
        <f t="shared" si="27"/>
        <v>0</v>
      </c>
      <c r="CS31">
        <f t="shared" si="27"/>
        <v>0</v>
      </c>
      <c r="CT31">
        <f t="shared" si="27"/>
        <v>0</v>
      </c>
      <c r="CU31">
        <f t="shared" si="27"/>
        <v>0</v>
      </c>
      <c r="CV31">
        <f t="shared" si="27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Information</vt:lpstr>
      <vt:lpstr>Adjustments 2015</vt:lpstr>
      <vt:lpstr>Adjustment 2010</vt:lpstr>
      <vt:lpstr>Age Profile - 2015</vt:lpstr>
      <vt:lpstr>Age Profile - 2010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2016-11-14T03:56:25Z</dcterms:created>
  <dcterms:modified xsi:type="dcterms:W3CDTF">2016-11-14T03:56:30Z</dcterms:modified>
</cp:coreProperties>
</file>