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RBP/AA FY 23 to 27/Documents to File/"/>
    </mc:Choice>
  </mc:AlternateContent>
  <xr:revisionPtr revIDLastSave="3" documentId="8_{4C0585D7-A3E8-4A13-9523-292836315977}" xr6:coauthVersionLast="45" xr6:coauthVersionMax="45" xr10:uidLastSave="{1F11995D-189C-4141-AEEA-F157C751902E}"/>
  <bookViews>
    <workbookView xWindow="-28920" yWindow="-4755" windowWidth="29040" windowHeight="15840" activeTab="2" xr2:uid="{6A2B0777-20EB-41E8-ADA0-2FF99B8E8DA6}"/>
  </bookViews>
  <sheets>
    <sheet name="Input" sheetId="2" r:id="rId1"/>
    <sheet name="Calculation" sheetId="3" r:id="rId2"/>
    <sheet name="Outputs" sheetId="4" r:id="rId3"/>
  </sheets>
  <definedNames>
    <definedName name="_xlnm._FilterDatabase" localSheetId="0" hidden="1">Input!$B$5:$N$70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4" l="1"/>
  <c r="C76" i="4"/>
  <c r="D44" i="4" l="1"/>
  <c r="C44" i="4"/>
  <c r="L70" i="3" l="1" a="1"/>
  <c r="L70" i="3" s="1"/>
  <c r="L69" i="3" a="1"/>
  <c r="L69" i="3" s="1"/>
  <c r="L68" i="3" a="1"/>
  <c r="L68" i="3" s="1"/>
  <c r="L67" i="3" a="1"/>
  <c r="L67" i="3" s="1"/>
  <c r="L66" i="3" a="1"/>
  <c r="L66" i="3" s="1"/>
  <c r="L65" i="3" a="1"/>
  <c r="L65" i="3" s="1"/>
  <c r="L64" i="3" a="1"/>
  <c r="L64" i="3" s="1"/>
  <c r="D33" i="4"/>
  <c r="D64" i="4" s="1"/>
  <c r="D20" i="4"/>
  <c r="C20" i="4"/>
  <c r="C33" i="4" s="1"/>
  <c r="C64" i="4" s="1"/>
  <c r="L5" i="2" l="1"/>
  <c r="F5" i="3" s="1"/>
  <c r="J5" i="3" s="1"/>
  <c r="K5" i="2"/>
  <c r="E5" i="3" s="1"/>
  <c r="I5" i="3" s="1"/>
  <c r="J5" i="2"/>
  <c r="D5" i="3" s="1"/>
  <c r="H5" i="3" s="1"/>
  <c r="I5" i="2"/>
  <c r="C5" i="3" s="1"/>
  <c r="G5" i="3" s="1"/>
  <c r="H5" i="2"/>
  <c r="G5" i="2"/>
  <c r="F5" i="2"/>
  <c r="E5" i="2"/>
  <c r="B6" i="3"/>
  <c r="C5" i="2"/>
  <c r="D5" i="2"/>
  <c r="B5" i="2"/>
  <c r="B7" i="3" l="1"/>
  <c r="B8" i="3" l="1"/>
  <c r="C7" i="3"/>
  <c r="F7" i="3"/>
  <c r="D7" i="3"/>
  <c r="E7" i="3"/>
  <c r="E6" i="3"/>
  <c r="F6" i="3"/>
  <c r="D6" i="3"/>
  <c r="C6" i="3"/>
  <c r="Q6" i="2" l="1"/>
  <c r="P6" i="2"/>
  <c r="L6" i="3" a="1"/>
  <c r="L6" i="3" s="1"/>
  <c r="P7" i="2"/>
  <c r="Q7" i="2"/>
  <c r="L7" i="3" a="1"/>
  <c r="L7" i="3" s="1"/>
  <c r="D8" i="3"/>
  <c r="F8" i="3"/>
  <c r="E8" i="3"/>
  <c r="C8" i="3"/>
  <c r="B9" i="3"/>
  <c r="H6" i="3"/>
  <c r="J6" i="3"/>
  <c r="I6" i="3"/>
  <c r="G6" i="3"/>
  <c r="B45" i="4" l="1" a="1"/>
  <c r="B45" i="4" s="1"/>
  <c r="P8" i="2"/>
  <c r="Q8" i="2"/>
  <c r="L8" i="3" a="1"/>
  <c r="L8" i="3" s="1"/>
  <c r="H7" i="3"/>
  <c r="J7" i="3"/>
  <c r="I7" i="3"/>
  <c r="G7" i="3"/>
  <c r="F9" i="3"/>
  <c r="E9" i="3"/>
  <c r="C9" i="3"/>
  <c r="D9" i="3"/>
  <c r="B10" i="3"/>
  <c r="P9" i="2" l="1"/>
  <c r="B46" i="4" s="1" a="1"/>
  <c r="B46" i="4" s="1"/>
  <c r="Q9" i="2"/>
  <c r="L9" i="3" a="1"/>
  <c r="L9" i="3" s="1"/>
  <c r="B11" i="3"/>
  <c r="F10" i="3"/>
  <c r="E10" i="3"/>
  <c r="D10" i="3"/>
  <c r="C10" i="3"/>
  <c r="H8" i="3"/>
  <c r="J8" i="3"/>
  <c r="I8" i="3"/>
  <c r="G8" i="3"/>
  <c r="Q10" i="2" l="1"/>
  <c r="P10" i="2"/>
  <c r="L10" i="3" a="1"/>
  <c r="L10" i="3" s="1"/>
  <c r="D11" i="3"/>
  <c r="F11" i="3"/>
  <c r="E11" i="3"/>
  <c r="C11" i="3"/>
  <c r="H9" i="3"/>
  <c r="J9" i="3"/>
  <c r="I9" i="3"/>
  <c r="G9" i="3"/>
  <c r="P11" i="2" l="1"/>
  <c r="B47" i="4" s="1" a="1"/>
  <c r="B47" i="4" s="1"/>
  <c r="Q11" i="2"/>
  <c r="L11" i="3" a="1"/>
  <c r="L11" i="3" s="1"/>
  <c r="I11" i="3"/>
  <c r="F12" i="3"/>
  <c r="D12" i="3"/>
  <c r="B12" i="3"/>
  <c r="C12" i="3"/>
  <c r="E12" i="3"/>
  <c r="H10" i="3"/>
  <c r="J10" i="3"/>
  <c r="I10" i="3"/>
  <c r="G10" i="3"/>
  <c r="H11" i="3"/>
  <c r="Q12" i="2" l="1"/>
  <c r="P12" i="2"/>
  <c r="L12" i="3" a="1"/>
  <c r="L12" i="3" s="1"/>
  <c r="J11" i="3"/>
  <c r="G11" i="3"/>
  <c r="J12" i="3"/>
  <c r="B13" i="3"/>
  <c r="C13" i="3"/>
  <c r="F13" i="3"/>
  <c r="E13" i="3"/>
  <c r="D13" i="3"/>
  <c r="Q13" i="2" l="1"/>
  <c r="P13" i="2"/>
  <c r="B48" i="4" s="1" a="1"/>
  <c r="B48" i="4" s="1"/>
  <c r="L13" i="3" a="1"/>
  <c r="L13" i="3" s="1"/>
  <c r="G12" i="3"/>
  <c r="H12" i="3"/>
  <c r="I12" i="3"/>
  <c r="B14" i="3"/>
  <c r="D14" i="3"/>
  <c r="F14" i="3"/>
  <c r="C14" i="3"/>
  <c r="E14" i="3"/>
  <c r="Q14" i="2" l="1"/>
  <c r="P14" i="2"/>
  <c r="L14" i="3" a="1"/>
  <c r="L14" i="3" s="1"/>
  <c r="G13" i="3"/>
  <c r="J13" i="3"/>
  <c r="I13" i="3"/>
  <c r="H13" i="3"/>
  <c r="B15" i="3"/>
  <c r="E15" i="3"/>
  <c r="F15" i="3"/>
  <c r="C15" i="3"/>
  <c r="D15" i="3"/>
  <c r="P15" i="2" l="1"/>
  <c r="Q15" i="2"/>
  <c r="L15" i="3" a="1"/>
  <c r="L15" i="3" s="1"/>
  <c r="B17" i="3"/>
  <c r="C17" i="3"/>
  <c r="F17" i="3"/>
  <c r="E17" i="3"/>
  <c r="D17" i="3"/>
  <c r="I14" i="3"/>
  <c r="J14" i="3"/>
  <c r="G14" i="3"/>
  <c r="H14" i="3"/>
  <c r="B16" i="3"/>
  <c r="E16" i="3"/>
  <c r="C16" i="3"/>
  <c r="D16" i="3"/>
  <c r="F16" i="3"/>
  <c r="Q17" i="2" l="1"/>
  <c r="P17" i="2"/>
  <c r="L17" i="3" a="1"/>
  <c r="L17" i="3" s="1"/>
  <c r="P16" i="2"/>
  <c r="Q16" i="2"/>
  <c r="L16" i="3" a="1"/>
  <c r="L16" i="3" s="1"/>
  <c r="B19" i="3"/>
  <c r="C19" i="3"/>
  <c r="D19" i="3"/>
  <c r="E19" i="3"/>
  <c r="F19" i="3"/>
  <c r="H15" i="3"/>
  <c r="J15" i="3"/>
  <c r="G15" i="3"/>
  <c r="I15" i="3"/>
  <c r="B18" i="3"/>
  <c r="E18" i="3"/>
  <c r="F18" i="3"/>
  <c r="C18" i="3"/>
  <c r="D18" i="3"/>
  <c r="B20" i="3"/>
  <c r="Q18" i="2" l="1"/>
  <c r="P18" i="2"/>
  <c r="L18" i="3" a="1"/>
  <c r="L18" i="3" s="1"/>
  <c r="P19" i="2"/>
  <c r="Q19" i="2"/>
  <c r="L19" i="3" a="1"/>
  <c r="L19" i="3" s="1"/>
  <c r="I19" i="3"/>
  <c r="G17" i="3"/>
  <c r="H17" i="3"/>
  <c r="J17" i="3"/>
  <c r="I17" i="3"/>
  <c r="C20" i="3"/>
  <c r="E20" i="3"/>
  <c r="F20" i="3"/>
  <c r="D20" i="3"/>
  <c r="H16" i="3"/>
  <c r="I16" i="3"/>
  <c r="G16" i="3"/>
  <c r="J16" i="3"/>
  <c r="B21" i="3"/>
  <c r="G19" i="3"/>
  <c r="J19" i="3"/>
  <c r="Q20" i="2" l="1"/>
  <c r="P20" i="2"/>
  <c r="L20" i="3" a="1"/>
  <c r="L20" i="3" s="1"/>
  <c r="H19" i="3"/>
  <c r="J20" i="3"/>
  <c r="B22" i="3"/>
  <c r="H18" i="3"/>
  <c r="G18" i="3"/>
  <c r="J18" i="3"/>
  <c r="I18" i="3"/>
  <c r="D21" i="3"/>
  <c r="E21" i="3"/>
  <c r="C21" i="3"/>
  <c r="F21" i="3"/>
  <c r="G20" i="3"/>
  <c r="P21" i="2" l="1"/>
  <c r="Q21" i="2"/>
  <c r="L21" i="3" a="1"/>
  <c r="L21" i="3" s="1"/>
  <c r="H20" i="3"/>
  <c r="I20" i="3"/>
  <c r="G21" i="3"/>
  <c r="B23" i="3"/>
  <c r="F22" i="3"/>
  <c r="C22" i="3"/>
  <c r="D22" i="3"/>
  <c r="E22" i="3"/>
  <c r="Q22" i="2" l="1"/>
  <c r="P22" i="2"/>
  <c r="L22" i="3" a="1"/>
  <c r="L22" i="3" s="1"/>
  <c r="H21" i="3"/>
  <c r="I21" i="3"/>
  <c r="J21" i="3"/>
  <c r="B24" i="3"/>
  <c r="E23" i="3"/>
  <c r="C23" i="3"/>
  <c r="D23" i="3"/>
  <c r="F23" i="3"/>
  <c r="J22" i="3"/>
  <c r="I22" i="3"/>
  <c r="H22" i="3"/>
  <c r="G22" i="3"/>
  <c r="P23" i="2" l="1"/>
  <c r="Q23" i="2"/>
  <c r="L23" i="3" a="1"/>
  <c r="L23" i="3" s="1"/>
  <c r="H23" i="3"/>
  <c r="B25" i="3"/>
  <c r="C24" i="3"/>
  <c r="E24" i="3"/>
  <c r="D24" i="3"/>
  <c r="F24" i="3"/>
  <c r="Q24" i="2" l="1"/>
  <c r="P24" i="2"/>
  <c r="L24" i="3" a="1"/>
  <c r="L24" i="3" s="1"/>
  <c r="G23" i="3"/>
  <c r="I23" i="3"/>
  <c r="J23" i="3"/>
  <c r="B26" i="3"/>
  <c r="F25" i="3"/>
  <c r="D25" i="3"/>
  <c r="C25" i="3"/>
  <c r="J24" i="3"/>
  <c r="E25" i="3"/>
  <c r="Q25" i="2" l="1"/>
  <c r="P25" i="2"/>
  <c r="L25" i="3" a="1"/>
  <c r="L25" i="3" s="1"/>
  <c r="C26" i="3"/>
  <c r="E26" i="3"/>
  <c r="G24" i="3"/>
  <c r="F26" i="3"/>
  <c r="H24" i="3"/>
  <c r="B27" i="3"/>
  <c r="I24" i="3"/>
  <c r="D26" i="3"/>
  <c r="J25" i="3"/>
  <c r="Q26" i="2" l="1"/>
  <c r="P26" i="2"/>
  <c r="L26" i="3" a="1"/>
  <c r="L26" i="3" s="1"/>
  <c r="G25" i="3"/>
  <c r="H25" i="3"/>
  <c r="I25" i="3"/>
  <c r="B28" i="3"/>
  <c r="F27" i="3"/>
  <c r="C27" i="3"/>
  <c r="E27" i="3"/>
  <c r="D27" i="3"/>
  <c r="H26" i="3"/>
  <c r="P27" i="2" l="1"/>
  <c r="Q27" i="2"/>
  <c r="L27" i="3" a="1"/>
  <c r="L27" i="3" s="1"/>
  <c r="B29" i="3"/>
  <c r="I26" i="3"/>
  <c r="E28" i="3"/>
  <c r="J27" i="3"/>
  <c r="J26" i="3"/>
  <c r="C28" i="3"/>
  <c r="F28" i="3"/>
  <c r="G26" i="3"/>
  <c r="D28" i="3"/>
  <c r="Q28" i="2" l="1"/>
  <c r="P28" i="2"/>
  <c r="L28" i="3" a="1"/>
  <c r="L28" i="3" s="1"/>
  <c r="G28" i="3"/>
  <c r="G27" i="3"/>
  <c r="H27" i="3"/>
  <c r="C29" i="3"/>
  <c r="B30" i="3"/>
  <c r="I27" i="3"/>
  <c r="E29" i="3"/>
  <c r="D29" i="3"/>
  <c r="F29" i="3"/>
  <c r="Q29" i="2" l="1"/>
  <c r="P29" i="2"/>
  <c r="L29" i="3" a="1"/>
  <c r="L29" i="3" s="1"/>
  <c r="H28" i="3"/>
  <c r="I28" i="3"/>
  <c r="J28" i="3"/>
  <c r="J29" i="3"/>
  <c r="D30" i="3"/>
  <c r="E30" i="3"/>
  <c r="C30" i="3"/>
  <c r="F30" i="3"/>
  <c r="B31" i="3"/>
  <c r="Q30" i="2" l="1"/>
  <c r="P30" i="2"/>
  <c r="L30" i="3" a="1"/>
  <c r="L30" i="3" s="1"/>
  <c r="G29" i="3"/>
  <c r="H29" i="3"/>
  <c r="I29" i="3"/>
  <c r="B32" i="3"/>
  <c r="E31" i="3"/>
  <c r="J30" i="3"/>
  <c r="F31" i="3"/>
  <c r="D31" i="3"/>
  <c r="C31" i="3"/>
  <c r="P31" i="2" l="1"/>
  <c r="Q31" i="2"/>
  <c r="L31" i="3" a="1"/>
  <c r="L31" i="3" s="1"/>
  <c r="G30" i="3"/>
  <c r="I30" i="3"/>
  <c r="G31" i="3"/>
  <c r="H30" i="3"/>
  <c r="C32" i="3"/>
  <c r="D32" i="3"/>
  <c r="F32" i="3"/>
  <c r="B33" i="3"/>
  <c r="E32" i="3"/>
  <c r="P32" i="2" l="1"/>
  <c r="Q32" i="2"/>
  <c r="L32" i="3" a="1"/>
  <c r="L32" i="3" s="1"/>
  <c r="I31" i="3"/>
  <c r="J31" i="3"/>
  <c r="H31" i="3"/>
  <c r="C33" i="3"/>
  <c r="F33" i="3"/>
  <c r="D33" i="3"/>
  <c r="B34" i="3"/>
  <c r="E33" i="3"/>
  <c r="J32" i="3"/>
  <c r="I32" i="3"/>
  <c r="H32" i="3"/>
  <c r="G32" i="3"/>
  <c r="Q33" i="2" l="1"/>
  <c r="P33" i="2"/>
  <c r="L33" i="3" a="1"/>
  <c r="L33" i="3" s="1"/>
  <c r="J33" i="3"/>
  <c r="B35" i="3"/>
  <c r="C34" i="3"/>
  <c r="F34" i="3"/>
  <c r="D34" i="3"/>
  <c r="E34" i="3"/>
  <c r="G33" i="3"/>
  <c r="Q34" i="2" l="1"/>
  <c r="P34" i="2"/>
  <c r="L34" i="3" a="1"/>
  <c r="L34" i="3" s="1"/>
  <c r="H33" i="3"/>
  <c r="I33" i="3"/>
  <c r="E35" i="3"/>
  <c r="H34" i="3"/>
  <c r="B36" i="3"/>
  <c r="D35" i="3"/>
  <c r="C35" i="3"/>
  <c r="F35" i="3"/>
  <c r="P35" i="2" l="1"/>
  <c r="Q35" i="2"/>
  <c r="L35" i="3" a="1"/>
  <c r="L35" i="3" s="1"/>
  <c r="J34" i="3"/>
  <c r="I34" i="3"/>
  <c r="G34" i="3"/>
  <c r="J35" i="3"/>
  <c r="B37" i="3"/>
  <c r="F36" i="3"/>
  <c r="E36" i="3"/>
  <c r="C36" i="3"/>
  <c r="D36" i="3"/>
  <c r="Q36" i="2" l="1"/>
  <c r="P36" i="2"/>
  <c r="L36" i="3" a="1"/>
  <c r="L36" i="3" s="1"/>
  <c r="G35" i="3"/>
  <c r="H35" i="3"/>
  <c r="I35" i="3"/>
  <c r="H36" i="3"/>
  <c r="B38" i="3"/>
  <c r="D37" i="3"/>
  <c r="E37" i="3"/>
  <c r="C37" i="3"/>
  <c r="F37" i="3"/>
  <c r="Q37" i="2" l="1"/>
  <c r="P37" i="2"/>
  <c r="L37" i="3" a="1"/>
  <c r="L37" i="3" s="1"/>
  <c r="J36" i="3"/>
  <c r="G36" i="3"/>
  <c r="I36" i="3"/>
  <c r="F38" i="3"/>
  <c r="D38" i="3"/>
  <c r="B39" i="3"/>
  <c r="C38" i="3"/>
  <c r="H37" i="3"/>
  <c r="E38" i="3"/>
  <c r="Q38" i="2" l="1"/>
  <c r="P38" i="2"/>
  <c r="L38" i="3" a="1"/>
  <c r="L38" i="3" s="1"/>
  <c r="I37" i="3"/>
  <c r="J37" i="3"/>
  <c r="G37" i="3"/>
  <c r="E39" i="3"/>
  <c r="D39" i="3"/>
  <c r="F39" i="3"/>
  <c r="B40" i="3"/>
  <c r="C39" i="3"/>
  <c r="J38" i="3"/>
  <c r="I38" i="3"/>
  <c r="H38" i="3"/>
  <c r="G38" i="3"/>
  <c r="P39" i="2" l="1"/>
  <c r="Q39" i="2"/>
  <c r="L39" i="3" a="1"/>
  <c r="L39" i="3" s="1"/>
  <c r="G39" i="3"/>
  <c r="B41" i="3"/>
  <c r="E40" i="3"/>
  <c r="D40" i="3"/>
  <c r="C40" i="3"/>
  <c r="F40" i="3"/>
  <c r="H39" i="3"/>
  <c r="Q40" i="2" l="1"/>
  <c r="P40" i="2"/>
  <c r="L40" i="3" a="1"/>
  <c r="L40" i="3" s="1"/>
  <c r="I39" i="3"/>
  <c r="J39" i="3"/>
  <c r="I40" i="3"/>
  <c r="E41" i="3"/>
  <c r="F41" i="3"/>
  <c r="D41" i="3"/>
  <c r="B42" i="3"/>
  <c r="C41" i="3"/>
  <c r="Q41" i="2" l="1"/>
  <c r="P41" i="2"/>
  <c r="L41" i="3" a="1"/>
  <c r="L41" i="3" s="1"/>
  <c r="J40" i="3"/>
  <c r="G40" i="3"/>
  <c r="H40" i="3"/>
  <c r="B43" i="3"/>
  <c r="D42" i="3"/>
  <c r="C42" i="3"/>
  <c r="F42" i="3"/>
  <c r="G41" i="3"/>
  <c r="E42" i="3"/>
  <c r="Q42" i="2" l="1"/>
  <c r="P42" i="2"/>
  <c r="L42" i="3" a="1"/>
  <c r="L42" i="3" s="1"/>
  <c r="J41" i="3"/>
  <c r="B44" i="3"/>
  <c r="D43" i="3"/>
  <c r="H41" i="3"/>
  <c r="C43" i="3"/>
  <c r="I41" i="3"/>
  <c r="E43" i="3"/>
  <c r="F43" i="3"/>
  <c r="J42" i="3"/>
  <c r="P43" i="2" l="1"/>
  <c r="Q43" i="2"/>
  <c r="L43" i="3" a="1"/>
  <c r="L43" i="3" s="1"/>
  <c r="C44" i="3"/>
  <c r="F44" i="3"/>
  <c r="G42" i="3"/>
  <c r="D44" i="3"/>
  <c r="H42" i="3"/>
  <c r="B45" i="3"/>
  <c r="I42" i="3"/>
  <c r="E44" i="3"/>
  <c r="G43" i="3"/>
  <c r="P44" i="2" l="1"/>
  <c r="Q44" i="2"/>
  <c r="L44" i="3" a="1"/>
  <c r="L44" i="3" s="1"/>
  <c r="H43" i="3"/>
  <c r="B46" i="3"/>
  <c r="I43" i="3"/>
  <c r="J43" i="3"/>
  <c r="E45" i="3"/>
  <c r="C45" i="3"/>
  <c r="D45" i="3"/>
  <c r="F45" i="3"/>
  <c r="J44" i="3"/>
  <c r="I44" i="3"/>
  <c r="H44" i="3"/>
  <c r="G44" i="3"/>
  <c r="Q45" i="2" l="1"/>
  <c r="P45" i="2"/>
  <c r="L45" i="3" a="1"/>
  <c r="L45" i="3" s="1"/>
  <c r="B47" i="3"/>
  <c r="C46" i="3"/>
  <c r="E46" i="3"/>
  <c r="F46" i="3"/>
  <c r="D46" i="3"/>
  <c r="J45" i="3"/>
  <c r="I45" i="3"/>
  <c r="H45" i="3"/>
  <c r="G45" i="3"/>
  <c r="Q46" i="2" l="1"/>
  <c r="P46" i="2"/>
  <c r="L46" i="3" a="1"/>
  <c r="L46" i="3" s="1"/>
  <c r="G46" i="3"/>
  <c r="B48" i="3"/>
  <c r="C47" i="3"/>
  <c r="F47" i="3"/>
  <c r="D47" i="3"/>
  <c r="E47" i="3"/>
  <c r="P47" i="2" l="1"/>
  <c r="Q47" i="2"/>
  <c r="L47" i="3" a="1"/>
  <c r="L47" i="3" s="1"/>
  <c r="J46" i="3"/>
  <c r="H46" i="3"/>
  <c r="I46" i="3"/>
  <c r="B49" i="3"/>
  <c r="D48" i="3"/>
  <c r="F48" i="3"/>
  <c r="C48" i="3"/>
  <c r="E48" i="3"/>
  <c r="J47" i="3"/>
  <c r="I47" i="3"/>
  <c r="H47" i="3"/>
  <c r="G47" i="3"/>
  <c r="Q48" i="2" l="1"/>
  <c r="P48" i="2"/>
  <c r="L48" i="3" a="1"/>
  <c r="L48" i="3" s="1"/>
  <c r="B50" i="3"/>
  <c r="F49" i="3"/>
  <c r="D49" i="3"/>
  <c r="C49" i="3"/>
  <c r="E49" i="3"/>
  <c r="J48" i="3"/>
  <c r="I48" i="3"/>
  <c r="H48" i="3"/>
  <c r="G48" i="3"/>
  <c r="Q49" i="2" l="1"/>
  <c r="P49" i="2"/>
  <c r="L49" i="3" a="1"/>
  <c r="L49" i="3" s="1"/>
  <c r="I49" i="3"/>
  <c r="C50" i="3"/>
  <c r="F50" i="3"/>
  <c r="B51" i="3"/>
  <c r="E50" i="3"/>
  <c r="D50" i="3"/>
  <c r="J49" i="3"/>
  <c r="Q50" i="2" l="1"/>
  <c r="P50" i="2"/>
  <c r="L50" i="3" a="1"/>
  <c r="L50" i="3" s="1"/>
  <c r="G49" i="3"/>
  <c r="H49" i="3"/>
  <c r="J50" i="3"/>
  <c r="B52" i="3"/>
  <c r="E51" i="3"/>
  <c r="C51" i="3"/>
  <c r="D51" i="3"/>
  <c r="F51" i="3"/>
  <c r="G50" i="3"/>
  <c r="P51" i="2" l="1"/>
  <c r="Q51" i="2"/>
  <c r="L51" i="3" a="1"/>
  <c r="L51" i="3" s="1"/>
  <c r="H50" i="3"/>
  <c r="I50" i="3"/>
  <c r="B53" i="3"/>
  <c r="E52" i="3"/>
  <c r="C52" i="3"/>
  <c r="F52" i="3"/>
  <c r="D52" i="3"/>
  <c r="J51" i="3"/>
  <c r="I51" i="3"/>
  <c r="H51" i="3"/>
  <c r="G51" i="3"/>
  <c r="P52" i="2" l="1"/>
  <c r="Q52" i="2"/>
  <c r="L52" i="3" a="1"/>
  <c r="L52" i="3" s="1"/>
  <c r="B54" i="3"/>
  <c r="D53" i="3"/>
  <c r="E53" i="3"/>
  <c r="C53" i="3"/>
  <c r="F53" i="3"/>
  <c r="G52" i="3"/>
  <c r="Q53" i="2" l="1"/>
  <c r="P53" i="2"/>
  <c r="L53" i="3" a="1"/>
  <c r="L53" i="3" s="1"/>
  <c r="D54" i="3"/>
  <c r="H52" i="3"/>
  <c r="F54" i="3"/>
  <c r="I52" i="3"/>
  <c r="E54" i="3"/>
  <c r="J52" i="3"/>
  <c r="B55" i="3"/>
  <c r="C54" i="3"/>
  <c r="I53" i="3"/>
  <c r="J53" i="3"/>
  <c r="H53" i="3"/>
  <c r="Q54" i="2" l="1"/>
  <c r="P54" i="2"/>
  <c r="L54" i="3" a="1"/>
  <c r="L54" i="3" s="1"/>
  <c r="G53" i="3"/>
  <c r="F55" i="3"/>
  <c r="D55" i="3"/>
  <c r="E55" i="3"/>
  <c r="C55" i="3"/>
  <c r="B56" i="3"/>
  <c r="J54" i="3"/>
  <c r="I54" i="3"/>
  <c r="H54" i="3"/>
  <c r="G54" i="3"/>
  <c r="P55" i="2" l="1"/>
  <c r="Q55" i="2"/>
  <c r="L55" i="3" a="1"/>
  <c r="L55" i="3" s="1"/>
  <c r="C56" i="3"/>
  <c r="F56" i="3"/>
  <c r="B57" i="3"/>
  <c r="D56" i="3"/>
  <c r="E56" i="3"/>
  <c r="J55" i="3"/>
  <c r="I55" i="3"/>
  <c r="H55" i="3"/>
  <c r="G55" i="3"/>
  <c r="Q56" i="2" l="1"/>
  <c r="P56" i="2"/>
  <c r="L56" i="3" a="1"/>
  <c r="L56" i="3" s="1"/>
  <c r="C57" i="3"/>
  <c r="G56" i="3"/>
  <c r="B58" i="3"/>
  <c r="E57" i="3"/>
  <c r="F57" i="3"/>
  <c r="D57" i="3"/>
  <c r="Q57" i="2" l="1"/>
  <c r="P57" i="2"/>
  <c r="L57" i="3" a="1"/>
  <c r="L57" i="3" s="1"/>
  <c r="H56" i="3"/>
  <c r="I56" i="3"/>
  <c r="B59" i="3"/>
  <c r="D58" i="3"/>
  <c r="J56" i="3"/>
  <c r="E58" i="3"/>
  <c r="C58" i="3"/>
  <c r="F58" i="3"/>
  <c r="J57" i="3"/>
  <c r="I57" i="3"/>
  <c r="H57" i="3"/>
  <c r="G57" i="3"/>
  <c r="Q58" i="2" l="1"/>
  <c r="P58" i="2"/>
  <c r="L58" i="3" a="1"/>
  <c r="L58" i="3" s="1"/>
  <c r="H58" i="3"/>
  <c r="B60" i="3"/>
  <c r="F59" i="3"/>
  <c r="C59" i="3"/>
  <c r="E59" i="3"/>
  <c r="D59" i="3"/>
  <c r="P59" i="2" l="1"/>
  <c r="Q59" i="2"/>
  <c r="L59" i="3" a="1"/>
  <c r="L59" i="3" s="1"/>
  <c r="J58" i="3"/>
  <c r="G58" i="3"/>
  <c r="I58" i="3"/>
  <c r="B61" i="3"/>
  <c r="C60" i="3"/>
  <c r="D60" i="3"/>
  <c r="E60" i="3"/>
  <c r="I59" i="3"/>
  <c r="F60" i="3"/>
  <c r="P60" i="2" l="1"/>
  <c r="Q60" i="2"/>
  <c r="L60" i="3" a="1"/>
  <c r="L60" i="3" s="1"/>
  <c r="H59" i="3"/>
  <c r="G59" i="3"/>
  <c r="J59" i="3"/>
  <c r="C61" i="3"/>
  <c r="E61" i="3"/>
  <c r="D61" i="3"/>
  <c r="F61" i="3"/>
  <c r="B62" i="3"/>
  <c r="J60" i="3"/>
  <c r="I60" i="3"/>
  <c r="H60" i="3"/>
  <c r="G60" i="3"/>
  <c r="Q61" i="2" l="1"/>
  <c r="P61" i="2"/>
  <c r="L61" i="3" a="1"/>
  <c r="L61" i="3" s="1"/>
  <c r="H61" i="3"/>
  <c r="F62" i="3"/>
  <c r="C62" i="3"/>
  <c r="B63" i="3"/>
  <c r="E62" i="3"/>
  <c r="D62" i="3"/>
  <c r="Q62" i="2" l="1"/>
  <c r="P62" i="2"/>
  <c r="L62" i="3" a="1"/>
  <c r="L62" i="3" s="1"/>
  <c r="I61" i="3"/>
  <c r="J61" i="3"/>
  <c r="G61" i="3"/>
  <c r="F63" i="3"/>
  <c r="H62" i="3"/>
  <c r="E63" i="3"/>
  <c r="C63" i="3"/>
  <c r="D63" i="3"/>
  <c r="I62" i="3"/>
  <c r="P63" i="2" l="1"/>
  <c r="Q63" i="2"/>
  <c r="L63" i="3" a="1"/>
  <c r="L63" i="3" s="1"/>
  <c r="J62" i="3"/>
  <c r="G62" i="3"/>
  <c r="F3" i="3"/>
  <c r="H63" i="3"/>
  <c r="D35" i="4" s="1"/>
  <c r="C37" i="4" l="1"/>
  <c r="C35" i="4"/>
  <c r="C67" i="4"/>
  <c r="C36" i="4"/>
  <c r="D66" i="4"/>
  <c r="C66" i="4"/>
  <c r="C65" i="4"/>
  <c r="C34" i="4"/>
  <c r="C68" i="4"/>
  <c r="Q64" i="2"/>
  <c r="P64" i="2"/>
  <c r="I63" i="3"/>
  <c r="D36" i="4" s="1"/>
  <c r="J63" i="3"/>
  <c r="D37" i="4" s="1"/>
  <c r="G63" i="3"/>
  <c r="D34" i="4" s="1"/>
  <c r="C41" i="4" l="1"/>
  <c r="J3" i="3"/>
  <c r="C72" i="4"/>
  <c r="D41" i="4"/>
  <c r="Q65" i="2"/>
  <c r="P65" i="2"/>
  <c r="D68" i="4"/>
  <c r="D67" i="4"/>
  <c r="D65" i="4"/>
  <c r="C73" i="4" l="1"/>
  <c r="Q66" i="2"/>
  <c r="P66" i="2"/>
  <c r="D72" i="4"/>
  <c r="D73" i="4" s="1"/>
  <c r="P67" i="2" l="1"/>
  <c r="Q67" i="2"/>
  <c r="P68" i="2" l="1"/>
  <c r="Q68" i="2"/>
  <c r="Q69" i="2"/>
  <c r="P69" i="2"/>
  <c r="Q70" i="2" l="1"/>
  <c r="B77" i="4" s="1" a="1"/>
  <c r="B77" i="4" s="1"/>
  <c r="P70" i="2"/>
  <c r="B49" i="4" s="1" a="1"/>
  <c r="B49" i="4" s="1"/>
  <c r="C26" i="4"/>
  <c r="C24" i="4"/>
  <c r="D21" i="4"/>
  <c r="D23" i="4"/>
  <c r="D24" i="4"/>
  <c r="C21" i="4"/>
  <c r="C27" i="4"/>
  <c r="D27" i="4"/>
  <c r="C22" i="4"/>
  <c r="D25" i="4"/>
  <c r="C25" i="4"/>
  <c r="D26" i="4"/>
  <c r="C23" i="4"/>
  <c r="D22" i="4"/>
  <c r="C45" i="4"/>
  <c r="D45" i="4"/>
  <c r="D46" i="4"/>
  <c r="C46" i="4"/>
  <c r="C47" i="4"/>
  <c r="D47" i="4"/>
  <c r="D48" i="4"/>
  <c r="C48" i="4"/>
  <c r="D4" i="4"/>
  <c r="C15" i="4"/>
  <c r="C6" i="4"/>
  <c r="C13" i="4"/>
  <c r="D6" i="4"/>
  <c r="C5" i="4"/>
  <c r="C9" i="4"/>
  <c r="D5" i="4"/>
  <c r="D15" i="4"/>
  <c r="C4" i="4"/>
  <c r="D11" i="4"/>
  <c r="C12" i="4"/>
  <c r="D12" i="4"/>
  <c r="D14" i="4"/>
  <c r="D10" i="4"/>
  <c r="C11" i="4"/>
  <c r="D9" i="4"/>
  <c r="D8" i="4"/>
  <c r="C8" i="4"/>
  <c r="D7" i="4"/>
  <c r="C7" i="4"/>
  <c r="C10" i="4"/>
  <c r="C14" i="4"/>
  <c r="C3" i="2"/>
  <c r="C49" i="4" l="1"/>
  <c r="D49" i="4"/>
  <c r="B50" i="4" a="1"/>
  <c r="B50" i="4" s="1"/>
  <c r="D29" i="4"/>
  <c r="D77" i="4"/>
  <c r="C77" i="4"/>
  <c r="B78" i="4" a="1"/>
  <c r="B78" i="4" s="1"/>
  <c r="B79" i="4" s="1" a="1"/>
  <c r="B79" i="4" s="1"/>
  <c r="C29" i="4"/>
  <c r="C30" i="4" s="1"/>
  <c r="D3" i="2"/>
  <c r="D13" i="4"/>
  <c r="D17" i="4" s="1"/>
  <c r="C17" i="4"/>
  <c r="B51" i="4" l="1" a="1"/>
  <c r="B51" i="4" s="1"/>
  <c r="C50" i="4"/>
  <c r="D50" i="4"/>
  <c r="B80" i="4" a="1"/>
  <c r="B80" i="4" s="1"/>
  <c r="D79" i="4"/>
  <c r="C79" i="4"/>
  <c r="D78" i="4"/>
  <c r="C78" i="4"/>
  <c r="D80" i="4" l="1"/>
  <c r="C80" i="4"/>
  <c r="B81" i="4" a="1"/>
  <c r="B81" i="4" s="1"/>
  <c r="C51" i="4"/>
  <c r="D51" i="4"/>
  <c r="B52" i="4" a="1"/>
  <c r="B52" i="4" s="1"/>
  <c r="B53" i="4" l="1" a="1"/>
  <c r="B53" i="4" s="1"/>
  <c r="C52" i="4"/>
  <c r="D52" i="4"/>
  <c r="C81" i="4"/>
  <c r="D81" i="4"/>
  <c r="B82" i="4" a="1"/>
  <c r="B82" i="4" s="1"/>
  <c r="B83" i="4" s="1" a="1"/>
  <c r="B83" i="4" s="1"/>
  <c r="B84" i="4" l="1" a="1"/>
  <c r="B84" i="4" s="1"/>
  <c r="B85" i="4" s="1" a="1"/>
  <c r="B85" i="4" s="1"/>
  <c r="D83" i="4"/>
  <c r="C83" i="4"/>
  <c r="C53" i="4"/>
  <c r="D53" i="4"/>
  <c r="B54" i="4" a="1"/>
  <c r="B54" i="4" s="1"/>
  <c r="C82" i="4"/>
  <c r="D82" i="4"/>
  <c r="B86" i="4" l="1" a="1"/>
  <c r="B86" i="4" s="1"/>
  <c r="C85" i="4"/>
  <c r="D85" i="4"/>
  <c r="B55" i="4" a="1"/>
  <c r="B55" i="4" s="1"/>
  <c r="D54" i="4"/>
  <c r="C54" i="4"/>
  <c r="D84" i="4"/>
  <c r="C84" i="4"/>
  <c r="C55" i="4" l="1"/>
  <c r="D55" i="4"/>
  <c r="B56" i="4" a="1"/>
  <c r="B56" i="4" s="1"/>
  <c r="B87" i="4" a="1"/>
  <c r="B87" i="4" s="1"/>
  <c r="C86" i="4"/>
  <c r="D86" i="4"/>
  <c r="B88" i="4" l="1" a="1"/>
  <c r="B88" i="4" s="1"/>
  <c r="D87" i="4"/>
  <c r="C87" i="4"/>
  <c r="C56" i="4"/>
  <c r="D56" i="4"/>
  <c r="B57" i="4" a="1"/>
  <c r="B57" i="4" s="1"/>
  <c r="C57" i="4" l="1"/>
  <c r="D57" i="4"/>
  <c r="B58" i="4" a="1"/>
  <c r="B58" i="4" s="1"/>
  <c r="B89" i="4" a="1"/>
  <c r="B89" i="4" s="1"/>
  <c r="C88" i="4"/>
  <c r="D88" i="4"/>
  <c r="B90" i="4" l="1" a="1"/>
  <c r="B90" i="4" s="1"/>
  <c r="C89" i="4"/>
  <c r="D89" i="4"/>
  <c r="D58" i="4"/>
  <c r="D60" i="4" s="1"/>
  <c r="C58" i="4"/>
  <c r="C60" i="4" s="1"/>
  <c r="D90" i="4" l="1"/>
  <c r="D92" i="4" s="1"/>
  <c r="D93" i="4" s="1"/>
  <c r="C90" i="4"/>
  <c r="C92" i="4" s="1"/>
  <c r="C9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<sst xmlns="http://schemas.openxmlformats.org/spreadsheetml/2006/main" count="435" uniqueCount="109">
  <si>
    <t>Project</t>
  </si>
  <si>
    <t>FY21</t>
  </si>
  <si>
    <t>FY22</t>
  </si>
  <si>
    <t>Direct labour</t>
  </si>
  <si>
    <t>Direct materials</t>
  </si>
  <si>
    <t>Direct contractor</t>
  </si>
  <si>
    <t>Other direct expenditure</t>
  </si>
  <si>
    <t>Group IT</t>
  </si>
  <si>
    <t>Leases</t>
  </si>
  <si>
    <t>Tipton to Dalby EWA</t>
  </si>
  <si>
    <t>Forklift Dalby</t>
  </si>
  <si>
    <t>Dalby Air Compressor</t>
  </si>
  <si>
    <t>Online Sim</t>
  </si>
  <si>
    <t>Minor Tools</t>
  </si>
  <si>
    <t>Goup IT</t>
  </si>
  <si>
    <t>Scraper Mods</t>
  </si>
  <si>
    <t>TWMB STN Heater</t>
  </si>
  <si>
    <t>TWMBA Rnge Strain</t>
  </si>
  <si>
    <t>CP Program</t>
  </si>
  <si>
    <t>HA Upgrade Fence</t>
  </si>
  <si>
    <t>Sandy Creek Meter</t>
  </si>
  <si>
    <t>Peat Lateral</t>
  </si>
  <si>
    <t>DN250 EMAT</t>
  </si>
  <si>
    <t>Wallumbilla Reliability Upgrade</t>
  </si>
  <si>
    <t>CP Data Loggers</t>
  </si>
  <si>
    <t>Pipeline Vents</t>
  </si>
  <si>
    <t>Peat Lateral MFL</t>
  </si>
  <si>
    <t>DN250 Integ St4</t>
  </si>
  <si>
    <t>CP Upgrade</t>
  </si>
  <si>
    <t>Metro Loop MFL</t>
  </si>
  <si>
    <t>Ellengrove Lat ILI</t>
  </si>
  <si>
    <t>Pipeline Slab</t>
  </si>
  <si>
    <t>Fire Suppress Syst</t>
  </si>
  <si>
    <t>Redbank Reg Stat</t>
  </si>
  <si>
    <t>SEA-Gibson Is MFL</t>
  </si>
  <si>
    <t>DN250 Root Cause</t>
  </si>
  <si>
    <t>DN250 MFL</t>
  </si>
  <si>
    <t>DN250 Integrity</t>
  </si>
  <si>
    <t>RDP East SIB</t>
  </si>
  <si>
    <t>CP Augmentation</t>
  </si>
  <si>
    <t>DN250 Validation and repair Dig ILI (MFL)</t>
  </si>
  <si>
    <t>DN250 - Inspection - ILI - MFL</t>
  </si>
  <si>
    <t>Dalby CS Major overhaul of C50 gas turbine unit</t>
  </si>
  <si>
    <t>DN300 Metro - ILI - MFL + EMAT</t>
  </si>
  <si>
    <t>DN250 - Supply Security Project</t>
  </si>
  <si>
    <t>DN250 Validation Digs (EMAT)</t>
  </si>
  <si>
    <t>O&amp;M SIB Allowance</t>
  </si>
  <si>
    <t>Transmission MEJ projects</t>
  </si>
  <si>
    <t>Redbank Regulating Station Interconnect</t>
  </si>
  <si>
    <t>SCADA Hardware Lifecycle Management</t>
  </si>
  <si>
    <t>Condamine - Main Switchboard Replacement</t>
  </si>
  <si>
    <t>Gatton - Main Switchboard Replacement</t>
  </si>
  <si>
    <t>Kogan - Main Switchboard Replacement</t>
  </si>
  <si>
    <t>Oakey - Main Switchboard Replacement</t>
  </si>
  <si>
    <t>Yuleba - Main Switchboard Replacement</t>
  </si>
  <si>
    <t>DN200 - Gibson Island ILI</t>
  </si>
  <si>
    <t>DN200 - Gibson Island Validation dig ILI</t>
  </si>
  <si>
    <t>DN250 Peat Lateral - Validation Dig ILI</t>
  </si>
  <si>
    <t>DN400 - ILI - MFL</t>
  </si>
  <si>
    <t>DN400 - Validation Digs ILI</t>
  </si>
  <si>
    <t>DN400 Ellengrove Lateral - Validation dig ILI</t>
  </si>
  <si>
    <t>Defect Laser Scanner Upgrade</t>
  </si>
  <si>
    <t>DN400 Metro Loop - ILI - MFL</t>
  </si>
  <si>
    <t>DN400 Metro Loop - Validiation dig ILI</t>
  </si>
  <si>
    <t>Dalby CS Local HMI Uplift Proj</t>
  </si>
  <si>
    <t>FY 21</t>
  </si>
  <si>
    <t>FY 22</t>
  </si>
  <si>
    <t>RAB Roll Forward Model</t>
  </si>
  <si>
    <t>Original Pipeline</t>
  </si>
  <si>
    <t>Pipelines</t>
  </si>
  <si>
    <t xml:space="preserve">Compressors </t>
  </si>
  <si>
    <t>Regulators and meters</t>
  </si>
  <si>
    <t xml:space="preserve">Easements </t>
  </si>
  <si>
    <t>Communications</t>
  </si>
  <si>
    <t>Other</t>
  </si>
  <si>
    <t>Capitalised AA costs</t>
  </si>
  <si>
    <t xml:space="preserve">Group IT </t>
  </si>
  <si>
    <t>SIB Capex</t>
  </si>
  <si>
    <t xml:space="preserve">PMA </t>
  </si>
  <si>
    <t>Redundant compressors</t>
  </si>
  <si>
    <t>Total</t>
  </si>
  <si>
    <t>RIN Expenditure</t>
  </si>
  <si>
    <t>Replacement</t>
  </si>
  <si>
    <t>Expansion</t>
  </si>
  <si>
    <t>Non-network</t>
  </si>
  <si>
    <t>Capitalised network overheads</t>
  </si>
  <si>
    <t>Capitalised corporate overheads</t>
  </si>
  <si>
    <t>Other capex</t>
  </si>
  <si>
    <t>Capital contributions included in the above</t>
  </si>
  <si>
    <t>Inflation</t>
  </si>
  <si>
    <t>Repex</t>
  </si>
  <si>
    <t>Real FY22</t>
  </si>
  <si>
    <t>Nominal $m</t>
  </si>
  <si>
    <t>RIN Capex-by driver</t>
  </si>
  <si>
    <t>Overheads</t>
  </si>
  <si>
    <t>Stay in business</t>
  </si>
  <si>
    <t/>
  </si>
  <si>
    <t>Toowoomba Station Heater</t>
  </si>
  <si>
    <t>Minor Projects</t>
  </si>
  <si>
    <t>Equipment Purchases</t>
  </si>
  <si>
    <t>Pipeline Integrity</t>
  </si>
  <si>
    <t>Property Leases</t>
  </si>
  <si>
    <t>Compressor Overhaul</t>
  </si>
  <si>
    <t>Supply Security Project</t>
  </si>
  <si>
    <t>Main Switchboard Replacement</t>
  </si>
  <si>
    <t>Communication Upgrade</t>
  </si>
  <si>
    <t>Wallumbilla Reliability</t>
  </si>
  <si>
    <t>Liquids Removal</t>
  </si>
  <si>
    <t>MLVs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</si>
</sst>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6" fillId="3" borderId="4" applyNumberFormat="0" applyAlignment="0" applyProtection="0"/>
  </cellStyleXfs>
  <cellXfs count="15">
    <xf numFmtId="0" fontId="0" fillId="0" borderId="0" xfId="0"/>
    <xf numFmtId="164" fontId="0" fillId="0" borderId="0" xfId="0" applyNumberFormat="1"/>
    <xf numFmtId="0" fontId="3" fillId="0" borderId="2" xfId="4"/>
    <xf numFmtId="0" fontId="4" fillId="2" borderId="3" xfId="5"/>
    <xf numFmtId="164" fontId="4" fillId="2" borderId="3" xfId="1" applyNumberFormat="1" applyFont="1" applyFill="1" applyBorder="1"/>
    <xf numFmtId="9" fontId="4" fillId="2" borderId="3" xfId="2" applyFont="1" applyFill="1" applyBorder="1"/>
    <xf numFmtId="164" fontId="5" fillId="3" borderId="3" xfId="6" applyNumberFormat="1"/>
    <xf numFmtId="0" fontId="5" fillId="3" borderId="3" xfId="6"/>
    <xf numFmtId="2" fontId="0" fillId="0" borderId="0" xfId="0" applyNumberFormat="1"/>
    <xf numFmtId="10" fontId="4" fillId="2" borderId="3" xfId="5" applyNumberFormat="1"/>
    <xf numFmtId="0" fontId="2" fillId="0" borderId="1" xfId="3"/>
    <xf numFmtId="0" fontId="6" fillId="3" borderId="4" xfId="7"/>
    <xf numFmtId="164" fontId="6" fillId="3" borderId="4" xfId="7" applyNumberFormat="1"/>
    <xf numFmtId="43" fontId="6" fillId="3" borderId="4" xfId="7" applyNumberFormat="1"/>
    <xf numFmtId="0" fontId="0" fillId="0" borderId="0" xfId="0" applyAlignment="1">
      <alignment horizontal="center"/>
    </xf>
  </cellXfs>
  <cellStyles count="8">
    <cellStyle name="Calculation" xfId="6" builtinId="22"/>
    <cellStyle name="Comma" xfId="1" builtinId="3"/>
    <cellStyle name="Heading 1" xfId="3" builtinId="16"/>
    <cellStyle name="Heading 2" xfId="4" builtinId="17"/>
    <cellStyle name="Input" xfId="5" builtinId="20"/>
    <cellStyle name="Normal" xfId="0" builtinId="0"/>
    <cellStyle name="Output" xfId="7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4836-ECE8-47EE-AFE3-B7010F720846}">
  <dimension ref="B1:Q70"/>
  <sheetViews>
    <sheetView workbookViewId="0">
      <selection activeCell="N13" sqref="N13"/>
    </sheetView>
  </sheetViews>
  <sheetFormatPr defaultRowHeight="15" x14ac:dyDescent="0.25"/>
  <cols>
    <col min="2" max="2" width="43.7109375" bestFit="1" customWidth="1"/>
    <col min="3" max="3" width="13.28515625" bestFit="1" customWidth="1"/>
    <col min="4" max="4" width="11.5703125" bestFit="1" customWidth="1"/>
    <col min="5" max="5" width="22.7109375" bestFit="1" customWidth="1"/>
    <col min="8" max="8" width="31.140625" bestFit="1" customWidth="1"/>
    <col min="14" max="14" width="13.28515625" bestFit="1" customWidth="1"/>
    <col min="15" max="15" width="11.7109375" bestFit="1" customWidth="1"/>
    <col min="16" max="16" width="13.28515625" bestFit="1" customWidth="1"/>
    <col min="17" max="18" width="11.7109375" bestFit="1" customWidth="1"/>
    <col min="19" max="21" width="13.42578125" bestFit="1" customWidth="1"/>
  </cols>
  <sheetData>
    <row r="1" spans="2:17" x14ac:dyDescent="0.25">
      <c r="B1">
        <v>0</v>
      </c>
    </row>
    <row r="3" spans="2:17" x14ac:dyDescent="0.25">
      <c r="C3" s="1">
        <f>SUM(C6:C70)</f>
        <v>11334563.317603156</v>
      </c>
      <c r="D3" s="1">
        <f>SUM(D6:D70)</f>
        <v>16299545.045814186</v>
      </c>
    </row>
    <row r="5" spans="2:17" ht="18" thickBot="1" x14ac:dyDescent="0.35"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N5" t="s">
        <v>89</v>
      </c>
      <c r="P5" t="s">
        <v>90</v>
      </c>
      <c r="Q5" t="s">
        <v>84</v>
      </c>
    </row>
    <row r="6" spans="2:17" ht="15.75" thickTop="1" x14ac:dyDescent="0.25">
      <c r="B6" s="3" t="s">
        <v>39</v>
      </c>
      <c r="C6" s="4">
        <v>3154681.985841705</v>
      </c>
      <c r="D6" s="4">
        <v>3936363.7377403378</v>
      </c>
      <c r="E6" s="4" t="s">
        <v>69</v>
      </c>
      <c r="F6" s="4" t="s">
        <v>82</v>
      </c>
      <c r="G6" s="4" t="s">
        <v>90</v>
      </c>
      <c r="H6" s="4" t="s">
        <v>100</v>
      </c>
      <c r="I6" s="5">
        <v>0.20100000000000001</v>
      </c>
      <c r="J6" s="5">
        <v>0.26633333333333331</v>
      </c>
      <c r="K6" s="5">
        <v>0.26633333333333331</v>
      </c>
      <c r="L6" s="5">
        <v>0.26633333333333331</v>
      </c>
      <c r="N6" s="9">
        <v>2.4248746575396662E-2</v>
      </c>
      <c r="P6" s="7" t="str">
        <f>IF($G6=P$5,$H6,"")</f>
        <v>Pipeline Integrity</v>
      </c>
      <c r="Q6" s="7" t="str">
        <f>IF($G6=Q$5,$H6,"")</f>
        <v/>
      </c>
    </row>
    <row r="7" spans="2:17" x14ac:dyDescent="0.25">
      <c r="B7" s="3" t="s">
        <v>40</v>
      </c>
      <c r="C7" s="4">
        <v>3413227.1438455693</v>
      </c>
      <c r="D7" s="4">
        <v>1341862.6608208173</v>
      </c>
      <c r="E7" s="4" t="s">
        <v>68</v>
      </c>
      <c r="F7" s="4" t="s">
        <v>95</v>
      </c>
      <c r="G7" s="4" t="s">
        <v>90</v>
      </c>
      <c r="H7" s="4" t="s">
        <v>100</v>
      </c>
      <c r="I7" s="5">
        <v>0.30432522214287383</v>
      </c>
      <c r="J7" s="5">
        <v>6.1537716452556061E-2</v>
      </c>
      <c r="K7" s="5">
        <v>0.62654768947962014</v>
      </c>
      <c r="L7" s="5">
        <v>7.5893719249499874E-3</v>
      </c>
      <c r="P7" s="7" t="str">
        <f t="shared" ref="P7:Q70" si="0">IF($G7=P$5,$H7,"")</f>
        <v>Pipeline Integrity</v>
      </c>
      <c r="Q7" s="7" t="str">
        <f t="shared" si="0"/>
        <v/>
      </c>
    </row>
    <row r="8" spans="2:17" x14ac:dyDescent="0.25">
      <c r="B8" s="3" t="s">
        <v>41</v>
      </c>
      <c r="C8" s="4">
        <v>0</v>
      </c>
      <c r="D8" s="4">
        <v>0</v>
      </c>
      <c r="E8" s="4" t="s">
        <v>68</v>
      </c>
      <c r="F8" s="4" t="s">
        <v>95</v>
      </c>
      <c r="G8" s="4" t="s">
        <v>90</v>
      </c>
      <c r="H8" s="4" t="s">
        <v>100</v>
      </c>
      <c r="I8" s="5">
        <v>0.39471952746670791</v>
      </c>
      <c r="J8" s="5">
        <v>3.268678242468747E-2</v>
      </c>
      <c r="K8" s="5">
        <v>0.5725936901086045</v>
      </c>
      <c r="L8" s="5">
        <v>0</v>
      </c>
      <c r="P8" s="7" t="str">
        <f t="shared" si="0"/>
        <v>Pipeline Integrity</v>
      </c>
      <c r="Q8" s="7" t="str">
        <f t="shared" si="0"/>
        <v/>
      </c>
    </row>
    <row r="9" spans="2:17" x14ac:dyDescent="0.25">
      <c r="B9" s="3" t="s">
        <v>42</v>
      </c>
      <c r="C9" s="4">
        <v>0</v>
      </c>
      <c r="D9" s="4">
        <v>1530808.1202323537</v>
      </c>
      <c r="E9" s="4" t="s">
        <v>70</v>
      </c>
      <c r="F9" s="4" t="s">
        <v>82</v>
      </c>
      <c r="G9" s="4" t="s">
        <v>90</v>
      </c>
      <c r="H9" s="4" t="s">
        <v>102</v>
      </c>
      <c r="I9" s="5">
        <v>0.35</v>
      </c>
      <c r="J9" s="5">
        <v>0.3</v>
      </c>
      <c r="K9" s="5">
        <v>0.35</v>
      </c>
      <c r="L9" s="5">
        <v>0</v>
      </c>
      <c r="P9" s="7" t="str">
        <f t="shared" si="0"/>
        <v>Compressor Overhaul</v>
      </c>
      <c r="Q9" s="7" t="str">
        <f t="shared" si="0"/>
        <v/>
      </c>
    </row>
    <row r="10" spans="2:17" x14ac:dyDescent="0.25">
      <c r="B10" s="3" t="s">
        <v>43</v>
      </c>
      <c r="C10" s="4">
        <v>0</v>
      </c>
      <c r="D10" s="4">
        <v>1093434.3715945382</v>
      </c>
      <c r="E10" s="4" t="s">
        <v>69</v>
      </c>
      <c r="F10" s="4" t="s">
        <v>95</v>
      </c>
      <c r="G10" s="4" t="s">
        <v>90</v>
      </c>
      <c r="H10" s="4" t="s">
        <v>100</v>
      </c>
      <c r="I10" s="5">
        <v>0.39471952746670791</v>
      </c>
      <c r="J10" s="5">
        <v>3.268678242468747E-2</v>
      </c>
      <c r="K10" s="5">
        <v>0.5725936901086045</v>
      </c>
      <c r="L10" s="5">
        <v>0</v>
      </c>
      <c r="P10" s="7" t="str">
        <f t="shared" si="0"/>
        <v>Pipeline Integrity</v>
      </c>
      <c r="Q10" s="7" t="str">
        <f t="shared" si="0"/>
        <v/>
      </c>
    </row>
    <row r="11" spans="2:17" x14ac:dyDescent="0.25">
      <c r="B11" s="3" t="s">
        <v>44</v>
      </c>
      <c r="C11" s="4">
        <v>522062.73341509892</v>
      </c>
      <c r="D11" s="4">
        <v>509183.95755791501</v>
      </c>
      <c r="E11" s="4" t="s">
        <v>69</v>
      </c>
      <c r="F11" s="4" t="s">
        <v>95</v>
      </c>
      <c r="G11" s="4" t="s">
        <v>90</v>
      </c>
      <c r="H11" s="4" t="s">
        <v>103</v>
      </c>
      <c r="I11" s="5">
        <v>0.60899999999999999</v>
      </c>
      <c r="J11" s="5">
        <v>0.13033333333333333</v>
      </c>
      <c r="K11" s="5">
        <v>0.13033333333333333</v>
      </c>
      <c r="L11" s="5">
        <v>0.13033333333333333</v>
      </c>
      <c r="P11" s="7" t="str">
        <f t="shared" si="0"/>
        <v>Supply Security Project</v>
      </c>
      <c r="Q11" s="7" t="str">
        <f t="shared" si="0"/>
        <v/>
      </c>
    </row>
    <row r="12" spans="2:17" x14ac:dyDescent="0.25">
      <c r="B12" s="3" t="s">
        <v>45</v>
      </c>
      <c r="C12" s="4">
        <v>0</v>
      </c>
      <c r="D12" s="4">
        <v>0</v>
      </c>
      <c r="E12" s="4" t="s">
        <v>68</v>
      </c>
      <c r="F12" s="4" t="s">
        <v>95</v>
      </c>
      <c r="G12" s="4" t="s">
        <v>90</v>
      </c>
      <c r="H12" s="4" t="s">
        <v>100</v>
      </c>
      <c r="I12" s="5">
        <v>0.30432522214287383</v>
      </c>
      <c r="J12" s="5">
        <v>6.1537716452556061E-2</v>
      </c>
      <c r="K12" s="5">
        <v>0.62654768947962014</v>
      </c>
      <c r="L12" s="5">
        <v>7.5893719249499874E-3</v>
      </c>
      <c r="P12" s="7" t="str">
        <f t="shared" si="0"/>
        <v>Pipeline Integrity</v>
      </c>
      <c r="Q12" s="7" t="str">
        <f t="shared" si="0"/>
        <v/>
      </c>
    </row>
    <row r="13" spans="2:17" x14ac:dyDescent="0.25">
      <c r="B13" s="3" t="s">
        <v>46</v>
      </c>
      <c r="C13" s="4">
        <v>0</v>
      </c>
      <c r="D13" s="4">
        <v>344431.82705227961</v>
      </c>
      <c r="E13" s="4" t="s">
        <v>77</v>
      </c>
      <c r="F13" s="4" t="s">
        <v>95</v>
      </c>
      <c r="G13" s="4" t="s">
        <v>90</v>
      </c>
      <c r="H13" s="4" t="s">
        <v>98</v>
      </c>
      <c r="I13" s="5">
        <v>0.25</v>
      </c>
      <c r="J13" s="5">
        <v>0.25</v>
      </c>
      <c r="K13" s="5">
        <v>0.25</v>
      </c>
      <c r="L13" s="5">
        <v>0.25</v>
      </c>
      <c r="P13" s="7" t="str">
        <f t="shared" si="0"/>
        <v>Minor Projects</v>
      </c>
      <c r="Q13" s="7" t="str">
        <f t="shared" si="0"/>
        <v/>
      </c>
    </row>
    <row r="14" spans="2:17" x14ac:dyDescent="0.25">
      <c r="B14" s="3" t="s">
        <v>47</v>
      </c>
      <c r="C14" s="4">
        <v>0</v>
      </c>
      <c r="D14" s="4">
        <v>183067.15622984397</v>
      </c>
      <c r="E14" s="4" t="s">
        <v>77</v>
      </c>
      <c r="F14" s="4" t="s">
        <v>95</v>
      </c>
      <c r="G14" s="4" t="s">
        <v>90</v>
      </c>
      <c r="H14" s="4" t="s">
        <v>98</v>
      </c>
      <c r="I14" s="5">
        <v>0.25</v>
      </c>
      <c r="J14" s="5">
        <v>0.25</v>
      </c>
      <c r="K14" s="5">
        <v>0.25</v>
      </c>
      <c r="L14" s="5">
        <v>0.25</v>
      </c>
      <c r="P14" s="7" t="str">
        <f t="shared" si="0"/>
        <v>Minor Projects</v>
      </c>
      <c r="Q14" s="7" t="str">
        <f t="shared" si="0"/>
        <v/>
      </c>
    </row>
    <row r="15" spans="2:17" x14ac:dyDescent="0.25">
      <c r="B15" s="3" t="s">
        <v>48</v>
      </c>
      <c r="C15" s="4">
        <v>38244.789389220496</v>
      </c>
      <c r="D15" s="4">
        <v>32846.768522699931</v>
      </c>
      <c r="E15" s="4" t="s">
        <v>71</v>
      </c>
      <c r="F15" s="4" t="s">
        <v>82</v>
      </c>
      <c r="G15" s="4" t="s">
        <v>90</v>
      </c>
      <c r="H15" s="4" t="s">
        <v>98</v>
      </c>
      <c r="I15" s="5">
        <v>0.25</v>
      </c>
      <c r="J15" s="5">
        <v>0.25</v>
      </c>
      <c r="K15" s="5">
        <v>0.25</v>
      </c>
      <c r="L15" s="5">
        <v>0.25</v>
      </c>
      <c r="P15" s="7" t="str">
        <f t="shared" si="0"/>
        <v>Minor Projects</v>
      </c>
      <c r="Q15" s="7" t="str">
        <f t="shared" si="0"/>
        <v/>
      </c>
    </row>
    <row r="16" spans="2:17" x14ac:dyDescent="0.25">
      <c r="B16" s="3" t="s">
        <v>49</v>
      </c>
      <c r="C16" s="4">
        <v>0</v>
      </c>
      <c r="D16" s="4">
        <v>66437.07241808415</v>
      </c>
      <c r="E16" s="4" t="s">
        <v>73</v>
      </c>
      <c r="F16" s="4" t="s">
        <v>95</v>
      </c>
      <c r="G16" s="4" t="s">
        <v>90</v>
      </c>
      <c r="H16" s="4" t="s">
        <v>105</v>
      </c>
      <c r="I16" s="5">
        <v>0</v>
      </c>
      <c r="J16" s="5">
        <v>1</v>
      </c>
      <c r="K16" s="5">
        <v>0</v>
      </c>
      <c r="L16" s="5">
        <v>0</v>
      </c>
      <c r="P16" s="7" t="str">
        <f t="shared" si="0"/>
        <v>Communication Upgrade</v>
      </c>
      <c r="Q16" s="7" t="str">
        <f t="shared" si="0"/>
        <v/>
      </c>
    </row>
    <row r="17" spans="2:17" x14ac:dyDescent="0.25">
      <c r="B17" s="3" t="s">
        <v>50</v>
      </c>
      <c r="C17" s="4">
        <v>0</v>
      </c>
      <c r="D17" s="4">
        <v>108256.56339408887</v>
      </c>
      <c r="E17" s="4" t="s">
        <v>70</v>
      </c>
      <c r="F17" s="4" t="s">
        <v>82</v>
      </c>
      <c r="G17" s="4" t="s">
        <v>90</v>
      </c>
      <c r="H17" s="4" t="s">
        <v>104</v>
      </c>
      <c r="I17" s="5">
        <v>0</v>
      </c>
      <c r="J17" s="5">
        <v>1</v>
      </c>
      <c r="K17" s="5">
        <v>0</v>
      </c>
      <c r="L17" s="5">
        <v>0</v>
      </c>
      <c r="P17" s="7" t="str">
        <f t="shared" si="0"/>
        <v>Main Switchboard Replacement</v>
      </c>
      <c r="Q17" s="7" t="str">
        <f t="shared" si="0"/>
        <v/>
      </c>
    </row>
    <row r="18" spans="2:17" x14ac:dyDescent="0.25">
      <c r="B18" s="3" t="s">
        <v>51</v>
      </c>
      <c r="C18" s="4">
        <v>0</v>
      </c>
      <c r="D18" s="4">
        <v>108256.56339408887</v>
      </c>
      <c r="E18" s="4" t="s">
        <v>70</v>
      </c>
      <c r="F18" s="4" t="s">
        <v>82</v>
      </c>
      <c r="G18" s="4" t="s">
        <v>90</v>
      </c>
      <c r="H18" s="4" t="s">
        <v>104</v>
      </c>
      <c r="I18" s="5">
        <v>0</v>
      </c>
      <c r="J18" s="5">
        <v>1</v>
      </c>
      <c r="K18" s="5">
        <v>0</v>
      </c>
      <c r="L18" s="5">
        <v>0</v>
      </c>
      <c r="P18" s="7" t="str">
        <f t="shared" si="0"/>
        <v>Main Switchboard Replacement</v>
      </c>
      <c r="Q18" s="7" t="str">
        <f t="shared" si="0"/>
        <v/>
      </c>
    </row>
    <row r="19" spans="2:17" x14ac:dyDescent="0.25">
      <c r="B19" s="3" t="s">
        <v>52</v>
      </c>
      <c r="C19" s="4">
        <v>0</v>
      </c>
      <c r="D19" s="4">
        <v>108256.56339408887</v>
      </c>
      <c r="E19" s="4" t="s">
        <v>70</v>
      </c>
      <c r="F19" s="4" t="s">
        <v>82</v>
      </c>
      <c r="G19" s="4" t="s">
        <v>90</v>
      </c>
      <c r="H19" s="4" t="s">
        <v>104</v>
      </c>
      <c r="I19" s="5">
        <v>0</v>
      </c>
      <c r="J19" s="5">
        <v>1</v>
      </c>
      <c r="K19" s="5">
        <v>0</v>
      </c>
      <c r="L19" s="5">
        <v>0</v>
      </c>
      <c r="P19" s="7" t="str">
        <f t="shared" si="0"/>
        <v>Main Switchboard Replacement</v>
      </c>
      <c r="Q19" s="7" t="str">
        <f t="shared" si="0"/>
        <v/>
      </c>
    </row>
    <row r="20" spans="2:17" x14ac:dyDescent="0.25">
      <c r="B20" s="3" t="s">
        <v>53</v>
      </c>
      <c r="C20" s="4">
        <v>0</v>
      </c>
      <c r="D20" s="4">
        <v>108256.56339408887</v>
      </c>
      <c r="E20" s="4" t="s">
        <v>70</v>
      </c>
      <c r="F20" s="4" t="s">
        <v>82</v>
      </c>
      <c r="G20" s="4" t="s">
        <v>90</v>
      </c>
      <c r="H20" s="4" t="s">
        <v>104</v>
      </c>
      <c r="I20" s="5">
        <v>0</v>
      </c>
      <c r="J20" s="5">
        <v>1</v>
      </c>
      <c r="K20" s="5">
        <v>0</v>
      </c>
      <c r="L20" s="5">
        <v>0</v>
      </c>
      <c r="P20" s="7" t="str">
        <f t="shared" si="0"/>
        <v>Main Switchboard Replacement</v>
      </c>
      <c r="Q20" s="7" t="str">
        <f t="shared" si="0"/>
        <v/>
      </c>
    </row>
    <row r="21" spans="2:17" x14ac:dyDescent="0.25">
      <c r="B21" s="3" t="s">
        <v>54</v>
      </c>
      <c r="C21" s="4">
        <v>0</v>
      </c>
      <c r="D21" s="4">
        <v>108256.56339408887</v>
      </c>
      <c r="E21" s="4" t="s">
        <v>70</v>
      </c>
      <c r="F21" s="4" t="s">
        <v>82</v>
      </c>
      <c r="G21" s="4" t="s">
        <v>90</v>
      </c>
      <c r="H21" s="4" t="s">
        <v>104</v>
      </c>
      <c r="I21" s="5">
        <v>0</v>
      </c>
      <c r="J21" s="5">
        <v>1</v>
      </c>
      <c r="K21" s="5">
        <v>0</v>
      </c>
      <c r="L21" s="5">
        <v>0</v>
      </c>
      <c r="P21" s="7" t="str">
        <f t="shared" si="0"/>
        <v>Main Switchboard Replacement</v>
      </c>
      <c r="Q21" s="7" t="str">
        <f t="shared" si="0"/>
        <v/>
      </c>
    </row>
    <row r="22" spans="2:17" x14ac:dyDescent="0.25">
      <c r="B22" s="3" t="s">
        <v>55</v>
      </c>
      <c r="C22" s="4">
        <v>0</v>
      </c>
      <c r="D22" s="4">
        <v>295227.28033052536</v>
      </c>
      <c r="E22" s="4" t="s">
        <v>69</v>
      </c>
      <c r="F22" s="4" t="s">
        <v>95</v>
      </c>
      <c r="G22" s="4" t="s">
        <v>90</v>
      </c>
      <c r="H22" s="4" t="s">
        <v>100</v>
      </c>
      <c r="I22" s="5">
        <v>0.39471952746670791</v>
      </c>
      <c r="J22" s="5">
        <v>3.268678242468747E-2</v>
      </c>
      <c r="K22" s="5">
        <v>0.5725936901086045</v>
      </c>
      <c r="L22" s="5">
        <v>0</v>
      </c>
      <c r="P22" s="7" t="str">
        <f t="shared" si="0"/>
        <v>Pipeline Integrity</v>
      </c>
      <c r="Q22" s="7" t="str">
        <f t="shared" si="0"/>
        <v/>
      </c>
    </row>
    <row r="23" spans="2:17" x14ac:dyDescent="0.25">
      <c r="B23" s="3" t="s">
        <v>56</v>
      </c>
      <c r="C23" s="4">
        <v>0</v>
      </c>
      <c r="D23" s="4">
        <v>273358.59289863455</v>
      </c>
      <c r="E23" s="4" t="s">
        <v>69</v>
      </c>
      <c r="F23" s="4" t="s">
        <v>95</v>
      </c>
      <c r="G23" s="4" t="s">
        <v>90</v>
      </c>
      <c r="H23" s="4" t="s">
        <v>100</v>
      </c>
      <c r="I23" s="5">
        <v>0.30432522214287383</v>
      </c>
      <c r="J23" s="5">
        <v>6.1537716452556061E-2</v>
      </c>
      <c r="K23" s="5">
        <v>0.62654768947962014</v>
      </c>
      <c r="L23" s="5">
        <v>7.5893719249499874E-3</v>
      </c>
      <c r="P23" s="7" t="str">
        <f t="shared" si="0"/>
        <v>Pipeline Integrity</v>
      </c>
      <c r="Q23" s="7" t="str">
        <f t="shared" si="0"/>
        <v/>
      </c>
    </row>
    <row r="24" spans="2:17" x14ac:dyDescent="0.25">
      <c r="B24" s="3" t="s">
        <v>57</v>
      </c>
      <c r="C24" s="4">
        <v>927.86736309772891</v>
      </c>
      <c r="D24" s="4">
        <v>43737.374863781537</v>
      </c>
      <c r="E24" s="4" t="s">
        <v>68</v>
      </c>
      <c r="F24" s="4" t="s">
        <v>95</v>
      </c>
      <c r="G24" s="4" t="s">
        <v>90</v>
      </c>
      <c r="H24" s="4" t="s">
        <v>100</v>
      </c>
      <c r="I24" s="5">
        <v>0.30432522214287383</v>
      </c>
      <c r="J24" s="5">
        <v>6.1537716452556061E-2</v>
      </c>
      <c r="K24" s="5">
        <v>0.62654768947962014</v>
      </c>
      <c r="L24" s="5">
        <v>7.5893719249499874E-3</v>
      </c>
      <c r="P24" s="7" t="str">
        <f t="shared" si="0"/>
        <v>Pipeline Integrity</v>
      </c>
      <c r="Q24" s="7" t="str">
        <f t="shared" si="0"/>
        <v/>
      </c>
    </row>
    <row r="25" spans="2:17" x14ac:dyDescent="0.25">
      <c r="B25" s="3" t="s">
        <v>58</v>
      </c>
      <c r="C25" s="4">
        <v>0</v>
      </c>
      <c r="D25" s="4">
        <v>0</v>
      </c>
      <c r="E25" s="4" t="s">
        <v>69</v>
      </c>
      <c r="F25" s="4" t="s">
        <v>95</v>
      </c>
      <c r="G25" s="4" t="s">
        <v>90</v>
      </c>
      <c r="H25" s="4" t="s">
        <v>100</v>
      </c>
      <c r="I25" s="5">
        <v>0.39471952746670791</v>
      </c>
      <c r="J25" s="5">
        <v>3.268678242468747E-2</v>
      </c>
      <c r="K25" s="5">
        <v>0.5725936901086045</v>
      </c>
      <c r="L25" s="5">
        <v>0</v>
      </c>
      <c r="P25" s="7" t="str">
        <f t="shared" si="0"/>
        <v>Pipeline Integrity</v>
      </c>
      <c r="Q25" s="7" t="str">
        <f t="shared" si="0"/>
        <v/>
      </c>
    </row>
    <row r="26" spans="2:17" x14ac:dyDescent="0.25">
      <c r="B26" s="3" t="s">
        <v>59</v>
      </c>
      <c r="C26" s="4">
        <v>254207.5402959566</v>
      </c>
      <c r="D26" s="4">
        <v>0</v>
      </c>
      <c r="E26" s="4" t="s">
        <v>69</v>
      </c>
      <c r="F26" s="4" t="s">
        <v>95</v>
      </c>
      <c r="G26" s="4" t="s">
        <v>90</v>
      </c>
      <c r="H26" s="4" t="s">
        <v>100</v>
      </c>
      <c r="I26" s="5">
        <v>0.30432522214287383</v>
      </c>
      <c r="J26" s="5">
        <v>6.1537716452556061E-2</v>
      </c>
      <c r="K26" s="5">
        <v>0.62654768947962014</v>
      </c>
      <c r="L26" s="5">
        <v>7.5893719249499874E-3</v>
      </c>
      <c r="P26" s="7" t="str">
        <f t="shared" si="0"/>
        <v>Pipeline Integrity</v>
      </c>
      <c r="Q26" s="7" t="str">
        <f t="shared" si="0"/>
        <v/>
      </c>
    </row>
    <row r="27" spans="2:17" x14ac:dyDescent="0.25">
      <c r="B27" s="3" t="s">
        <v>60</v>
      </c>
      <c r="C27" s="4">
        <v>0</v>
      </c>
      <c r="D27" s="4">
        <v>0</v>
      </c>
      <c r="E27" s="4" t="s">
        <v>69</v>
      </c>
      <c r="F27" s="4" t="s">
        <v>95</v>
      </c>
      <c r="G27" s="4" t="s">
        <v>90</v>
      </c>
      <c r="H27" s="4" t="s">
        <v>100</v>
      </c>
      <c r="I27" s="5">
        <v>0.30432522214287383</v>
      </c>
      <c r="J27" s="5">
        <v>6.1537716452556061E-2</v>
      </c>
      <c r="K27" s="5">
        <v>0.62654768947962014</v>
      </c>
      <c r="L27" s="5">
        <v>7.5893719249499874E-3</v>
      </c>
      <c r="P27" s="7" t="str">
        <f t="shared" si="0"/>
        <v>Pipeline Integrity</v>
      </c>
      <c r="Q27" s="7" t="str">
        <f t="shared" si="0"/>
        <v/>
      </c>
    </row>
    <row r="28" spans="2:17" x14ac:dyDescent="0.25">
      <c r="B28" s="3" t="s">
        <v>61</v>
      </c>
      <c r="C28" s="4">
        <v>0</v>
      </c>
      <c r="D28" s="4">
        <v>164015.15573918074</v>
      </c>
      <c r="E28" s="4" t="s">
        <v>77</v>
      </c>
      <c r="F28" s="4" t="s">
        <v>82</v>
      </c>
      <c r="G28" s="4" t="s">
        <v>90</v>
      </c>
      <c r="H28" s="4" t="s">
        <v>99</v>
      </c>
      <c r="I28" s="5">
        <v>0</v>
      </c>
      <c r="J28" s="5">
        <v>1</v>
      </c>
      <c r="K28" s="5">
        <v>0</v>
      </c>
      <c r="L28" s="5">
        <v>0</v>
      </c>
      <c r="P28" s="7" t="str">
        <f t="shared" si="0"/>
        <v>Equipment Purchases</v>
      </c>
      <c r="Q28" s="7" t="str">
        <f t="shared" si="0"/>
        <v/>
      </c>
    </row>
    <row r="29" spans="2:17" x14ac:dyDescent="0.25">
      <c r="B29" s="3" t="s">
        <v>62</v>
      </c>
      <c r="C29" s="4">
        <v>0</v>
      </c>
      <c r="D29" s="4">
        <v>0</v>
      </c>
      <c r="E29" s="4" t="s">
        <v>69</v>
      </c>
      <c r="F29" s="4" t="s">
        <v>95</v>
      </c>
      <c r="G29" s="4" t="s">
        <v>90</v>
      </c>
      <c r="H29" s="4" t="s">
        <v>100</v>
      </c>
      <c r="I29" s="5">
        <v>0.39471952746670791</v>
      </c>
      <c r="J29" s="5">
        <v>3.268678242468747E-2</v>
      </c>
      <c r="K29" s="5">
        <v>0.5725936901086045</v>
      </c>
      <c r="L29" s="5">
        <v>0</v>
      </c>
      <c r="P29" s="7" t="str">
        <f t="shared" si="0"/>
        <v>Pipeline Integrity</v>
      </c>
      <c r="Q29" s="7" t="str">
        <f t="shared" si="0"/>
        <v/>
      </c>
    </row>
    <row r="30" spans="2:17" x14ac:dyDescent="0.25">
      <c r="B30" s="3" t="s">
        <v>63</v>
      </c>
      <c r="C30" s="4">
        <v>33228.033331632658</v>
      </c>
      <c r="D30" s="4">
        <v>0</v>
      </c>
      <c r="E30" s="4" t="s">
        <v>69</v>
      </c>
      <c r="F30" s="4" t="s">
        <v>95</v>
      </c>
      <c r="G30" s="4" t="s">
        <v>90</v>
      </c>
      <c r="H30" s="4" t="s">
        <v>100</v>
      </c>
      <c r="I30" s="5">
        <v>0.30432522214287383</v>
      </c>
      <c r="J30" s="5">
        <v>6.1537716452556061E-2</v>
      </c>
      <c r="K30" s="5">
        <v>0.62654768947962014</v>
      </c>
      <c r="L30" s="5">
        <v>7.5893719249499874E-3</v>
      </c>
      <c r="P30" s="7" t="str">
        <f t="shared" si="0"/>
        <v>Pipeline Integrity</v>
      </c>
      <c r="Q30" s="7" t="str">
        <f t="shared" si="0"/>
        <v/>
      </c>
    </row>
    <row r="31" spans="2:17" x14ac:dyDescent="0.25">
      <c r="B31" s="3" t="s">
        <v>7</v>
      </c>
      <c r="C31" s="4">
        <v>0</v>
      </c>
      <c r="D31" s="4">
        <v>4397217.8863968803</v>
      </c>
      <c r="E31" s="4" t="s">
        <v>76</v>
      </c>
      <c r="F31" s="4" t="s">
        <v>95</v>
      </c>
      <c r="G31" s="4" t="s">
        <v>84</v>
      </c>
      <c r="H31" s="4" t="s">
        <v>7</v>
      </c>
      <c r="I31" s="5">
        <v>0</v>
      </c>
      <c r="J31" s="5">
        <v>1</v>
      </c>
      <c r="K31" s="5">
        <v>0</v>
      </c>
      <c r="L31" s="5">
        <v>0</v>
      </c>
      <c r="P31" s="7" t="str">
        <f t="shared" si="0"/>
        <v/>
      </c>
      <c r="Q31" s="7" t="str">
        <f t="shared" si="0"/>
        <v>Group IT</v>
      </c>
    </row>
    <row r="32" spans="2:17" x14ac:dyDescent="0.25">
      <c r="B32" s="3" t="s">
        <v>8</v>
      </c>
      <c r="C32" s="4">
        <v>148971.38337825061</v>
      </c>
      <c r="D32" s="4">
        <v>1546270.266445871</v>
      </c>
      <c r="E32" s="4" t="s">
        <v>77</v>
      </c>
      <c r="F32" s="4" t="s">
        <v>95</v>
      </c>
      <c r="G32" s="4" t="s">
        <v>84</v>
      </c>
      <c r="H32" s="4" t="s">
        <v>101</v>
      </c>
      <c r="I32" s="5">
        <v>0</v>
      </c>
      <c r="J32" s="5">
        <v>1</v>
      </c>
      <c r="K32" s="5">
        <v>0</v>
      </c>
      <c r="L32" s="5">
        <v>0</v>
      </c>
      <c r="P32" s="7" t="str">
        <f t="shared" si="0"/>
        <v/>
      </c>
      <c r="Q32" s="7" t="str">
        <f t="shared" si="0"/>
        <v>Property Leases</v>
      </c>
    </row>
    <row r="33" spans="2:17" x14ac:dyDescent="0.25">
      <c r="B33" s="3" t="s">
        <v>15</v>
      </c>
      <c r="C33" s="4">
        <v>4739.33</v>
      </c>
      <c r="D33" s="4">
        <v>0</v>
      </c>
      <c r="E33" s="4" t="s">
        <v>69</v>
      </c>
      <c r="F33" s="4" t="s">
        <v>82</v>
      </c>
      <c r="G33" s="4" t="s">
        <v>90</v>
      </c>
      <c r="H33" s="4" t="s">
        <v>98</v>
      </c>
      <c r="I33" s="5">
        <v>0.25</v>
      </c>
      <c r="J33" s="5">
        <v>0.25</v>
      </c>
      <c r="K33" s="5">
        <v>0.25</v>
      </c>
      <c r="L33" s="5">
        <v>0.25</v>
      </c>
      <c r="P33" s="7" t="str">
        <f t="shared" si="0"/>
        <v>Minor Projects</v>
      </c>
      <c r="Q33" s="7" t="str">
        <f t="shared" si="0"/>
        <v/>
      </c>
    </row>
    <row r="34" spans="2:17" x14ac:dyDescent="0.25">
      <c r="B34" s="3" t="s">
        <v>16</v>
      </c>
      <c r="C34" s="4">
        <v>780</v>
      </c>
      <c r="D34" s="4">
        <v>0</v>
      </c>
      <c r="E34" s="4" t="s">
        <v>71</v>
      </c>
      <c r="F34" s="4" t="s">
        <v>82</v>
      </c>
      <c r="G34" s="4" t="s">
        <v>90</v>
      </c>
      <c r="H34" s="4" t="s">
        <v>97</v>
      </c>
      <c r="I34" s="5">
        <v>0.60899999999999999</v>
      </c>
      <c r="J34" s="5">
        <v>0.13033333333333333</v>
      </c>
      <c r="K34" s="5">
        <v>0.13033333333333333</v>
      </c>
      <c r="L34" s="5">
        <v>0.13033333333333333</v>
      </c>
      <c r="P34" s="7" t="str">
        <f t="shared" si="0"/>
        <v>Toowoomba Station Heater</v>
      </c>
      <c r="Q34" s="7" t="str">
        <f t="shared" si="0"/>
        <v/>
      </c>
    </row>
    <row r="35" spans="2:17" x14ac:dyDescent="0.25">
      <c r="B35" s="3" t="s">
        <v>17</v>
      </c>
      <c r="C35" s="4">
        <v>11650.06</v>
      </c>
      <c r="D35" s="4">
        <v>0</v>
      </c>
      <c r="E35" s="4" t="s">
        <v>68</v>
      </c>
      <c r="F35" s="4" t="s">
        <v>95</v>
      </c>
      <c r="G35" s="4" t="s">
        <v>90</v>
      </c>
      <c r="H35" s="4" t="s">
        <v>98</v>
      </c>
      <c r="I35" s="5">
        <v>0.25</v>
      </c>
      <c r="J35" s="5">
        <v>0.25</v>
      </c>
      <c r="K35" s="5">
        <v>0.25</v>
      </c>
      <c r="L35" s="5">
        <v>0.25</v>
      </c>
      <c r="P35" s="7" t="str">
        <f t="shared" si="0"/>
        <v>Minor Projects</v>
      </c>
      <c r="Q35" s="7" t="str">
        <f t="shared" si="0"/>
        <v/>
      </c>
    </row>
    <row r="36" spans="2:17" x14ac:dyDescent="0.25">
      <c r="B36" s="3" t="s">
        <v>9</v>
      </c>
      <c r="C36" s="4">
        <v>1000</v>
      </c>
      <c r="D36" s="4">
        <v>0</v>
      </c>
      <c r="E36" s="4" t="s">
        <v>77</v>
      </c>
      <c r="F36" s="4" t="s">
        <v>95</v>
      </c>
      <c r="G36" s="4" t="s">
        <v>90</v>
      </c>
      <c r="H36" s="4" t="s">
        <v>98</v>
      </c>
      <c r="I36" s="5">
        <v>0.25</v>
      </c>
      <c r="J36" s="5">
        <v>0.25</v>
      </c>
      <c r="K36" s="5">
        <v>0.25</v>
      </c>
      <c r="L36" s="5">
        <v>0.25</v>
      </c>
      <c r="P36" s="7" t="str">
        <f t="shared" si="0"/>
        <v>Minor Projects</v>
      </c>
      <c r="Q36" s="7" t="str">
        <f t="shared" si="0"/>
        <v/>
      </c>
    </row>
    <row r="37" spans="2:17" x14ac:dyDescent="0.25">
      <c r="B37" s="3" t="s">
        <v>18</v>
      </c>
      <c r="C37" s="4">
        <v>6825.8</v>
      </c>
      <c r="D37" s="4">
        <v>0</v>
      </c>
      <c r="E37" s="4" t="s">
        <v>69</v>
      </c>
      <c r="F37" s="4" t="s">
        <v>82</v>
      </c>
      <c r="G37" s="4" t="s">
        <v>90</v>
      </c>
      <c r="H37" s="4" t="s">
        <v>98</v>
      </c>
      <c r="I37" s="5">
        <v>0.25</v>
      </c>
      <c r="J37" s="5">
        <v>0.25</v>
      </c>
      <c r="K37" s="5">
        <v>0.25</v>
      </c>
      <c r="L37" s="5">
        <v>0.25</v>
      </c>
      <c r="P37" s="7" t="str">
        <f t="shared" si="0"/>
        <v>Minor Projects</v>
      </c>
      <c r="Q37" s="7" t="str">
        <f t="shared" si="0"/>
        <v/>
      </c>
    </row>
    <row r="38" spans="2:17" x14ac:dyDescent="0.25">
      <c r="B38" s="3" t="s">
        <v>19</v>
      </c>
      <c r="C38" s="4">
        <v>0</v>
      </c>
      <c r="D38" s="4">
        <v>0</v>
      </c>
      <c r="E38" s="4" t="s">
        <v>77</v>
      </c>
      <c r="F38" s="4" t="s">
        <v>95</v>
      </c>
      <c r="G38" s="4" t="s">
        <v>90</v>
      </c>
      <c r="H38" s="4" t="s">
        <v>98</v>
      </c>
      <c r="I38" s="5">
        <v>0.25</v>
      </c>
      <c r="J38" s="5">
        <v>0.25</v>
      </c>
      <c r="K38" s="5">
        <v>0.25</v>
      </c>
      <c r="L38" s="5">
        <v>0.25</v>
      </c>
      <c r="P38" s="7" t="str">
        <f t="shared" si="0"/>
        <v>Minor Projects</v>
      </c>
      <c r="Q38" s="7" t="str">
        <f t="shared" si="0"/>
        <v/>
      </c>
    </row>
    <row r="39" spans="2:17" x14ac:dyDescent="0.25">
      <c r="B39" s="3" t="s">
        <v>20</v>
      </c>
      <c r="C39" s="4">
        <v>140188.1</v>
      </c>
      <c r="D39" s="4">
        <v>0</v>
      </c>
      <c r="E39" s="4" t="s">
        <v>77</v>
      </c>
      <c r="F39" s="4" t="s">
        <v>82</v>
      </c>
      <c r="G39" s="4" t="s">
        <v>90</v>
      </c>
      <c r="H39" s="4" t="s">
        <v>20</v>
      </c>
      <c r="I39" s="5">
        <v>0.60899999999999999</v>
      </c>
      <c r="J39" s="5">
        <v>0.13033333333333333</v>
      </c>
      <c r="K39" s="5">
        <v>0.13033333333333333</v>
      </c>
      <c r="L39" s="5">
        <v>0.13033333333333333</v>
      </c>
      <c r="P39" s="7" t="str">
        <f t="shared" si="0"/>
        <v>Sandy Creek Meter</v>
      </c>
      <c r="Q39" s="7" t="str">
        <f t="shared" si="0"/>
        <v/>
      </c>
    </row>
    <row r="40" spans="2:17" x14ac:dyDescent="0.25">
      <c r="B40" s="3" t="s">
        <v>21</v>
      </c>
      <c r="C40" s="4">
        <v>657.4</v>
      </c>
      <c r="D40" s="4">
        <v>0</v>
      </c>
      <c r="E40" s="4" t="s">
        <v>69</v>
      </c>
      <c r="F40" s="4" t="s">
        <v>95</v>
      </c>
      <c r="G40" s="4" t="s">
        <v>90</v>
      </c>
      <c r="H40" s="4" t="s">
        <v>107</v>
      </c>
      <c r="I40" s="5">
        <v>0.60899999999999999</v>
      </c>
      <c r="J40" s="5">
        <v>0.13033333333333333</v>
      </c>
      <c r="K40" s="5">
        <v>0.13033333333333333</v>
      </c>
      <c r="L40" s="5">
        <v>0.13033333333333333</v>
      </c>
      <c r="P40" s="7" t="str">
        <f t="shared" si="0"/>
        <v>Liquids Removal</v>
      </c>
      <c r="Q40" s="7" t="str">
        <f t="shared" si="0"/>
        <v/>
      </c>
    </row>
    <row r="41" spans="2:17" x14ac:dyDescent="0.25">
      <c r="B41" s="3" t="s">
        <v>22</v>
      </c>
      <c r="C41" s="4">
        <v>-10</v>
      </c>
      <c r="D41" s="4">
        <v>0</v>
      </c>
      <c r="E41" s="4" t="s">
        <v>68</v>
      </c>
      <c r="F41" s="4" t="s">
        <v>95</v>
      </c>
      <c r="G41" s="4" t="s">
        <v>90</v>
      </c>
      <c r="H41" s="4" t="s">
        <v>100</v>
      </c>
      <c r="I41" s="5">
        <v>0.39471952746670791</v>
      </c>
      <c r="J41" s="5">
        <v>3.268678242468747E-2</v>
      </c>
      <c r="K41" s="5">
        <v>0.5725936901086045</v>
      </c>
      <c r="L41" s="5">
        <v>0</v>
      </c>
      <c r="P41" s="7" t="str">
        <f t="shared" si="0"/>
        <v>Pipeline Integrity</v>
      </c>
      <c r="Q41" s="7" t="str">
        <f t="shared" si="0"/>
        <v/>
      </c>
    </row>
    <row r="42" spans="2:17" x14ac:dyDescent="0.25">
      <c r="B42" s="3" t="s">
        <v>23</v>
      </c>
      <c r="C42" s="4">
        <v>308046.34000000003</v>
      </c>
      <c r="D42" s="4">
        <v>0</v>
      </c>
      <c r="E42" s="4" t="s">
        <v>71</v>
      </c>
      <c r="F42" s="4" t="s">
        <v>95</v>
      </c>
      <c r="G42" s="4" t="s">
        <v>90</v>
      </c>
      <c r="H42" s="4" t="s">
        <v>106</v>
      </c>
      <c r="I42" s="5">
        <v>0.60899999999999999</v>
      </c>
      <c r="J42" s="5">
        <v>0.13033333333333333</v>
      </c>
      <c r="K42" s="5">
        <v>0.13033333333333333</v>
      </c>
      <c r="L42" s="5">
        <v>0.13033333333333333</v>
      </c>
      <c r="P42" s="7" t="str">
        <f t="shared" si="0"/>
        <v>Wallumbilla Reliability</v>
      </c>
      <c r="Q42" s="7" t="str">
        <f t="shared" si="0"/>
        <v/>
      </c>
    </row>
    <row r="43" spans="2:17" x14ac:dyDescent="0.25">
      <c r="B43" s="3" t="s">
        <v>24</v>
      </c>
      <c r="C43" s="4">
        <v>153036.5</v>
      </c>
      <c r="D43" s="4">
        <v>0</v>
      </c>
      <c r="E43" s="4" t="s">
        <v>69</v>
      </c>
      <c r="F43" s="4" t="s">
        <v>82</v>
      </c>
      <c r="G43" s="4" t="s">
        <v>90</v>
      </c>
      <c r="H43" s="4" t="s">
        <v>100</v>
      </c>
      <c r="I43" s="5">
        <v>0.20100000000000001</v>
      </c>
      <c r="J43" s="5">
        <v>0.26633333333333331</v>
      </c>
      <c r="K43" s="5">
        <v>0.26633333333333331</v>
      </c>
      <c r="L43" s="5">
        <v>0.26633333333333331</v>
      </c>
      <c r="P43" s="7" t="str">
        <f t="shared" si="0"/>
        <v>Pipeline Integrity</v>
      </c>
      <c r="Q43" s="7" t="str">
        <f t="shared" si="0"/>
        <v/>
      </c>
    </row>
    <row r="44" spans="2:17" x14ac:dyDescent="0.25">
      <c r="B44" s="3" t="s">
        <v>25</v>
      </c>
      <c r="C44" s="4">
        <v>491722.43</v>
      </c>
      <c r="D44" s="4">
        <v>0</v>
      </c>
      <c r="E44" s="4" t="s">
        <v>69</v>
      </c>
      <c r="F44" s="4" t="s">
        <v>82</v>
      </c>
      <c r="G44" s="4" t="s">
        <v>90</v>
      </c>
      <c r="H44" s="4" t="s">
        <v>108</v>
      </c>
      <c r="I44" s="5">
        <v>0.60899999999999999</v>
      </c>
      <c r="J44" s="5">
        <v>0.13033333333333333</v>
      </c>
      <c r="K44" s="5">
        <v>0.13033333333333333</v>
      </c>
      <c r="L44" s="5">
        <v>0.13033333333333333</v>
      </c>
      <c r="P44" s="7" t="str">
        <f t="shared" si="0"/>
        <v>MLVs</v>
      </c>
      <c r="Q44" s="7" t="str">
        <f t="shared" si="0"/>
        <v/>
      </c>
    </row>
    <row r="45" spans="2:17" x14ac:dyDescent="0.25">
      <c r="B45" s="3" t="s">
        <v>26</v>
      </c>
      <c r="C45" s="4">
        <v>857.96</v>
      </c>
      <c r="D45" s="4">
        <v>0</v>
      </c>
      <c r="E45" s="4" t="s">
        <v>69</v>
      </c>
      <c r="F45" s="4" t="s">
        <v>95</v>
      </c>
      <c r="G45" s="4" t="s">
        <v>90</v>
      </c>
      <c r="H45" s="4" t="s">
        <v>100</v>
      </c>
      <c r="I45" s="5">
        <v>0.39471952746670791</v>
      </c>
      <c r="J45" s="5">
        <v>3.268678242468747E-2</v>
      </c>
      <c r="K45" s="5">
        <v>0.5725936901086045</v>
      </c>
      <c r="L45" s="5">
        <v>0</v>
      </c>
      <c r="P45" s="7" t="str">
        <f t="shared" si="0"/>
        <v>Pipeline Integrity</v>
      </c>
      <c r="Q45" s="7" t="str">
        <f t="shared" si="0"/>
        <v/>
      </c>
    </row>
    <row r="46" spans="2:17" x14ac:dyDescent="0.25">
      <c r="B46" s="3" t="s">
        <v>27</v>
      </c>
      <c r="C46" s="4">
        <v>71637.67</v>
      </c>
      <c r="D46" s="4">
        <v>0</v>
      </c>
      <c r="E46" s="4" t="s">
        <v>68</v>
      </c>
      <c r="F46" s="4" t="s">
        <v>95</v>
      </c>
      <c r="G46" s="4" t="s">
        <v>90</v>
      </c>
      <c r="H46" s="4" t="s">
        <v>100</v>
      </c>
      <c r="I46" s="5">
        <v>0.60899999999999999</v>
      </c>
      <c r="J46" s="5">
        <v>0.13033333333333333</v>
      </c>
      <c r="K46" s="5">
        <v>0.13033333333333333</v>
      </c>
      <c r="L46" s="5">
        <v>0.13033333333333333</v>
      </c>
      <c r="P46" s="7" t="str">
        <f t="shared" si="0"/>
        <v>Pipeline Integrity</v>
      </c>
      <c r="Q46" s="7" t="str">
        <f t="shared" si="0"/>
        <v/>
      </c>
    </row>
    <row r="47" spans="2:17" x14ac:dyDescent="0.25">
      <c r="B47" s="3" t="s">
        <v>28</v>
      </c>
      <c r="C47" s="4">
        <v>37862.35</v>
      </c>
      <c r="D47" s="4">
        <v>0</v>
      </c>
      <c r="E47" s="4" t="s">
        <v>69</v>
      </c>
      <c r="F47" s="4" t="s">
        <v>82</v>
      </c>
      <c r="G47" s="4" t="s">
        <v>90</v>
      </c>
      <c r="H47" s="4" t="s">
        <v>100</v>
      </c>
      <c r="I47" s="5">
        <v>0.20100000000000001</v>
      </c>
      <c r="J47" s="5">
        <v>0.26633333333333331</v>
      </c>
      <c r="K47" s="5">
        <v>0.26633333333333331</v>
      </c>
      <c r="L47" s="5">
        <v>0.26633333333333331</v>
      </c>
      <c r="P47" s="7" t="str">
        <f t="shared" si="0"/>
        <v>Pipeline Integrity</v>
      </c>
      <c r="Q47" s="7" t="str">
        <f t="shared" si="0"/>
        <v/>
      </c>
    </row>
    <row r="48" spans="2:17" x14ac:dyDescent="0.25">
      <c r="B48" s="3" t="s">
        <v>29</v>
      </c>
      <c r="C48" s="4">
        <v>30726.43</v>
      </c>
      <c r="D48" s="4">
        <v>0</v>
      </c>
      <c r="E48" s="4" t="s">
        <v>69</v>
      </c>
      <c r="F48" s="4" t="s">
        <v>95</v>
      </c>
      <c r="G48" s="4" t="s">
        <v>90</v>
      </c>
      <c r="H48" s="4" t="s">
        <v>100</v>
      </c>
      <c r="I48" s="5">
        <v>0.39471952746670791</v>
      </c>
      <c r="J48" s="5">
        <v>3.268678242468747E-2</v>
      </c>
      <c r="K48" s="5">
        <v>0.5725936901086045</v>
      </c>
      <c r="L48" s="5">
        <v>0</v>
      </c>
      <c r="P48" s="7" t="str">
        <f t="shared" si="0"/>
        <v>Pipeline Integrity</v>
      </c>
      <c r="Q48" s="7" t="str">
        <f t="shared" si="0"/>
        <v/>
      </c>
    </row>
    <row r="49" spans="2:17" x14ac:dyDescent="0.25">
      <c r="B49" s="3" t="s">
        <v>30</v>
      </c>
      <c r="C49" s="4">
        <v>0</v>
      </c>
      <c r="D49" s="4">
        <v>0</v>
      </c>
      <c r="E49" s="4" t="s">
        <v>69</v>
      </c>
      <c r="F49" s="4" t="s">
        <v>95</v>
      </c>
      <c r="G49" s="4" t="s">
        <v>90</v>
      </c>
      <c r="H49" s="4" t="s">
        <v>100</v>
      </c>
      <c r="I49" s="5">
        <v>0.39471952746670791</v>
      </c>
      <c r="J49" s="5">
        <v>3.268678242468747E-2</v>
      </c>
      <c r="K49" s="5">
        <v>0.5725936901086045</v>
      </c>
      <c r="L49" s="5">
        <v>0</v>
      </c>
      <c r="P49" s="7" t="str">
        <f t="shared" si="0"/>
        <v>Pipeline Integrity</v>
      </c>
      <c r="Q49" s="7" t="str">
        <f t="shared" si="0"/>
        <v/>
      </c>
    </row>
    <row r="50" spans="2:17" x14ac:dyDescent="0.25">
      <c r="B50" s="3" t="s">
        <v>31</v>
      </c>
      <c r="C50" s="4">
        <v>0</v>
      </c>
      <c r="D50" s="4">
        <v>0</v>
      </c>
      <c r="E50" s="4" t="s">
        <v>68</v>
      </c>
      <c r="F50" s="4" t="s">
        <v>95</v>
      </c>
      <c r="G50" s="4" t="s">
        <v>90</v>
      </c>
      <c r="H50" s="4" t="s">
        <v>98</v>
      </c>
      <c r="I50" s="5">
        <v>0.60899999999999999</v>
      </c>
      <c r="J50" s="5">
        <v>0.13033333333333333</v>
      </c>
      <c r="K50" s="5">
        <v>0.13033333333333333</v>
      </c>
      <c r="L50" s="5">
        <v>0.13033333333333333</v>
      </c>
      <c r="P50" s="7" t="str">
        <f t="shared" si="0"/>
        <v>Minor Projects</v>
      </c>
      <c r="Q50" s="7" t="str">
        <f t="shared" si="0"/>
        <v/>
      </c>
    </row>
    <row r="51" spans="2:17" x14ac:dyDescent="0.25">
      <c r="B51" s="3" t="s">
        <v>32</v>
      </c>
      <c r="C51" s="4">
        <v>1627.6</v>
      </c>
      <c r="D51" s="4">
        <v>0</v>
      </c>
      <c r="E51" s="4" t="s">
        <v>77</v>
      </c>
      <c r="F51" s="4" t="s">
        <v>95</v>
      </c>
      <c r="G51" s="4" t="s">
        <v>90</v>
      </c>
      <c r="H51" s="4" t="s">
        <v>98</v>
      </c>
      <c r="I51" s="5">
        <v>0.25</v>
      </c>
      <c r="J51" s="5">
        <v>0.25</v>
      </c>
      <c r="K51" s="5">
        <v>0.25</v>
      </c>
      <c r="L51" s="5">
        <v>0.25</v>
      </c>
      <c r="P51" s="7" t="str">
        <f t="shared" si="0"/>
        <v>Minor Projects</v>
      </c>
      <c r="Q51" s="7" t="str">
        <f t="shared" si="0"/>
        <v/>
      </c>
    </row>
    <row r="52" spans="2:17" x14ac:dyDescent="0.25">
      <c r="B52" s="3" t="s">
        <v>33</v>
      </c>
      <c r="C52" s="4">
        <v>6743.8</v>
      </c>
      <c r="D52" s="4">
        <v>0</v>
      </c>
      <c r="E52" s="4" t="s">
        <v>71</v>
      </c>
      <c r="F52" s="4" t="s">
        <v>82</v>
      </c>
      <c r="G52" s="4" t="s">
        <v>90</v>
      </c>
      <c r="H52" s="4" t="s">
        <v>98</v>
      </c>
      <c r="I52" s="5">
        <v>0.25</v>
      </c>
      <c r="J52" s="5">
        <v>0.25</v>
      </c>
      <c r="K52" s="5">
        <v>0.25</v>
      </c>
      <c r="L52" s="5">
        <v>0.25</v>
      </c>
      <c r="P52" s="7" t="str">
        <f t="shared" si="0"/>
        <v>Minor Projects</v>
      </c>
      <c r="Q52" s="7" t="str">
        <f t="shared" si="0"/>
        <v/>
      </c>
    </row>
    <row r="53" spans="2:17" x14ac:dyDescent="0.25">
      <c r="B53" s="3" t="s">
        <v>34</v>
      </c>
      <c r="C53" s="4">
        <v>32</v>
      </c>
      <c r="D53" s="4">
        <v>0</v>
      </c>
      <c r="E53" s="4" t="s">
        <v>69</v>
      </c>
      <c r="F53" s="4" t="s">
        <v>95</v>
      </c>
      <c r="G53" s="4" t="s">
        <v>90</v>
      </c>
      <c r="H53" s="4" t="s">
        <v>98</v>
      </c>
      <c r="I53" s="5">
        <v>0.25</v>
      </c>
      <c r="J53" s="5">
        <v>0.25</v>
      </c>
      <c r="K53" s="5">
        <v>0.25</v>
      </c>
      <c r="L53" s="5">
        <v>0.25</v>
      </c>
      <c r="P53" s="7" t="str">
        <f t="shared" si="0"/>
        <v>Minor Projects</v>
      </c>
      <c r="Q53" s="7" t="str">
        <f t="shared" si="0"/>
        <v/>
      </c>
    </row>
    <row r="54" spans="2:17" x14ac:dyDescent="0.25">
      <c r="B54" s="3" t="s">
        <v>35</v>
      </c>
      <c r="C54" s="4">
        <v>715</v>
      </c>
      <c r="D54" s="4">
        <v>0</v>
      </c>
      <c r="E54" s="4" t="s">
        <v>68</v>
      </c>
      <c r="F54" s="4" t="s">
        <v>95</v>
      </c>
      <c r="G54" s="4" t="s">
        <v>90</v>
      </c>
      <c r="H54" s="4" t="s">
        <v>100</v>
      </c>
      <c r="I54" s="5">
        <v>0.501</v>
      </c>
      <c r="J54" s="5">
        <v>0.16633333333333333</v>
      </c>
      <c r="K54" s="5">
        <v>0.16633333333333333</v>
      </c>
      <c r="L54" s="5">
        <v>0.16633333333333333</v>
      </c>
      <c r="P54" s="7" t="str">
        <f t="shared" si="0"/>
        <v>Pipeline Integrity</v>
      </c>
      <c r="Q54" s="7" t="str">
        <f t="shared" si="0"/>
        <v/>
      </c>
    </row>
    <row r="55" spans="2:17" x14ac:dyDescent="0.25">
      <c r="B55" s="3" t="s">
        <v>10</v>
      </c>
      <c r="C55" s="4">
        <v>32150</v>
      </c>
      <c r="D55" s="4">
        <v>0</v>
      </c>
      <c r="E55" s="4" t="s">
        <v>77</v>
      </c>
      <c r="F55" s="4" t="s">
        <v>95</v>
      </c>
      <c r="G55" s="4" t="s">
        <v>90</v>
      </c>
      <c r="H55" s="4" t="s">
        <v>99</v>
      </c>
      <c r="I55" s="5">
        <v>0</v>
      </c>
      <c r="J55" s="5">
        <v>1</v>
      </c>
      <c r="K55" s="5">
        <v>0</v>
      </c>
      <c r="L55" s="5">
        <v>0</v>
      </c>
      <c r="P55" s="7" t="str">
        <f t="shared" si="0"/>
        <v>Equipment Purchases</v>
      </c>
      <c r="Q55" s="7" t="str">
        <f t="shared" si="0"/>
        <v/>
      </c>
    </row>
    <row r="56" spans="2:17" x14ac:dyDescent="0.25">
      <c r="B56" s="3" t="s">
        <v>11</v>
      </c>
      <c r="C56" s="4">
        <v>24350</v>
      </c>
      <c r="D56" s="4">
        <v>0</v>
      </c>
      <c r="E56" s="4" t="s">
        <v>70</v>
      </c>
      <c r="F56" s="4" t="s">
        <v>95</v>
      </c>
      <c r="G56" s="4" t="s">
        <v>90</v>
      </c>
      <c r="H56" s="4" t="s">
        <v>99</v>
      </c>
      <c r="I56" s="5">
        <v>0</v>
      </c>
      <c r="J56" s="5">
        <v>1</v>
      </c>
      <c r="K56" s="5">
        <v>0</v>
      </c>
      <c r="L56" s="5">
        <v>0</v>
      </c>
      <c r="P56" s="7" t="str">
        <f t="shared" si="0"/>
        <v>Equipment Purchases</v>
      </c>
      <c r="Q56" s="7" t="str">
        <f t="shared" si="0"/>
        <v/>
      </c>
    </row>
    <row r="57" spans="2:17" x14ac:dyDescent="0.25">
      <c r="B57" s="3" t="s">
        <v>36</v>
      </c>
      <c r="C57" s="4">
        <v>0</v>
      </c>
      <c r="D57" s="4">
        <v>0</v>
      </c>
      <c r="E57" s="4" t="s">
        <v>68</v>
      </c>
      <c r="F57" s="4" t="s">
        <v>95</v>
      </c>
      <c r="G57" s="4" t="s">
        <v>90</v>
      </c>
      <c r="H57" s="4" t="s">
        <v>100</v>
      </c>
      <c r="I57" s="5">
        <v>0.39471952746670791</v>
      </c>
      <c r="J57" s="5">
        <v>3.268678242468747E-2</v>
      </c>
      <c r="K57" s="5">
        <v>0.5725936901086045</v>
      </c>
      <c r="L57" s="5">
        <v>0</v>
      </c>
      <c r="P57" s="7" t="str">
        <f t="shared" si="0"/>
        <v>Pipeline Integrity</v>
      </c>
      <c r="Q57" s="7" t="str">
        <f t="shared" si="0"/>
        <v/>
      </c>
    </row>
    <row r="58" spans="2:17" x14ac:dyDescent="0.25">
      <c r="B58" s="3" t="s">
        <v>37</v>
      </c>
      <c r="C58" s="4">
        <v>0</v>
      </c>
      <c r="D58" s="4">
        <v>0</v>
      </c>
      <c r="E58" s="4" t="s">
        <v>68</v>
      </c>
      <c r="F58" s="4" t="s">
        <v>95</v>
      </c>
      <c r="G58" s="4" t="s">
        <v>90</v>
      </c>
      <c r="H58" s="4" t="s">
        <v>100</v>
      </c>
      <c r="I58" s="5">
        <v>0.60899999999999999</v>
      </c>
      <c r="J58" s="5">
        <v>0.13033333333333333</v>
      </c>
      <c r="K58" s="5">
        <v>0.13033333333333333</v>
      </c>
      <c r="L58" s="5">
        <v>0.13033333333333333</v>
      </c>
      <c r="P58" s="7" t="str">
        <f t="shared" si="0"/>
        <v>Pipeline Integrity</v>
      </c>
      <c r="Q58" s="7" t="str">
        <f t="shared" si="0"/>
        <v/>
      </c>
    </row>
    <row r="59" spans="2:17" x14ac:dyDescent="0.25">
      <c r="B59" s="3" t="s">
        <v>64</v>
      </c>
      <c r="C59" s="4">
        <v>45687.34</v>
      </c>
      <c r="D59" s="4">
        <v>0</v>
      </c>
      <c r="E59" s="4" t="s">
        <v>70</v>
      </c>
      <c r="F59" s="4" t="s">
        <v>95</v>
      </c>
      <c r="G59" s="4" t="s">
        <v>90</v>
      </c>
      <c r="H59" s="4" t="s">
        <v>98</v>
      </c>
      <c r="I59" s="5">
        <v>0.25</v>
      </c>
      <c r="J59" s="5">
        <v>0.25</v>
      </c>
      <c r="K59" s="5">
        <v>0.25</v>
      </c>
      <c r="L59" s="5">
        <v>0.25</v>
      </c>
      <c r="P59" s="7" t="str">
        <f t="shared" si="0"/>
        <v>Minor Projects</v>
      </c>
      <c r="Q59" s="7" t="str">
        <f t="shared" si="0"/>
        <v/>
      </c>
    </row>
    <row r="60" spans="2:17" x14ac:dyDescent="0.25">
      <c r="B60" s="3" t="s">
        <v>38</v>
      </c>
      <c r="C60" s="4">
        <v>26542.46</v>
      </c>
      <c r="D60" s="4">
        <v>0</v>
      </c>
      <c r="E60" s="4" t="s">
        <v>77</v>
      </c>
      <c r="F60" s="4" t="s">
        <v>95</v>
      </c>
      <c r="G60" s="4" t="s">
        <v>90</v>
      </c>
      <c r="H60" s="4" t="s">
        <v>98</v>
      </c>
      <c r="I60" s="5">
        <v>0.25</v>
      </c>
      <c r="J60" s="5">
        <v>0.25</v>
      </c>
      <c r="K60" s="5">
        <v>0.25</v>
      </c>
      <c r="L60" s="5">
        <v>0.25</v>
      </c>
      <c r="P60" s="7" t="str">
        <f t="shared" si="0"/>
        <v>Minor Projects</v>
      </c>
      <c r="Q60" s="7" t="str">
        <f t="shared" si="0"/>
        <v/>
      </c>
    </row>
    <row r="61" spans="2:17" x14ac:dyDescent="0.25">
      <c r="B61" s="3" t="s">
        <v>12</v>
      </c>
      <c r="C61" s="4">
        <v>582562.24</v>
      </c>
      <c r="D61" s="4">
        <v>0</v>
      </c>
      <c r="E61" s="4" t="s">
        <v>73</v>
      </c>
      <c r="F61" s="4" t="s">
        <v>95</v>
      </c>
      <c r="G61" s="4" t="s">
        <v>90</v>
      </c>
      <c r="H61" s="4" t="s">
        <v>12</v>
      </c>
      <c r="I61" s="5">
        <v>0</v>
      </c>
      <c r="J61" s="5">
        <v>1</v>
      </c>
      <c r="K61" s="5">
        <v>0</v>
      </c>
      <c r="L61" s="5">
        <v>0</v>
      </c>
      <c r="P61" s="7" t="str">
        <f t="shared" si="0"/>
        <v>Online Sim</v>
      </c>
      <c r="Q61" s="7" t="str">
        <f t="shared" si="0"/>
        <v/>
      </c>
    </row>
    <row r="62" spans="2:17" x14ac:dyDescent="0.25">
      <c r="B62" s="3" t="s">
        <v>13</v>
      </c>
      <c r="C62" s="4">
        <v>39442.050000000003</v>
      </c>
      <c r="D62" s="4">
        <v>0</v>
      </c>
      <c r="E62" s="4" t="s">
        <v>77</v>
      </c>
      <c r="F62" s="4" t="s">
        <v>95</v>
      </c>
      <c r="G62" s="4" t="s">
        <v>90</v>
      </c>
      <c r="H62" s="4" t="s">
        <v>98</v>
      </c>
      <c r="I62" s="5">
        <v>0.25</v>
      </c>
      <c r="J62" s="5">
        <v>0.25</v>
      </c>
      <c r="K62" s="5">
        <v>0.25</v>
      </c>
      <c r="L62" s="5">
        <v>0.25</v>
      </c>
      <c r="P62" s="7" t="str">
        <f t="shared" si="0"/>
        <v>Minor Projects</v>
      </c>
      <c r="Q62" s="7" t="str">
        <f t="shared" si="0"/>
        <v/>
      </c>
    </row>
    <row r="63" spans="2:17" x14ac:dyDescent="0.25">
      <c r="B63" s="3" t="s">
        <v>14</v>
      </c>
      <c r="C63" s="4">
        <v>1749438.9807426243</v>
      </c>
      <c r="D63" s="4">
        <v>0</v>
      </c>
      <c r="E63" s="4" t="s">
        <v>76</v>
      </c>
      <c r="F63" s="4" t="s">
        <v>95</v>
      </c>
      <c r="G63" s="4" t="s">
        <v>84</v>
      </c>
      <c r="H63" s="4" t="s">
        <v>7</v>
      </c>
      <c r="I63" s="5">
        <v>0</v>
      </c>
      <c r="J63" s="5">
        <v>1</v>
      </c>
      <c r="K63" s="5">
        <v>0</v>
      </c>
      <c r="L63" s="5">
        <v>0</v>
      </c>
      <c r="P63" s="7" t="str">
        <f t="shared" si="0"/>
        <v/>
      </c>
      <c r="Q63" s="7" t="str">
        <f t="shared" si="0"/>
        <v>Group IT</v>
      </c>
    </row>
    <row r="64" spans="2:17" x14ac:dyDescent="0.25">
      <c r="B64" s="3" t="s">
        <v>96</v>
      </c>
      <c r="C64" s="4" t="s">
        <v>96</v>
      </c>
      <c r="D64" s="4" t="s">
        <v>96</v>
      </c>
      <c r="E64" s="4" t="s">
        <v>96</v>
      </c>
      <c r="F64" s="4" t="s">
        <v>96</v>
      </c>
      <c r="G64" s="4" t="s">
        <v>96</v>
      </c>
      <c r="H64" s="4" t="s">
        <v>96</v>
      </c>
      <c r="I64" s="5" t="s">
        <v>96</v>
      </c>
      <c r="J64" s="5" t="s">
        <v>96</v>
      </c>
      <c r="K64" s="5" t="s">
        <v>96</v>
      </c>
      <c r="L64" s="5" t="s">
        <v>96</v>
      </c>
      <c r="P64" s="7" t="str">
        <f t="shared" si="0"/>
        <v/>
      </c>
      <c r="Q64" s="7" t="str">
        <f t="shared" si="0"/>
        <v/>
      </c>
    </row>
    <row r="65" spans="2:17" x14ac:dyDescent="0.25">
      <c r="B65" s="3" t="s">
        <v>96</v>
      </c>
      <c r="C65" s="4" t="s">
        <v>96</v>
      </c>
      <c r="D65" s="4" t="s">
        <v>96</v>
      </c>
      <c r="E65" s="4" t="s">
        <v>96</v>
      </c>
      <c r="F65" s="4" t="s">
        <v>96</v>
      </c>
      <c r="G65" s="4" t="s">
        <v>96</v>
      </c>
      <c r="H65" s="4" t="s">
        <v>96</v>
      </c>
      <c r="I65" s="5" t="s">
        <v>96</v>
      </c>
      <c r="J65" s="5" t="s">
        <v>96</v>
      </c>
      <c r="K65" s="5" t="s">
        <v>96</v>
      </c>
      <c r="L65" s="5" t="s">
        <v>96</v>
      </c>
      <c r="P65" s="7" t="str">
        <f t="shared" si="0"/>
        <v/>
      </c>
      <c r="Q65" s="7" t="str">
        <f t="shared" si="0"/>
        <v/>
      </c>
    </row>
    <row r="66" spans="2:17" x14ac:dyDescent="0.25">
      <c r="B66" s="3" t="s">
        <v>96</v>
      </c>
      <c r="C66" s="4" t="s">
        <v>96</v>
      </c>
      <c r="D66" s="4" t="s">
        <v>96</v>
      </c>
      <c r="E66" s="4" t="s">
        <v>96</v>
      </c>
      <c r="F66" s="4" t="s">
        <v>96</v>
      </c>
      <c r="G66" s="4" t="s">
        <v>96</v>
      </c>
      <c r="H66" s="4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P66" s="7" t="str">
        <f t="shared" si="0"/>
        <v/>
      </c>
      <c r="Q66" s="7" t="str">
        <f t="shared" si="0"/>
        <v/>
      </c>
    </row>
    <row r="67" spans="2:17" x14ac:dyDescent="0.25">
      <c r="B67" s="3" t="s">
        <v>96</v>
      </c>
      <c r="C67" s="4" t="s">
        <v>96</v>
      </c>
      <c r="D67" s="4" t="s">
        <v>96</v>
      </c>
      <c r="E67" s="4" t="s">
        <v>96</v>
      </c>
      <c r="F67" s="4" t="s">
        <v>96</v>
      </c>
      <c r="G67" s="4" t="s">
        <v>96</v>
      </c>
      <c r="H67" s="4" t="s">
        <v>96</v>
      </c>
      <c r="I67" s="5" t="s">
        <v>96</v>
      </c>
      <c r="J67" s="5" t="s">
        <v>96</v>
      </c>
      <c r="K67" s="5" t="s">
        <v>96</v>
      </c>
      <c r="L67" s="5" t="s">
        <v>96</v>
      </c>
      <c r="P67" s="7" t="str">
        <f t="shared" si="0"/>
        <v/>
      </c>
      <c r="Q67" s="7" t="str">
        <f t="shared" si="0"/>
        <v/>
      </c>
    </row>
    <row r="68" spans="2:17" x14ac:dyDescent="0.25">
      <c r="B68" s="3" t="s">
        <v>96</v>
      </c>
      <c r="C68" s="4" t="s">
        <v>96</v>
      </c>
      <c r="D68" s="4" t="s">
        <v>96</v>
      </c>
      <c r="E68" s="4" t="s">
        <v>96</v>
      </c>
      <c r="F68" s="4" t="s">
        <v>96</v>
      </c>
      <c r="G68" s="4" t="s">
        <v>96</v>
      </c>
      <c r="H68" s="4" t="s">
        <v>96</v>
      </c>
      <c r="I68" s="5" t="s">
        <v>96</v>
      </c>
      <c r="J68" s="5" t="s">
        <v>96</v>
      </c>
      <c r="K68" s="5" t="s">
        <v>96</v>
      </c>
      <c r="L68" s="5" t="s">
        <v>96</v>
      </c>
      <c r="P68" s="7" t="str">
        <f t="shared" si="0"/>
        <v/>
      </c>
      <c r="Q68" s="7" t="str">
        <f t="shared" si="0"/>
        <v/>
      </c>
    </row>
    <row r="69" spans="2:17" x14ac:dyDescent="0.25">
      <c r="B69" s="3" t="s">
        <v>96</v>
      </c>
      <c r="C69" s="4" t="s">
        <v>96</v>
      </c>
      <c r="D69" s="4" t="s">
        <v>96</v>
      </c>
      <c r="E69" s="4" t="s">
        <v>96</v>
      </c>
      <c r="F69" s="4" t="s">
        <v>96</v>
      </c>
      <c r="G69" s="4" t="s">
        <v>96</v>
      </c>
      <c r="H69" s="4" t="s">
        <v>96</v>
      </c>
      <c r="I69" s="5" t="s">
        <v>96</v>
      </c>
      <c r="J69" s="5" t="s">
        <v>96</v>
      </c>
      <c r="K69" s="5" t="s">
        <v>96</v>
      </c>
      <c r="L69" s="5" t="s">
        <v>96</v>
      </c>
      <c r="P69" s="7" t="str">
        <f t="shared" si="0"/>
        <v/>
      </c>
      <c r="Q69" s="7" t="str">
        <f t="shared" si="0"/>
        <v/>
      </c>
    </row>
    <row r="70" spans="2:17" x14ac:dyDescent="0.25">
      <c r="B70" s="3" t="s">
        <v>96</v>
      </c>
      <c r="C70" s="4" t="s">
        <v>96</v>
      </c>
      <c r="D70" s="4" t="s">
        <v>96</v>
      </c>
      <c r="E70" s="4" t="s">
        <v>96</v>
      </c>
      <c r="F70" s="4" t="s">
        <v>96</v>
      </c>
      <c r="G70" s="4" t="s">
        <v>96</v>
      </c>
      <c r="H70" s="4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P70" s="7" t="str">
        <f t="shared" si="0"/>
        <v/>
      </c>
      <c r="Q70" s="7" t="str">
        <f t="shared" si="0"/>
        <v/>
      </c>
    </row>
  </sheetData>
  <autoFilter ref="B5:N70" xr:uid="{CBC1312B-A5F5-4C38-ACAB-35C2FE47C2D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8FA2-304C-4871-BDA7-845101073E29}">
  <dimension ref="B3:L70"/>
  <sheetViews>
    <sheetView topLeftCell="A5" workbookViewId="0">
      <selection activeCell="F6" sqref="F6:F63"/>
    </sheetView>
  </sheetViews>
  <sheetFormatPr defaultRowHeight="15" x14ac:dyDescent="0.25"/>
  <cols>
    <col min="2" max="2" width="43.85546875" bestFit="1" customWidth="1"/>
    <col min="3" max="3" width="12.42578125" bestFit="1" customWidth="1"/>
    <col min="4" max="4" width="15.140625" bestFit="1" customWidth="1"/>
    <col min="5" max="5" width="15.85546875" bestFit="1" customWidth="1"/>
    <col min="6" max="6" width="23.5703125" bestFit="1" customWidth="1"/>
    <col min="7" max="7" width="12.42578125" bestFit="1" customWidth="1"/>
    <col min="8" max="8" width="15.140625" bestFit="1" customWidth="1"/>
    <col min="9" max="9" width="15.85546875" bestFit="1" customWidth="1"/>
    <col min="10" max="10" width="23.5703125" bestFit="1" customWidth="1"/>
  </cols>
  <sheetData>
    <row r="3" spans="2:12" x14ac:dyDescent="0.25">
      <c r="F3" s="1">
        <f>SUM(C6:F63)</f>
        <v>11609412.2710345</v>
      </c>
      <c r="J3" s="1">
        <f>SUM(G6:J63)</f>
        <v>16299545.045814186</v>
      </c>
    </row>
    <row r="4" spans="2:12" x14ac:dyDescent="0.25">
      <c r="C4" s="14" t="s">
        <v>65</v>
      </c>
      <c r="D4" s="14"/>
      <c r="E4" s="14"/>
      <c r="F4" s="14"/>
      <c r="G4" s="14" t="s">
        <v>66</v>
      </c>
      <c r="H4" s="14"/>
      <c r="I4" s="14"/>
      <c r="J4" s="14"/>
    </row>
    <row r="5" spans="2:12" ht="18" thickBot="1" x14ac:dyDescent="0.35">
      <c r="B5" s="2" t="s">
        <v>0</v>
      </c>
      <c r="C5" s="2" t="e">
        <f>Input!I5</f>
        <v>#REF!</v>
      </c>
      <c r="D5" s="2" t="e">
        <f>Input!J5</f>
        <v>#REF!</v>
      </c>
      <c r="E5" s="2" t="e">
        <f>Input!K5</f>
        <v>#REF!</v>
      </c>
      <c r="F5" s="2" t="e">
        <f>Input!L5</f>
        <v>#REF!</v>
      </c>
      <c r="G5" s="2" t="e">
        <f>C5</f>
        <v>#REF!</v>
      </c>
      <c r="H5" s="2" t="e">
        <f>D5</f>
        <v>#REF!</v>
      </c>
      <c r="I5" s="2" t="e">
        <f>E5</f>
        <v>#REF!</v>
      </c>
      <c r="J5" s="2" t="e">
        <f>F5</f>
        <v>#REF!</v>
      </c>
    </row>
    <row r="6" spans="2:12" ht="15.75" thickTop="1" x14ac:dyDescent="0.25">
      <c r="B6" s="7" t="str">
        <f>Input!B6</f>
        <v>CP Augmentation</v>
      </c>
      <c r="C6" s="6">
        <f>Input!$C6*Input!I6*(1+Input!$N$6)</f>
        <v>649466.9930383123</v>
      </c>
      <c r="D6" s="6">
        <f>Input!$C6*Input!J6*(1+Input!$N$6)</f>
        <v>860570.69226801232</v>
      </c>
      <c r="E6" s="6">
        <f>Input!$C6*Input!K6*(1+Input!$N$6)</f>
        <v>860570.69226801232</v>
      </c>
      <c r="F6" s="6">
        <f>Input!$C6*Input!L6*(1+Input!$N$6)</f>
        <v>860570.69226801232</v>
      </c>
      <c r="G6" s="6">
        <f>Input!D6*Input!I6</f>
        <v>791209.11128580791</v>
      </c>
      <c r="H6" s="6">
        <f>Input!D6*Input!J6</f>
        <v>1048384.8754848433</v>
      </c>
      <c r="I6" s="6">
        <f>Input!D6*Input!K6</f>
        <v>1048384.8754848433</v>
      </c>
      <c r="J6" s="6">
        <f>Input!D6*Input!L6</f>
        <v>1048384.8754848433</v>
      </c>
      <c r="L6" s="7" t="str" cm="1">
        <f t="array" ref="L6">_xlfn.IFNA(INDEX(Input!$G$6:$G$70,MATCH(B6,Input!$B$6:$B$70,0),0),"")</f>
        <v>Repex</v>
      </c>
    </row>
    <row r="7" spans="2:12" x14ac:dyDescent="0.25">
      <c r="B7" s="7" t="str">
        <f>Input!B7</f>
        <v>DN250 Validation and repair Dig ILI (MFL)</v>
      </c>
      <c r="C7" s="6">
        <f>Input!$C7*Input!I7*(1+Input!$N$6)</f>
        <v>1063919.0361915526</v>
      </c>
      <c r="D7" s="6">
        <f>Input!$C7*Input!J7*(1+Input!$N$6)</f>
        <v>215135.46434509879</v>
      </c>
      <c r="E7" s="6">
        <f>Input!$C7*Input!K7*(1+Input!$N$6)</f>
        <v>2190406.7274655597</v>
      </c>
      <c r="F7" s="6">
        <f>Input!$C7*Input!L7*(1+Input!$N$6)</f>
        <v>26532.395858734424</v>
      </c>
      <c r="G7" s="6">
        <f>Input!D7*Input!I7</f>
        <v>408362.65233952302</v>
      </c>
      <c r="H7" s="6">
        <f>Input!D7*Input!J7</f>
        <v>82575.163939863865</v>
      </c>
      <c r="I7" s="6">
        <f>Input!D7*Input!K7</f>
        <v>840740.94973625836</v>
      </c>
      <c r="J7" s="6">
        <f>Input!D7*Input!L7</f>
        <v>10183.894805172198</v>
      </c>
      <c r="L7" s="7" t="str" cm="1">
        <f t="array" ref="L7">_xlfn.IFNA(INDEX(Input!$G$6:$G$70,MATCH(B7,Input!$B$6:$B$70,0),0),"")</f>
        <v>Repex</v>
      </c>
    </row>
    <row r="8" spans="2:12" x14ac:dyDescent="0.25">
      <c r="B8" s="7" t="str">
        <f>Input!B8</f>
        <v>DN250 - Inspection - ILI - MFL</v>
      </c>
      <c r="C8" s="6">
        <f>Input!$C8*Input!I8*(1+Input!$N$6)</f>
        <v>0</v>
      </c>
      <c r="D8" s="6">
        <f>Input!$C8*Input!J8*(1+Input!$N$6)</f>
        <v>0</v>
      </c>
      <c r="E8" s="6">
        <f>Input!$C8*Input!K8*(1+Input!$N$6)</f>
        <v>0</v>
      </c>
      <c r="F8" s="6">
        <f>Input!$C8*Input!L8*(1+Input!$N$6)</f>
        <v>0</v>
      </c>
      <c r="G8" s="6">
        <f>Input!D8*Input!I8</f>
        <v>0</v>
      </c>
      <c r="H8" s="6">
        <f>Input!D8*Input!J8</f>
        <v>0</v>
      </c>
      <c r="I8" s="6">
        <f>Input!D8*Input!K8</f>
        <v>0</v>
      </c>
      <c r="J8" s="6">
        <f>Input!D8*Input!L8</f>
        <v>0</v>
      </c>
      <c r="L8" s="7" t="str" cm="1">
        <f t="array" ref="L8">_xlfn.IFNA(INDEX(Input!$G$6:$G$70,MATCH(B8,Input!$B$6:$B$70,0),0),"")</f>
        <v>Repex</v>
      </c>
    </row>
    <row r="9" spans="2:12" x14ac:dyDescent="0.25">
      <c r="B9" s="7" t="str">
        <f>Input!B9</f>
        <v>Dalby CS Major overhaul of C50 gas turbine unit</v>
      </c>
      <c r="C9" s="6">
        <f>Input!$C9*Input!I9*(1+Input!$N$6)</f>
        <v>0</v>
      </c>
      <c r="D9" s="6">
        <f>Input!$C9*Input!J9*(1+Input!$N$6)</f>
        <v>0</v>
      </c>
      <c r="E9" s="6">
        <f>Input!$C9*Input!K9*(1+Input!$N$6)</f>
        <v>0</v>
      </c>
      <c r="F9" s="6">
        <f>Input!$C9*Input!L9*(1+Input!$N$6)</f>
        <v>0</v>
      </c>
      <c r="G9" s="6">
        <f>Input!D9*Input!I9</f>
        <v>535782.84208132373</v>
      </c>
      <c r="H9" s="6">
        <f>Input!D9*Input!J9</f>
        <v>459242.43606970611</v>
      </c>
      <c r="I9" s="6">
        <f>Input!D9*Input!K9</f>
        <v>535782.84208132373</v>
      </c>
      <c r="J9" s="6">
        <f>Input!D9*Input!L9</f>
        <v>0</v>
      </c>
      <c r="L9" s="7" t="str" cm="1">
        <f t="array" ref="L9">_xlfn.IFNA(INDEX(Input!$G$6:$G$70,MATCH(B9,Input!$B$6:$B$70,0),0),"")</f>
        <v>Repex</v>
      </c>
    </row>
    <row r="10" spans="2:12" x14ac:dyDescent="0.25">
      <c r="B10" s="7" t="str">
        <f>Input!B10</f>
        <v>DN300 Metro - ILI - MFL + EMAT</v>
      </c>
      <c r="C10" s="6">
        <f>Input!$C10*Input!I10*(1+Input!$N$6)</f>
        <v>0</v>
      </c>
      <c r="D10" s="6">
        <f>Input!$C10*Input!J10*(1+Input!$N$6)</f>
        <v>0</v>
      </c>
      <c r="E10" s="6">
        <f>Input!$C10*Input!K10*(1+Input!$N$6)</f>
        <v>0</v>
      </c>
      <c r="F10" s="6">
        <f>Input!$C10*Input!L10*(1+Input!$N$6)</f>
        <v>0</v>
      </c>
      <c r="G10" s="6">
        <f>Input!D10*Input!I10</f>
        <v>431599.89847165282</v>
      </c>
      <c r="H10" s="6">
        <f>Input!D10*Input!J10</f>
        <v>35740.851399985542</v>
      </c>
      <c r="I10" s="6">
        <f>Input!D10*Input!K10</f>
        <v>626093.62172289973</v>
      </c>
      <c r="J10" s="6">
        <f>Input!D10*Input!L10</f>
        <v>0</v>
      </c>
      <c r="L10" s="7" t="str" cm="1">
        <f t="array" ref="L10">_xlfn.IFNA(INDEX(Input!$G$6:$G$70,MATCH(B10,Input!$B$6:$B$70,0),0),"")</f>
        <v>Repex</v>
      </c>
    </row>
    <row r="11" spans="2:12" x14ac:dyDescent="0.25">
      <c r="B11" s="7" t="str">
        <f>Input!B11</f>
        <v>DN250 - Supply Security Project</v>
      </c>
      <c r="C11" s="6">
        <f>Input!$C11*Input!I11*(1+Input!$N$6)</f>
        <v>325645.75910349161</v>
      </c>
      <c r="D11" s="6">
        <f>Input!$C11*Input!J11*(1+Input!$N$6)</f>
        <v>69692.113743549649</v>
      </c>
      <c r="E11" s="6">
        <f>Input!$C11*Input!K11*(1+Input!$N$6)</f>
        <v>69692.113743549649</v>
      </c>
      <c r="F11" s="6">
        <f>Input!$C11*Input!L11*(1+Input!$N$6)</f>
        <v>69692.113743549649</v>
      </c>
      <c r="G11" s="6">
        <f>Input!D11*Input!I11</f>
        <v>310093.03015277022</v>
      </c>
      <c r="H11" s="6">
        <f>Input!D11*Input!J11</f>
        <v>66363.642468381586</v>
      </c>
      <c r="I11" s="6">
        <f>Input!D11*Input!K11</f>
        <v>66363.642468381586</v>
      </c>
      <c r="J11" s="6">
        <f>Input!D11*Input!L11</f>
        <v>66363.642468381586</v>
      </c>
      <c r="L11" s="7" t="str" cm="1">
        <f t="array" ref="L11">_xlfn.IFNA(INDEX(Input!$G$6:$G$70,MATCH(B11,Input!$B$6:$B$70,0),0),"")</f>
        <v>Repex</v>
      </c>
    </row>
    <row r="12" spans="2:12" x14ac:dyDescent="0.25">
      <c r="B12" s="7" t="str">
        <f>Input!B12</f>
        <v>DN250 Validation Digs (EMAT)</v>
      </c>
      <c r="C12" s="6">
        <f>Input!$C12*Input!I12*(1+Input!$N$6)</f>
        <v>0</v>
      </c>
      <c r="D12" s="6">
        <f>Input!$C12*Input!J12*(1+Input!$N$6)</f>
        <v>0</v>
      </c>
      <c r="E12" s="6">
        <f>Input!$C12*Input!K12*(1+Input!$N$6)</f>
        <v>0</v>
      </c>
      <c r="F12" s="6">
        <f>Input!$C12*Input!L12*(1+Input!$N$6)</f>
        <v>0</v>
      </c>
      <c r="G12" s="6">
        <f>Input!D12*Input!I12</f>
        <v>0</v>
      </c>
      <c r="H12" s="6">
        <f>Input!D12*Input!J12</f>
        <v>0</v>
      </c>
      <c r="I12" s="6">
        <f>Input!D12*Input!K12</f>
        <v>0</v>
      </c>
      <c r="J12" s="6">
        <f>Input!D12*Input!L12</f>
        <v>0</v>
      </c>
      <c r="L12" s="7" t="str" cm="1">
        <f t="array" ref="L12">_xlfn.IFNA(INDEX(Input!$G$6:$G$70,MATCH(B12,Input!$B$6:$B$70,0),0),"")</f>
        <v>Repex</v>
      </c>
    </row>
    <row r="13" spans="2:12" x14ac:dyDescent="0.25">
      <c r="B13" s="7" t="str">
        <f>Input!B13</f>
        <v>O&amp;M SIB Allowance</v>
      </c>
      <c r="C13" s="6">
        <f>Input!$C13*Input!I13*(1+Input!$N$6)</f>
        <v>0</v>
      </c>
      <c r="D13" s="6">
        <f>Input!$C13*Input!J13*(1+Input!$N$6)</f>
        <v>0</v>
      </c>
      <c r="E13" s="6">
        <f>Input!$C13*Input!K13*(1+Input!$N$6)</f>
        <v>0</v>
      </c>
      <c r="F13" s="6">
        <f>Input!$C13*Input!L13*(1+Input!$N$6)</f>
        <v>0</v>
      </c>
      <c r="G13" s="6">
        <f>Input!D13*Input!I13</f>
        <v>86107.956763069902</v>
      </c>
      <c r="H13" s="6">
        <f>Input!D13*Input!J13</f>
        <v>86107.956763069902</v>
      </c>
      <c r="I13" s="6">
        <f>Input!D13*Input!K13</f>
        <v>86107.956763069902</v>
      </c>
      <c r="J13" s="6">
        <f>Input!D13*Input!L13</f>
        <v>86107.956763069902</v>
      </c>
      <c r="L13" s="7" t="str" cm="1">
        <f t="array" ref="L13">_xlfn.IFNA(INDEX(Input!$G$6:$G$70,MATCH(B13,Input!$B$6:$B$70,0),0),"")</f>
        <v>Repex</v>
      </c>
    </row>
    <row r="14" spans="2:12" x14ac:dyDescent="0.25">
      <c r="B14" s="7" t="str">
        <f>Input!B14</f>
        <v>Transmission MEJ projects</v>
      </c>
      <c r="C14" s="6">
        <f>Input!$C14*Input!I14*(1+Input!$N$6)</f>
        <v>0</v>
      </c>
      <c r="D14" s="6">
        <f>Input!$C14*Input!J14*(1+Input!$N$6)</f>
        <v>0</v>
      </c>
      <c r="E14" s="6">
        <f>Input!$C14*Input!K14*(1+Input!$N$6)</f>
        <v>0</v>
      </c>
      <c r="F14" s="6">
        <f>Input!$C14*Input!L14*(1+Input!$N$6)</f>
        <v>0</v>
      </c>
      <c r="G14" s="6">
        <f>Input!D14*Input!I14</f>
        <v>45766.789057460992</v>
      </c>
      <c r="H14" s="6">
        <f>Input!D14*Input!J14</f>
        <v>45766.789057460992</v>
      </c>
      <c r="I14" s="6">
        <f>Input!D14*Input!K14</f>
        <v>45766.789057460992</v>
      </c>
      <c r="J14" s="6">
        <f>Input!D14*Input!L14</f>
        <v>45766.789057460992</v>
      </c>
      <c r="L14" s="7" t="str" cm="1">
        <f t="array" ref="L14">_xlfn.IFNA(INDEX(Input!$G$6:$G$70,MATCH(B14,Input!$B$6:$B$70,0),0),"")</f>
        <v>Repex</v>
      </c>
    </row>
    <row r="15" spans="2:12" x14ac:dyDescent="0.25">
      <c r="B15" s="7" t="str">
        <f>Input!B15</f>
        <v>Redbank Regulating Station Interconnect</v>
      </c>
      <c r="C15" s="6">
        <f>Input!$C15*Input!I15*(1+Input!$N$6)</f>
        <v>9793.0443987372801</v>
      </c>
      <c r="D15" s="6">
        <f>Input!$C15*Input!J15*(1+Input!$N$6)</f>
        <v>9793.0443987372801</v>
      </c>
      <c r="E15" s="6">
        <f>Input!$C15*Input!K15*(1+Input!$N$6)</f>
        <v>9793.0443987372801</v>
      </c>
      <c r="F15" s="6">
        <f>Input!$C15*Input!L15*(1+Input!$N$6)</f>
        <v>9793.0443987372801</v>
      </c>
      <c r="G15" s="6">
        <f>Input!D15*Input!I15</f>
        <v>8211.6921306749828</v>
      </c>
      <c r="H15" s="6">
        <f>Input!D15*Input!J15</f>
        <v>8211.6921306749828</v>
      </c>
      <c r="I15" s="6">
        <f>Input!D15*Input!K15</f>
        <v>8211.6921306749828</v>
      </c>
      <c r="J15" s="6">
        <f>Input!D15*Input!L15</f>
        <v>8211.6921306749828</v>
      </c>
      <c r="L15" s="7" t="str" cm="1">
        <f t="array" ref="L15">_xlfn.IFNA(INDEX(Input!$G$6:$G$70,MATCH(B15,Input!$B$6:$B$70,0),0),"")</f>
        <v>Repex</v>
      </c>
    </row>
    <row r="16" spans="2:12" x14ac:dyDescent="0.25">
      <c r="B16" s="7" t="str">
        <f>Input!B16</f>
        <v>SCADA Hardware Lifecycle Management</v>
      </c>
      <c r="C16" s="6">
        <f>Input!$C16*Input!I16*(1+Input!$N$6)</f>
        <v>0</v>
      </c>
      <c r="D16" s="6">
        <f>Input!$C16*Input!J16*(1+Input!$N$6)</f>
        <v>0</v>
      </c>
      <c r="E16" s="6">
        <f>Input!$C16*Input!K16*(1+Input!$N$6)</f>
        <v>0</v>
      </c>
      <c r="F16" s="6">
        <f>Input!$C16*Input!L16*(1+Input!$N$6)</f>
        <v>0</v>
      </c>
      <c r="G16" s="6">
        <f>Input!D16*Input!I16</f>
        <v>0</v>
      </c>
      <c r="H16" s="6">
        <f>Input!D16*Input!J16</f>
        <v>66437.07241808415</v>
      </c>
      <c r="I16" s="6">
        <f>Input!D16*Input!K16</f>
        <v>0</v>
      </c>
      <c r="J16" s="6">
        <f>Input!D16*Input!L16</f>
        <v>0</v>
      </c>
      <c r="L16" s="7" t="str" cm="1">
        <f t="array" ref="L16">_xlfn.IFNA(INDEX(Input!$G$6:$G$70,MATCH(B16,Input!$B$6:$B$70,0),0),"")</f>
        <v>Repex</v>
      </c>
    </row>
    <row r="17" spans="2:12" x14ac:dyDescent="0.25">
      <c r="B17" s="7" t="str">
        <f>Input!B17</f>
        <v>Condamine - Main Switchboard Replacement</v>
      </c>
      <c r="C17" s="6">
        <f>Input!$C17*Input!I17*(1+Input!$N$6)</f>
        <v>0</v>
      </c>
      <c r="D17" s="6">
        <f>Input!$C17*Input!J17*(1+Input!$N$6)</f>
        <v>0</v>
      </c>
      <c r="E17" s="6">
        <f>Input!$C17*Input!K17*(1+Input!$N$6)</f>
        <v>0</v>
      </c>
      <c r="F17" s="6">
        <f>Input!$C17*Input!L17*(1+Input!$N$6)</f>
        <v>0</v>
      </c>
      <c r="G17" s="6">
        <f>Input!D17*Input!I17</f>
        <v>0</v>
      </c>
      <c r="H17" s="6">
        <f>Input!D17*Input!J17</f>
        <v>108256.56339408887</v>
      </c>
      <c r="I17" s="6">
        <f>Input!D17*Input!K17</f>
        <v>0</v>
      </c>
      <c r="J17" s="6">
        <f>Input!D17*Input!L17</f>
        <v>0</v>
      </c>
      <c r="L17" s="7" t="str" cm="1">
        <f t="array" ref="L17">_xlfn.IFNA(INDEX(Input!$G$6:$G$70,MATCH(B17,Input!$B$6:$B$70,0),0),"")</f>
        <v>Repex</v>
      </c>
    </row>
    <row r="18" spans="2:12" x14ac:dyDescent="0.25">
      <c r="B18" s="7" t="str">
        <f>Input!B18</f>
        <v>Gatton - Main Switchboard Replacement</v>
      </c>
      <c r="C18" s="6">
        <f>Input!$C18*Input!I18*(1+Input!$N$6)</f>
        <v>0</v>
      </c>
      <c r="D18" s="6">
        <f>Input!$C18*Input!J18*(1+Input!$N$6)</f>
        <v>0</v>
      </c>
      <c r="E18" s="6">
        <f>Input!$C18*Input!K18*(1+Input!$N$6)</f>
        <v>0</v>
      </c>
      <c r="F18" s="6">
        <f>Input!$C18*Input!L18*(1+Input!$N$6)</f>
        <v>0</v>
      </c>
      <c r="G18" s="6">
        <f>Input!D18*Input!I18</f>
        <v>0</v>
      </c>
      <c r="H18" s="6">
        <f>Input!D18*Input!J18</f>
        <v>108256.56339408887</v>
      </c>
      <c r="I18" s="6">
        <f>Input!D18*Input!K18</f>
        <v>0</v>
      </c>
      <c r="J18" s="6">
        <f>Input!D18*Input!L18</f>
        <v>0</v>
      </c>
      <c r="L18" s="7" t="str" cm="1">
        <f t="array" ref="L18">_xlfn.IFNA(INDEX(Input!$G$6:$G$70,MATCH(B18,Input!$B$6:$B$70,0),0),"")</f>
        <v>Repex</v>
      </c>
    </row>
    <row r="19" spans="2:12" x14ac:dyDescent="0.25">
      <c r="B19" s="7" t="str">
        <f>Input!B19</f>
        <v>Kogan - Main Switchboard Replacement</v>
      </c>
      <c r="C19" s="6">
        <f>Input!$C19*Input!I19*(1+Input!$N$6)</f>
        <v>0</v>
      </c>
      <c r="D19" s="6">
        <f>Input!$C19*Input!J19*(1+Input!$N$6)</f>
        <v>0</v>
      </c>
      <c r="E19" s="6">
        <f>Input!$C19*Input!K19*(1+Input!$N$6)</f>
        <v>0</v>
      </c>
      <c r="F19" s="6">
        <f>Input!$C19*Input!L19*(1+Input!$N$6)</f>
        <v>0</v>
      </c>
      <c r="G19" s="6">
        <f>Input!D19*Input!I19</f>
        <v>0</v>
      </c>
      <c r="H19" s="6">
        <f>Input!D19*Input!J19</f>
        <v>108256.56339408887</v>
      </c>
      <c r="I19" s="6">
        <f>Input!D19*Input!K19</f>
        <v>0</v>
      </c>
      <c r="J19" s="6">
        <f>Input!D19*Input!L19</f>
        <v>0</v>
      </c>
      <c r="L19" s="7" t="str" cm="1">
        <f t="array" ref="L19">_xlfn.IFNA(INDEX(Input!$G$6:$G$70,MATCH(B19,Input!$B$6:$B$70,0),0),"")</f>
        <v>Repex</v>
      </c>
    </row>
    <row r="20" spans="2:12" x14ac:dyDescent="0.25">
      <c r="B20" s="7" t="str">
        <f>Input!B20</f>
        <v>Oakey - Main Switchboard Replacement</v>
      </c>
      <c r="C20" s="6">
        <f>Input!$C20*Input!I20*(1+Input!$N$6)</f>
        <v>0</v>
      </c>
      <c r="D20" s="6">
        <f>Input!$C20*Input!J20*(1+Input!$N$6)</f>
        <v>0</v>
      </c>
      <c r="E20" s="6">
        <f>Input!$C20*Input!K20*(1+Input!$N$6)</f>
        <v>0</v>
      </c>
      <c r="F20" s="6">
        <f>Input!$C20*Input!L20*(1+Input!$N$6)</f>
        <v>0</v>
      </c>
      <c r="G20" s="6">
        <f>Input!D20*Input!I20</f>
        <v>0</v>
      </c>
      <c r="H20" s="6">
        <f>Input!D20*Input!J20</f>
        <v>108256.56339408887</v>
      </c>
      <c r="I20" s="6">
        <f>Input!D20*Input!K20</f>
        <v>0</v>
      </c>
      <c r="J20" s="6">
        <f>Input!D20*Input!L20</f>
        <v>0</v>
      </c>
      <c r="L20" s="7" t="str" cm="1">
        <f t="array" ref="L20">_xlfn.IFNA(INDEX(Input!$G$6:$G$70,MATCH(B20,Input!$B$6:$B$70,0),0),"")</f>
        <v>Repex</v>
      </c>
    </row>
    <row r="21" spans="2:12" x14ac:dyDescent="0.25">
      <c r="B21" s="7" t="str">
        <f>Input!B21</f>
        <v>Yuleba - Main Switchboard Replacement</v>
      </c>
      <c r="C21" s="6">
        <f>Input!$C21*Input!I21*(1+Input!$N$6)</f>
        <v>0</v>
      </c>
      <c r="D21" s="6">
        <f>Input!$C21*Input!J21*(1+Input!$N$6)</f>
        <v>0</v>
      </c>
      <c r="E21" s="6">
        <f>Input!$C21*Input!K21*(1+Input!$N$6)</f>
        <v>0</v>
      </c>
      <c r="F21" s="6">
        <f>Input!$C21*Input!L21*(1+Input!$N$6)</f>
        <v>0</v>
      </c>
      <c r="G21" s="6">
        <f>Input!D21*Input!I21</f>
        <v>0</v>
      </c>
      <c r="H21" s="6">
        <f>Input!D21*Input!J21</f>
        <v>108256.56339408887</v>
      </c>
      <c r="I21" s="6">
        <f>Input!D21*Input!K21</f>
        <v>0</v>
      </c>
      <c r="J21" s="6">
        <f>Input!D21*Input!L21</f>
        <v>0</v>
      </c>
      <c r="L21" s="7" t="str" cm="1">
        <f t="array" ref="L21">_xlfn.IFNA(INDEX(Input!$G$6:$G$70,MATCH(B21,Input!$B$6:$B$70,0),0),"")</f>
        <v>Repex</v>
      </c>
    </row>
    <row r="22" spans="2:12" x14ac:dyDescent="0.25">
      <c r="B22" s="7" t="str">
        <f>Input!B22</f>
        <v>DN200 - Gibson Island ILI</v>
      </c>
      <c r="C22" s="6">
        <f>Input!$C22*Input!I22*(1+Input!$N$6)</f>
        <v>0</v>
      </c>
      <c r="D22" s="6">
        <f>Input!$C22*Input!J22*(1+Input!$N$6)</f>
        <v>0</v>
      </c>
      <c r="E22" s="6">
        <f>Input!$C22*Input!K22*(1+Input!$N$6)</f>
        <v>0</v>
      </c>
      <c r="F22" s="6">
        <f>Input!$C22*Input!L22*(1+Input!$N$6)</f>
        <v>0</v>
      </c>
      <c r="G22" s="6">
        <f>Input!D22*Input!I22</f>
        <v>116531.97258734627</v>
      </c>
      <c r="H22" s="6">
        <f>Input!D22*Input!J22</f>
        <v>9650.0298779960976</v>
      </c>
      <c r="I22" s="6">
        <f>Input!D22*Input!K22</f>
        <v>169045.27786518296</v>
      </c>
      <c r="J22" s="6">
        <f>Input!D22*Input!L22</f>
        <v>0</v>
      </c>
      <c r="L22" s="7" t="str" cm="1">
        <f t="array" ref="L22">_xlfn.IFNA(INDEX(Input!$G$6:$G$70,MATCH(B22,Input!$B$6:$B$70,0),0),"")</f>
        <v>Repex</v>
      </c>
    </row>
    <row r="23" spans="2:12" x14ac:dyDescent="0.25">
      <c r="B23" s="7" t="str">
        <f>Input!B23</f>
        <v>DN200 - Gibson Island Validation dig ILI</v>
      </c>
      <c r="C23" s="6">
        <f>Input!$C23*Input!I23*(1+Input!$N$6)</f>
        <v>0</v>
      </c>
      <c r="D23" s="6">
        <f>Input!$C23*Input!J23*(1+Input!$N$6)</f>
        <v>0</v>
      </c>
      <c r="E23" s="6">
        <f>Input!$C23*Input!K23*(1+Input!$N$6)</f>
        <v>0</v>
      </c>
      <c r="F23" s="6">
        <f>Input!$C23*Input!L23*(1+Input!$N$6)</f>
        <v>0</v>
      </c>
      <c r="G23" s="6">
        <f>Input!D23*Input!I23</f>
        <v>83189.914508540372</v>
      </c>
      <c r="H23" s="6">
        <f>Input!D23*Input!J23</f>
        <v>16821.863579665878</v>
      </c>
      <c r="I23" s="6">
        <f>Input!D23*Input!K23</f>
        <v>171272.19478003957</v>
      </c>
      <c r="J23" s="6">
        <f>Input!D23*Input!L23</f>
        <v>2074.6200303887299</v>
      </c>
      <c r="L23" s="7" t="str" cm="1">
        <f t="array" ref="L23">_xlfn.IFNA(INDEX(Input!$G$6:$G$70,MATCH(B23,Input!$B$6:$B$70,0),0),"")</f>
        <v>Repex</v>
      </c>
    </row>
    <row r="24" spans="2:12" x14ac:dyDescent="0.25">
      <c r="B24" s="7" t="str">
        <f>Input!B24</f>
        <v>DN250 Peat Lateral - Validation Dig ILI</v>
      </c>
      <c r="C24" s="6">
        <f>Input!$C24*Input!I24*(1+Input!$N$6)</f>
        <v>289.22064341382071</v>
      </c>
      <c r="D24" s="6">
        <f>Input!$C24*Input!J24*(1+Input!$N$6)</f>
        <v>58.483413965174982</v>
      </c>
      <c r="E24" s="6">
        <f>Input!$C24*Input!K24*(1+Input!$N$6)</f>
        <v>595.45023775802667</v>
      </c>
      <c r="F24" s="6">
        <f>Input!$C24*Input!L24*(1+Input!$N$6)</f>
        <v>7.2126885040449205</v>
      </c>
      <c r="G24" s="6">
        <f>Input!D24*Input!I24</f>
        <v>13310.386321366463</v>
      </c>
      <c r="H24" s="6">
        <f>Input!D24*Input!J24</f>
        <v>2691.4981727465411</v>
      </c>
      <c r="I24" s="6">
        <f>Input!D24*Input!K24</f>
        <v>27403.551164806337</v>
      </c>
      <c r="J24" s="6">
        <f>Input!D24*Input!L24</f>
        <v>331.9392048621969</v>
      </c>
      <c r="L24" s="7" t="str" cm="1">
        <f t="array" ref="L24">_xlfn.IFNA(INDEX(Input!$G$6:$G$70,MATCH(B24,Input!$B$6:$B$70,0),0),"")</f>
        <v>Repex</v>
      </c>
    </row>
    <row r="25" spans="2:12" x14ac:dyDescent="0.25">
      <c r="B25" s="7" t="str">
        <f>Input!B25</f>
        <v>DN400 - ILI - MFL</v>
      </c>
      <c r="C25" s="6">
        <f>Input!$C25*Input!I25*(1+Input!$N$6)</f>
        <v>0</v>
      </c>
      <c r="D25" s="6">
        <f>Input!$C25*Input!J25*(1+Input!$N$6)</f>
        <v>0</v>
      </c>
      <c r="E25" s="6">
        <f>Input!$C25*Input!K25*(1+Input!$N$6)</f>
        <v>0</v>
      </c>
      <c r="F25" s="6">
        <f>Input!$C25*Input!L25*(1+Input!$N$6)</f>
        <v>0</v>
      </c>
      <c r="G25" s="6">
        <f>Input!D25*Input!I25</f>
        <v>0</v>
      </c>
      <c r="H25" s="6">
        <f>Input!D25*Input!J25</f>
        <v>0</v>
      </c>
      <c r="I25" s="6">
        <f>Input!D25*Input!K25</f>
        <v>0</v>
      </c>
      <c r="J25" s="6">
        <f>Input!D25*Input!L25</f>
        <v>0</v>
      </c>
      <c r="L25" s="7" t="str" cm="1">
        <f t="array" ref="L25">_xlfn.IFNA(INDEX(Input!$G$6:$G$70,MATCH(B25,Input!$B$6:$B$70,0),0),"")</f>
        <v>Repex</v>
      </c>
    </row>
    <row r="26" spans="2:12" x14ac:dyDescent="0.25">
      <c r="B26" s="7" t="str">
        <f>Input!B26</f>
        <v>DN400 - Validation Digs ILI</v>
      </c>
      <c r="C26" s="6">
        <f>Input!$C26*Input!I26*(1+Input!$N$6)</f>
        <v>79237.692033465268</v>
      </c>
      <c r="D26" s="6">
        <f>Input!$C26*Input!J26*(1+Input!$N$6)</f>
        <v>16022.683201792337</v>
      </c>
      <c r="E26" s="6">
        <f>Input!$C26*Input!K26*(1+Input!$N$6)</f>
        <v>163135.32119910058</v>
      </c>
      <c r="F26" s="6">
        <f>Input!$C26*Input!L26*(1+Input!$N$6)</f>
        <v>1976.0580837900038</v>
      </c>
      <c r="G26" s="6">
        <f>Input!D26*Input!I26</f>
        <v>0</v>
      </c>
      <c r="H26" s="6">
        <f>Input!D26*Input!J26</f>
        <v>0</v>
      </c>
      <c r="I26" s="6">
        <f>Input!D26*Input!K26</f>
        <v>0</v>
      </c>
      <c r="J26" s="6">
        <f>Input!D26*Input!L26</f>
        <v>0</v>
      </c>
      <c r="L26" s="7" t="str" cm="1">
        <f t="array" ref="L26">_xlfn.IFNA(INDEX(Input!$G$6:$G$70,MATCH(B26,Input!$B$6:$B$70,0),0),"")</f>
        <v>Repex</v>
      </c>
    </row>
    <row r="27" spans="2:12" x14ac:dyDescent="0.25">
      <c r="B27" s="7" t="str">
        <f>Input!B27</f>
        <v>DN400 Ellengrove Lateral - Validation dig ILI</v>
      </c>
      <c r="C27" s="6">
        <f>Input!$C27*Input!I27*(1+Input!$N$6)</f>
        <v>0</v>
      </c>
      <c r="D27" s="6">
        <f>Input!$C27*Input!J27*(1+Input!$N$6)</f>
        <v>0</v>
      </c>
      <c r="E27" s="6">
        <f>Input!$C27*Input!K27*(1+Input!$N$6)</f>
        <v>0</v>
      </c>
      <c r="F27" s="6">
        <f>Input!$C27*Input!L27*(1+Input!$N$6)</f>
        <v>0</v>
      </c>
      <c r="G27" s="6">
        <f>Input!D27*Input!I27</f>
        <v>0</v>
      </c>
      <c r="H27" s="6">
        <f>Input!D27*Input!J27</f>
        <v>0</v>
      </c>
      <c r="I27" s="6">
        <f>Input!D27*Input!K27</f>
        <v>0</v>
      </c>
      <c r="J27" s="6">
        <f>Input!D27*Input!L27</f>
        <v>0</v>
      </c>
      <c r="L27" s="7" t="str" cm="1">
        <f t="array" ref="L27">_xlfn.IFNA(INDEX(Input!$G$6:$G$70,MATCH(B27,Input!$B$6:$B$70,0),0),"")</f>
        <v>Repex</v>
      </c>
    </row>
    <row r="28" spans="2:12" x14ac:dyDescent="0.25">
      <c r="B28" s="7" t="str">
        <f>Input!B28</f>
        <v>Defect Laser Scanner Upgrade</v>
      </c>
      <c r="C28" s="6">
        <f>Input!$C28*Input!I28*(1+Input!$N$6)</f>
        <v>0</v>
      </c>
      <c r="D28" s="6">
        <f>Input!$C28*Input!J28*(1+Input!$N$6)</f>
        <v>0</v>
      </c>
      <c r="E28" s="6">
        <f>Input!$C28*Input!K28*(1+Input!$N$6)</f>
        <v>0</v>
      </c>
      <c r="F28" s="6">
        <f>Input!$C28*Input!L28*(1+Input!$N$6)</f>
        <v>0</v>
      </c>
      <c r="G28" s="6">
        <f>Input!D28*Input!I28</f>
        <v>0</v>
      </c>
      <c r="H28" s="6">
        <f>Input!D28*Input!J28</f>
        <v>164015.15573918074</v>
      </c>
      <c r="I28" s="6">
        <f>Input!D28*Input!K28</f>
        <v>0</v>
      </c>
      <c r="J28" s="6">
        <f>Input!D28*Input!L28</f>
        <v>0</v>
      </c>
      <c r="L28" s="7" t="str" cm="1">
        <f t="array" ref="L28">_xlfn.IFNA(INDEX(Input!$G$6:$G$70,MATCH(B28,Input!$B$6:$B$70,0),0),"")</f>
        <v>Repex</v>
      </c>
    </row>
    <row r="29" spans="2:12" x14ac:dyDescent="0.25">
      <c r="B29" s="7" t="str">
        <f>Input!B29</f>
        <v>DN400 Metro Loop - ILI - MFL</v>
      </c>
      <c r="C29" s="6">
        <f>Input!$C29*Input!I29*(1+Input!$N$6)</f>
        <v>0</v>
      </c>
      <c r="D29" s="6">
        <f>Input!$C29*Input!J29*(1+Input!$N$6)</f>
        <v>0</v>
      </c>
      <c r="E29" s="6">
        <f>Input!$C29*Input!K29*(1+Input!$N$6)</f>
        <v>0</v>
      </c>
      <c r="F29" s="6">
        <f>Input!$C29*Input!L29*(1+Input!$N$6)</f>
        <v>0</v>
      </c>
      <c r="G29" s="6">
        <f>Input!D29*Input!I29</f>
        <v>0</v>
      </c>
      <c r="H29" s="6">
        <f>Input!D29*Input!J29</f>
        <v>0</v>
      </c>
      <c r="I29" s="6">
        <f>Input!D29*Input!K29</f>
        <v>0</v>
      </c>
      <c r="J29" s="6">
        <f>Input!D29*Input!L29</f>
        <v>0</v>
      </c>
      <c r="L29" s="7" t="str" cm="1">
        <f t="array" ref="L29">_xlfn.IFNA(INDEX(Input!$G$6:$G$70,MATCH(B29,Input!$B$6:$B$70,0),0),"")</f>
        <v>Repex</v>
      </c>
    </row>
    <row r="30" spans="2:12" x14ac:dyDescent="0.25">
      <c r="B30" s="7" t="str">
        <f>Input!B30</f>
        <v>DN400 Metro Loop - Validiation dig ILI</v>
      </c>
      <c r="C30" s="6">
        <f>Input!$C30*Input!I30*(1+Input!$N$6)</f>
        <v>10357.335069385847</v>
      </c>
      <c r="D30" s="6">
        <f>Input!$C30*Input!J30*(1+Input!$N$6)</f>
        <v>2094.3605798297981</v>
      </c>
      <c r="E30" s="6">
        <f>Input!$C30*Input!K30*(1+Input!$N$6)</f>
        <v>21323.780892019964</v>
      </c>
      <c r="F30" s="6">
        <f>Input!$C30*Input!L30*(1+Input!$N$6)</f>
        <v>258.29494985464362</v>
      </c>
      <c r="G30" s="6">
        <f>Input!D30*Input!I30</f>
        <v>0</v>
      </c>
      <c r="H30" s="6">
        <f>Input!D30*Input!J30</f>
        <v>0</v>
      </c>
      <c r="I30" s="6">
        <f>Input!D30*Input!K30</f>
        <v>0</v>
      </c>
      <c r="J30" s="6">
        <f>Input!D30*Input!L30</f>
        <v>0</v>
      </c>
      <c r="L30" s="7" t="str" cm="1">
        <f t="array" ref="L30">_xlfn.IFNA(INDEX(Input!$G$6:$G$70,MATCH(B30,Input!$B$6:$B$70,0),0),"")</f>
        <v>Repex</v>
      </c>
    </row>
    <row r="31" spans="2:12" x14ac:dyDescent="0.25">
      <c r="B31" s="7" t="str">
        <f>Input!B31</f>
        <v>Group IT</v>
      </c>
      <c r="C31" s="6">
        <f>Input!$C31*Input!I31*(1+Input!$N$6)</f>
        <v>0</v>
      </c>
      <c r="D31" s="6">
        <f>Input!$C31*Input!J31*(1+Input!$N$6)</f>
        <v>0</v>
      </c>
      <c r="E31" s="6">
        <f>Input!$C31*Input!K31*(1+Input!$N$6)</f>
        <v>0</v>
      </c>
      <c r="F31" s="6">
        <f>Input!$C31*Input!L31*(1+Input!$N$6)</f>
        <v>0</v>
      </c>
      <c r="G31" s="6">
        <f>Input!D31*Input!I31</f>
        <v>0</v>
      </c>
      <c r="H31" s="6">
        <f>Input!D31*Input!J31</f>
        <v>4397217.8863968803</v>
      </c>
      <c r="I31" s="6">
        <f>Input!D31*Input!K31</f>
        <v>0</v>
      </c>
      <c r="J31" s="6">
        <f>Input!D31*Input!L31</f>
        <v>0</v>
      </c>
      <c r="L31" s="7" t="str" cm="1">
        <f t="array" ref="L31">_xlfn.IFNA(INDEX(Input!$G$6:$G$70,MATCH(B31,Input!$B$6:$B$70,0),0),"")</f>
        <v>Non-network</v>
      </c>
    </row>
    <row r="32" spans="2:12" x14ac:dyDescent="0.25">
      <c r="B32" s="7" t="str">
        <f>Input!B32</f>
        <v>Leases</v>
      </c>
      <c r="C32" s="6">
        <f>Input!$C32*Input!I32*(1+Input!$N$6)</f>
        <v>0</v>
      </c>
      <c r="D32" s="6">
        <f>Input!$C32*Input!J32*(1+Input!$N$6)</f>
        <v>152583.75270077607</v>
      </c>
      <c r="E32" s="6">
        <f>Input!$C32*Input!K32*(1+Input!$N$6)</f>
        <v>0</v>
      </c>
      <c r="F32" s="6">
        <f>Input!$C32*Input!L32*(1+Input!$N$6)</f>
        <v>0</v>
      </c>
      <c r="G32" s="6">
        <f>Input!D32*Input!I32</f>
        <v>0</v>
      </c>
      <c r="H32" s="6">
        <f>Input!D32*Input!J32</f>
        <v>1546270.266445871</v>
      </c>
      <c r="I32" s="6">
        <f>Input!D32*Input!K32</f>
        <v>0</v>
      </c>
      <c r="J32" s="6">
        <f>Input!D32*Input!L32</f>
        <v>0</v>
      </c>
      <c r="L32" s="7" t="str" cm="1">
        <f t="array" ref="L32">_xlfn.IFNA(INDEX(Input!$G$6:$G$70,MATCH(B32,Input!$B$6:$B$70,0),0),"")</f>
        <v>Non-network</v>
      </c>
    </row>
    <row r="33" spans="2:12" x14ac:dyDescent="0.25">
      <c r="B33" s="7" t="str">
        <f>Input!B33</f>
        <v>Scraper Mods</v>
      </c>
      <c r="C33" s="6">
        <f>Input!$C33*Input!I33*(1+Input!$N$6)</f>
        <v>1213.5632030267936</v>
      </c>
      <c r="D33" s="6">
        <f>Input!$C33*Input!J33*(1+Input!$N$6)</f>
        <v>1213.5632030267936</v>
      </c>
      <c r="E33" s="6">
        <f>Input!$C33*Input!K33*(1+Input!$N$6)</f>
        <v>1213.5632030267936</v>
      </c>
      <c r="F33" s="6">
        <f>Input!$C33*Input!L33*(1+Input!$N$6)</f>
        <v>1213.5632030267936</v>
      </c>
      <c r="G33" s="6">
        <f>Input!D33*Input!I33</f>
        <v>0</v>
      </c>
      <c r="H33" s="6">
        <f>Input!D33*Input!J33</f>
        <v>0</v>
      </c>
      <c r="I33" s="6">
        <f>Input!D33*Input!K33</f>
        <v>0</v>
      </c>
      <c r="J33" s="6">
        <f>Input!D33*Input!L33</f>
        <v>0</v>
      </c>
      <c r="L33" s="7" t="str" cm="1">
        <f t="array" ref="L33">_xlfn.IFNA(INDEX(Input!$G$6:$G$70,MATCH(B33,Input!$B$6:$B$70,0),0),"")</f>
        <v>Repex</v>
      </c>
    </row>
    <row r="34" spans="2:12" x14ac:dyDescent="0.25">
      <c r="B34" s="7" t="str">
        <f>Input!B34</f>
        <v>TWMB STN Heater</v>
      </c>
      <c r="C34" s="6">
        <f>Input!$C34*Input!I34*(1+Input!$N$6)</f>
        <v>486.53863959824491</v>
      </c>
      <c r="D34" s="6">
        <f>Input!$C34*Input!J34*(1+Input!$N$6)</f>
        <v>104.12512757685482</v>
      </c>
      <c r="E34" s="6">
        <f>Input!$C34*Input!K34*(1+Input!$N$6)</f>
        <v>104.12512757685482</v>
      </c>
      <c r="F34" s="6">
        <f>Input!$C34*Input!L34*(1+Input!$N$6)</f>
        <v>104.12512757685482</v>
      </c>
      <c r="G34" s="6">
        <f>Input!D34*Input!I34</f>
        <v>0</v>
      </c>
      <c r="H34" s="6">
        <f>Input!D34*Input!J34</f>
        <v>0</v>
      </c>
      <c r="I34" s="6">
        <f>Input!D34*Input!K34</f>
        <v>0</v>
      </c>
      <c r="J34" s="6">
        <f>Input!D34*Input!L34</f>
        <v>0</v>
      </c>
      <c r="L34" s="7" t="str" cm="1">
        <f t="array" ref="L34">_xlfn.IFNA(INDEX(Input!$G$6:$G$70,MATCH(B34,Input!$B$6:$B$70,0),0),"")</f>
        <v>Repex</v>
      </c>
    </row>
    <row r="35" spans="2:12" x14ac:dyDescent="0.25">
      <c r="B35" s="7" t="str">
        <f>Input!B35</f>
        <v>TWMBA Rnge Strain</v>
      </c>
      <c r="C35" s="6">
        <f>Input!$C35*Input!I35*(1+Input!$N$6)</f>
        <v>2983.1398381320414</v>
      </c>
      <c r="D35" s="6">
        <f>Input!$C35*Input!J35*(1+Input!$N$6)</f>
        <v>2983.1398381320414</v>
      </c>
      <c r="E35" s="6">
        <f>Input!$C35*Input!K35*(1+Input!$N$6)</f>
        <v>2983.1398381320414</v>
      </c>
      <c r="F35" s="6">
        <f>Input!$C35*Input!L35*(1+Input!$N$6)</f>
        <v>2983.1398381320414</v>
      </c>
      <c r="G35" s="6">
        <f>Input!D35*Input!I35</f>
        <v>0</v>
      </c>
      <c r="H35" s="6">
        <f>Input!D35*Input!J35</f>
        <v>0</v>
      </c>
      <c r="I35" s="6">
        <f>Input!D35*Input!K35</f>
        <v>0</v>
      </c>
      <c r="J35" s="6">
        <f>Input!D35*Input!L35</f>
        <v>0</v>
      </c>
      <c r="L35" s="7" t="str" cm="1">
        <f t="array" ref="L35">_xlfn.IFNA(INDEX(Input!$G$6:$G$70,MATCH(B35,Input!$B$6:$B$70,0),0),"")</f>
        <v>Repex</v>
      </c>
    </row>
    <row r="36" spans="2:12" x14ac:dyDescent="0.25">
      <c r="B36" s="7" t="str">
        <f>Input!B36</f>
        <v>Tipton to Dalby EWA</v>
      </c>
      <c r="C36" s="6">
        <f>Input!$C36*Input!I36*(1+Input!$N$6)</f>
        <v>256.06218664384915</v>
      </c>
      <c r="D36" s="6">
        <f>Input!$C36*Input!J36*(1+Input!$N$6)</f>
        <v>256.06218664384915</v>
      </c>
      <c r="E36" s="6">
        <f>Input!$C36*Input!K36*(1+Input!$N$6)</f>
        <v>256.06218664384915</v>
      </c>
      <c r="F36" s="6">
        <f>Input!$C36*Input!L36*(1+Input!$N$6)</f>
        <v>256.06218664384915</v>
      </c>
      <c r="G36" s="6">
        <f>Input!D36*Input!I36</f>
        <v>0</v>
      </c>
      <c r="H36" s="6">
        <f>Input!D36*Input!J36</f>
        <v>0</v>
      </c>
      <c r="I36" s="6">
        <f>Input!D36*Input!K36</f>
        <v>0</v>
      </c>
      <c r="J36" s="6">
        <f>Input!D36*Input!L36</f>
        <v>0</v>
      </c>
      <c r="L36" s="7" t="str" cm="1">
        <f t="array" ref="L36">_xlfn.IFNA(INDEX(Input!$G$6:$G$70,MATCH(B36,Input!$B$6:$B$70,0),0),"")</f>
        <v>Repex</v>
      </c>
    </row>
    <row r="37" spans="2:12" x14ac:dyDescent="0.25">
      <c r="B37" s="7" t="str">
        <f>Input!B37</f>
        <v>CP Program</v>
      </c>
      <c r="C37" s="6">
        <f>Input!$C37*Input!I37*(1+Input!$N$6)</f>
        <v>1747.8292735935856</v>
      </c>
      <c r="D37" s="6">
        <f>Input!$C37*Input!J37*(1+Input!$N$6)</f>
        <v>1747.8292735935856</v>
      </c>
      <c r="E37" s="6">
        <f>Input!$C37*Input!K37*(1+Input!$N$6)</f>
        <v>1747.8292735935856</v>
      </c>
      <c r="F37" s="6">
        <f>Input!$C37*Input!L37*(1+Input!$N$6)</f>
        <v>1747.8292735935856</v>
      </c>
      <c r="G37" s="6">
        <f>Input!D37*Input!I37</f>
        <v>0</v>
      </c>
      <c r="H37" s="6">
        <f>Input!D37*Input!J37</f>
        <v>0</v>
      </c>
      <c r="I37" s="6">
        <f>Input!D37*Input!K37</f>
        <v>0</v>
      </c>
      <c r="J37" s="6">
        <f>Input!D37*Input!L37</f>
        <v>0</v>
      </c>
      <c r="L37" s="7" t="str" cm="1">
        <f t="array" ref="L37">_xlfn.IFNA(INDEX(Input!$G$6:$G$70,MATCH(B37,Input!$B$6:$B$70,0),0),"")</f>
        <v>Repex</v>
      </c>
    </row>
    <row r="38" spans="2:12" x14ac:dyDescent="0.25">
      <c r="B38" s="7" t="str">
        <f>Input!B38</f>
        <v>HA Upgrade Fence</v>
      </c>
      <c r="C38" s="6">
        <f>Input!$C38*Input!I38*(1+Input!$N$6)</f>
        <v>0</v>
      </c>
      <c r="D38" s="6">
        <f>Input!$C38*Input!J38*(1+Input!$N$6)</f>
        <v>0</v>
      </c>
      <c r="E38" s="6">
        <f>Input!$C38*Input!K38*(1+Input!$N$6)</f>
        <v>0</v>
      </c>
      <c r="F38" s="6">
        <f>Input!$C38*Input!L38*(1+Input!$N$6)</f>
        <v>0</v>
      </c>
      <c r="G38" s="6">
        <f>Input!D38*Input!I38</f>
        <v>0</v>
      </c>
      <c r="H38" s="6">
        <f>Input!D38*Input!J38</f>
        <v>0</v>
      </c>
      <c r="I38" s="6">
        <f>Input!D38*Input!K38</f>
        <v>0</v>
      </c>
      <c r="J38" s="6">
        <f>Input!D38*Input!L38</f>
        <v>0</v>
      </c>
      <c r="L38" s="7" t="str" cm="1">
        <f t="array" ref="L38">_xlfn.IFNA(INDEX(Input!$G$6:$G$70,MATCH(B38,Input!$B$6:$B$70,0),0),"")</f>
        <v>Repex</v>
      </c>
    </row>
    <row r="39" spans="2:12" x14ac:dyDescent="0.25">
      <c r="B39" s="7" t="str">
        <f>Input!B39</f>
        <v>Sandy Creek Meter</v>
      </c>
      <c r="C39" s="6">
        <f>Input!$C39*Input!I39*(1+Input!$N$6)</f>
        <v>87444.778797259889</v>
      </c>
      <c r="D39" s="6">
        <f>Input!$C39*Input!J39*(1+Input!$N$6)</f>
        <v>18714.235637508824</v>
      </c>
      <c r="E39" s="6">
        <f>Input!$C39*Input!K39*(1+Input!$N$6)</f>
        <v>18714.235637508824</v>
      </c>
      <c r="F39" s="6">
        <f>Input!$C39*Input!L39*(1+Input!$N$6)</f>
        <v>18714.235637508824</v>
      </c>
      <c r="G39" s="6">
        <f>Input!D39*Input!I39</f>
        <v>0</v>
      </c>
      <c r="H39" s="6">
        <f>Input!D39*Input!J39</f>
        <v>0</v>
      </c>
      <c r="I39" s="6">
        <f>Input!D39*Input!K39</f>
        <v>0</v>
      </c>
      <c r="J39" s="6">
        <f>Input!D39*Input!L39</f>
        <v>0</v>
      </c>
      <c r="L39" s="7" t="str" cm="1">
        <f t="array" ref="L39">_xlfn.IFNA(INDEX(Input!$G$6:$G$70,MATCH(B39,Input!$B$6:$B$70,0),0),"")</f>
        <v>Repex</v>
      </c>
    </row>
    <row r="40" spans="2:12" x14ac:dyDescent="0.25">
      <c r="B40" s="7" t="str">
        <f>Input!B40</f>
        <v>Peat Lateral</v>
      </c>
      <c r="C40" s="6">
        <f>Input!$C40*Input!I40*(1+Input!$N$6)</f>
        <v>410.06474573318741</v>
      </c>
      <c r="D40" s="6">
        <f>Input!$C40*Input!J40*(1+Input!$N$6)</f>
        <v>87.758793421826098</v>
      </c>
      <c r="E40" s="6">
        <f>Input!$C40*Input!K40*(1+Input!$N$6)</f>
        <v>87.758793421826098</v>
      </c>
      <c r="F40" s="6">
        <f>Input!$C40*Input!L40*(1+Input!$N$6)</f>
        <v>87.758793421826098</v>
      </c>
      <c r="G40" s="6">
        <f>Input!D40*Input!I40</f>
        <v>0</v>
      </c>
      <c r="H40" s="6">
        <f>Input!D40*Input!J40</f>
        <v>0</v>
      </c>
      <c r="I40" s="6">
        <f>Input!D40*Input!K40</f>
        <v>0</v>
      </c>
      <c r="J40" s="6">
        <f>Input!D40*Input!L40</f>
        <v>0</v>
      </c>
      <c r="L40" s="7" t="str" cm="1">
        <f t="array" ref="L40">_xlfn.IFNA(INDEX(Input!$G$6:$G$70,MATCH(B40,Input!$B$6:$B$70,0),0),"")</f>
        <v>Repex</v>
      </c>
    </row>
    <row r="41" spans="2:12" x14ac:dyDescent="0.25">
      <c r="B41" s="7" t="str">
        <f>Input!B41</f>
        <v>DN250 EMAT</v>
      </c>
      <c r="C41" s="6">
        <f>Input!$C41*Input!I41*(1+Input!$N$6)</f>
        <v>-4.0429098125660845</v>
      </c>
      <c r="D41" s="6">
        <f>Input!$C41*Input!J41*(1+Input!$N$6)</f>
        <v>-0.3347939592806885</v>
      </c>
      <c r="E41" s="6">
        <f>Input!$C41*Input!K41*(1+Input!$N$6)</f>
        <v>-5.8647836939071922</v>
      </c>
      <c r="F41" s="6">
        <f>Input!$C41*Input!L41*(1+Input!$N$6)</f>
        <v>0</v>
      </c>
      <c r="G41" s="6">
        <f>Input!D41*Input!I41</f>
        <v>0</v>
      </c>
      <c r="H41" s="6">
        <f>Input!D41*Input!J41</f>
        <v>0</v>
      </c>
      <c r="I41" s="6">
        <f>Input!D41*Input!K41</f>
        <v>0</v>
      </c>
      <c r="J41" s="6">
        <f>Input!D41*Input!L41</f>
        <v>0</v>
      </c>
      <c r="L41" s="7" t="str" cm="1">
        <f t="array" ref="L41">_xlfn.IFNA(INDEX(Input!$G$6:$G$70,MATCH(B41,Input!$B$6:$B$70,0),0),"")</f>
        <v>Repex</v>
      </c>
    </row>
    <row r="42" spans="2:12" x14ac:dyDescent="0.25">
      <c r="B42" s="7" t="str">
        <f>Input!B42</f>
        <v>Wallumbilla Reliability Upgrade</v>
      </c>
      <c r="C42" s="6">
        <f>Input!$C42*Input!I42*(1+Input!$N$6)</f>
        <v>192149.29127797234</v>
      </c>
      <c r="D42" s="6">
        <f>Input!$C42*Input!J42*(1+Input!$N$6)</f>
        <v>41122.262118055383</v>
      </c>
      <c r="E42" s="6">
        <f>Input!$C42*Input!K42*(1+Input!$N$6)</f>
        <v>41122.262118055383</v>
      </c>
      <c r="F42" s="6">
        <f>Input!$C42*Input!L42*(1+Input!$N$6)</f>
        <v>41122.262118055383</v>
      </c>
      <c r="G42" s="6">
        <f>Input!D42*Input!I42</f>
        <v>0</v>
      </c>
      <c r="H42" s="6">
        <f>Input!D42*Input!J42</f>
        <v>0</v>
      </c>
      <c r="I42" s="6">
        <f>Input!D42*Input!K42</f>
        <v>0</v>
      </c>
      <c r="J42" s="6">
        <f>Input!D42*Input!L42</f>
        <v>0</v>
      </c>
      <c r="L42" s="7" t="str" cm="1">
        <f t="array" ref="L42">_xlfn.IFNA(INDEX(Input!$G$6:$G$70,MATCH(B42,Input!$B$6:$B$70,0),0),"")</f>
        <v>Repex</v>
      </c>
    </row>
    <row r="43" spans="2:12" x14ac:dyDescent="0.25">
      <c r="B43" s="7" t="str">
        <f>Input!B43</f>
        <v>CP Data Loggers</v>
      </c>
      <c r="C43" s="6">
        <f>Input!$C43*Input!I43*(1+Input!$N$6)</f>
        <v>31506.236104362426</v>
      </c>
      <c r="D43" s="6">
        <f>Input!$C43*Input!J43*(1+Input!$N$6)</f>
        <v>41747.069066974422</v>
      </c>
      <c r="E43" s="6">
        <f>Input!$C43*Input!K43*(1+Input!$N$6)</f>
        <v>41747.069066974422</v>
      </c>
      <c r="F43" s="6">
        <f>Input!$C43*Input!L43*(1+Input!$N$6)</f>
        <v>41747.069066974422</v>
      </c>
      <c r="G43" s="6">
        <f>Input!D43*Input!I43</f>
        <v>0</v>
      </c>
      <c r="H43" s="6">
        <f>Input!D43*Input!J43</f>
        <v>0</v>
      </c>
      <c r="I43" s="6">
        <f>Input!D43*Input!K43</f>
        <v>0</v>
      </c>
      <c r="J43" s="6">
        <f>Input!D43*Input!L43</f>
        <v>0</v>
      </c>
      <c r="L43" s="7" t="str" cm="1">
        <f t="array" ref="L43">_xlfn.IFNA(INDEX(Input!$G$6:$G$70,MATCH(B43,Input!$B$6:$B$70,0),0),"")</f>
        <v>Repex</v>
      </c>
    </row>
    <row r="44" spans="2:12" x14ac:dyDescent="0.25">
      <c r="B44" s="7" t="str">
        <f>Input!B44</f>
        <v>Pipeline Vents</v>
      </c>
      <c r="C44" s="6">
        <f>Input!$C44*Input!I44*(1+Input!$N$6)</f>
        <v>306720.46429761947</v>
      </c>
      <c r="D44" s="6">
        <f>Input!$C44*Input!J44*(1+Input!$N$6)</f>
        <v>65641.872764296233</v>
      </c>
      <c r="E44" s="6">
        <f>Input!$C44*Input!K44*(1+Input!$N$6)</f>
        <v>65641.872764296233</v>
      </c>
      <c r="F44" s="6">
        <f>Input!$C44*Input!L44*(1+Input!$N$6)</f>
        <v>65641.872764296233</v>
      </c>
      <c r="G44" s="6">
        <f>Input!D44*Input!I44</f>
        <v>0</v>
      </c>
      <c r="H44" s="6">
        <f>Input!D44*Input!J44</f>
        <v>0</v>
      </c>
      <c r="I44" s="6">
        <f>Input!D44*Input!K44</f>
        <v>0</v>
      </c>
      <c r="J44" s="6">
        <f>Input!D44*Input!L44</f>
        <v>0</v>
      </c>
      <c r="L44" s="7" t="str" cm="1">
        <f t="array" ref="L44">_xlfn.IFNA(INDEX(Input!$G$6:$G$70,MATCH(B44,Input!$B$6:$B$70,0),0),"")</f>
        <v>Repex</v>
      </c>
    </row>
    <row r="45" spans="2:12" x14ac:dyDescent="0.25">
      <c r="B45" s="7" t="str">
        <f>Input!B45</f>
        <v>Peat Lateral MFL</v>
      </c>
      <c r="C45" s="6">
        <f>Input!$C45*Input!I45*(1+Input!$N$6)</f>
        <v>346.86549027891982</v>
      </c>
      <c r="D45" s="6">
        <f>Input!$C45*Input!J45*(1+Input!$N$6)</f>
        <v>28.723982530445948</v>
      </c>
      <c r="E45" s="6">
        <f>Input!$C45*Input!K45*(1+Input!$N$6)</f>
        <v>503.17498180246156</v>
      </c>
      <c r="F45" s="6">
        <f>Input!$C45*Input!L45*(1+Input!$N$6)</f>
        <v>0</v>
      </c>
      <c r="G45" s="6">
        <f>Input!D45*Input!I45</f>
        <v>0</v>
      </c>
      <c r="H45" s="6">
        <f>Input!D45*Input!J45</f>
        <v>0</v>
      </c>
      <c r="I45" s="6">
        <f>Input!D45*Input!K45</f>
        <v>0</v>
      </c>
      <c r="J45" s="6">
        <f>Input!D45*Input!L45</f>
        <v>0</v>
      </c>
      <c r="L45" s="7" t="str" cm="1">
        <f t="array" ref="L45">_xlfn.IFNA(INDEX(Input!$G$6:$G$70,MATCH(B45,Input!$B$6:$B$70,0),0),"")</f>
        <v>Repex</v>
      </c>
    </row>
    <row r="46" spans="2:12" x14ac:dyDescent="0.25">
      <c r="B46" s="7" t="str">
        <f>Input!B46</f>
        <v>DN250 Integ St4</v>
      </c>
      <c r="C46" s="6">
        <f>Input!$C46*Input!I46*(1+Input!$N$6)</f>
        <v>44685.24936639487</v>
      </c>
      <c r="D46" s="6">
        <f>Input!$C46*Input!J46*(1+Input!$N$6)</f>
        <v>9563.1814462290076</v>
      </c>
      <c r="E46" s="6">
        <f>Input!$C46*Input!K46*(1+Input!$N$6)</f>
        <v>9563.1814462290076</v>
      </c>
      <c r="F46" s="6">
        <f>Input!$C46*Input!L46*(1+Input!$N$6)</f>
        <v>9563.1814462290076</v>
      </c>
      <c r="G46" s="6">
        <f>Input!D46*Input!I46</f>
        <v>0</v>
      </c>
      <c r="H46" s="6">
        <f>Input!D46*Input!J46</f>
        <v>0</v>
      </c>
      <c r="I46" s="6">
        <f>Input!D46*Input!K46</f>
        <v>0</v>
      </c>
      <c r="J46" s="6">
        <f>Input!D46*Input!L46</f>
        <v>0</v>
      </c>
      <c r="L46" s="7" t="str" cm="1">
        <f t="array" ref="L46">_xlfn.IFNA(INDEX(Input!$G$6:$G$70,MATCH(B46,Input!$B$6:$B$70,0),0),"")</f>
        <v>Repex</v>
      </c>
    </row>
    <row r="47" spans="2:12" x14ac:dyDescent="0.25">
      <c r="B47" s="7" t="str">
        <f>Input!B47</f>
        <v>CP Upgrade</v>
      </c>
      <c r="C47" s="6">
        <f>Input!$C47*Input!I47*(1+Input!$N$6)</f>
        <v>7794.8733705096938</v>
      </c>
      <c r="D47" s="6">
        <f>Input!$C47*Input!J47*(1+Input!$N$6)</f>
        <v>10328.53038646309</v>
      </c>
      <c r="E47" s="6">
        <f>Input!$C47*Input!K47*(1+Input!$N$6)</f>
        <v>10328.53038646309</v>
      </c>
      <c r="F47" s="6">
        <f>Input!$C47*Input!L47*(1+Input!$N$6)</f>
        <v>10328.53038646309</v>
      </c>
      <c r="G47" s="6">
        <f>Input!D47*Input!I47</f>
        <v>0</v>
      </c>
      <c r="H47" s="6">
        <f>Input!D47*Input!J47</f>
        <v>0</v>
      </c>
      <c r="I47" s="6">
        <f>Input!D47*Input!K47</f>
        <v>0</v>
      </c>
      <c r="J47" s="6">
        <f>Input!D47*Input!L47</f>
        <v>0</v>
      </c>
      <c r="L47" s="7" t="str" cm="1">
        <f t="array" ref="L47">_xlfn.IFNA(INDEX(Input!$G$6:$G$70,MATCH(B47,Input!$B$6:$B$70,0),0),"")</f>
        <v>Repex</v>
      </c>
    </row>
    <row r="48" spans="2:12" x14ac:dyDescent="0.25">
      <c r="B48" s="7" t="str">
        <f>Input!B48</f>
        <v>Metro Loop MFL</v>
      </c>
      <c r="C48" s="6">
        <f>Input!$C48*Input!I48*(1+Input!$N$6)</f>
        <v>12422.418535212491</v>
      </c>
      <c r="D48" s="6">
        <f>Input!$C48*Input!J48*(1+Input!$N$6)</f>
        <v>1028.7023154260924</v>
      </c>
      <c r="E48" s="6">
        <f>Input!$C48*Input!K48*(1+Input!$N$6)</f>
        <v>18020.38656359808</v>
      </c>
      <c r="F48" s="6">
        <f>Input!$C48*Input!L48*(1+Input!$N$6)</f>
        <v>0</v>
      </c>
      <c r="G48" s="6">
        <f>Input!D48*Input!I48</f>
        <v>0</v>
      </c>
      <c r="H48" s="6">
        <f>Input!D48*Input!J48</f>
        <v>0</v>
      </c>
      <c r="I48" s="6">
        <f>Input!D48*Input!K48</f>
        <v>0</v>
      </c>
      <c r="J48" s="6">
        <f>Input!D48*Input!L48</f>
        <v>0</v>
      </c>
      <c r="L48" s="7" t="str" cm="1">
        <f t="array" ref="L48">_xlfn.IFNA(INDEX(Input!$G$6:$G$70,MATCH(B48,Input!$B$6:$B$70,0),0),"")</f>
        <v>Repex</v>
      </c>
    </row>
    <row r="49" spans="2:12" x14ac:dyDescent="0.25">
      <c r="B49" s="7" t="str">
        <f>Input!B49</f>
        <v>Ellengrove Lat ILI</v>
      </c>
      <c r="C49" s="6">
        <f>Input!$C49*Input!I49*(1+Input!$N$6)</f>
        <v>0</v>
      </c>
      <c r="D49" s="6">
        <f>Input!$C49*Input!J49*(1+Input!$N$6)</f>
        <v>0</v>
      </c>
      <c r="E49" s="6">
        <f>Input!$C49*Input!K49*(1+Input!$N$6)</f>
        <v>0</v>
      </c>
      <c r="F49" s="6">
        <f>Input!$C49*Input!L49*(1+Input!$N$6)</f>
        <v>0</v>
      </c>
      <c r="G49" s="6">
        <f>Input!D49*Input!I49</f>
        <v>0</v>
      </c>
      <c r="H49" s="6">
        <f>Input!D49*Input!J49</f>
        <v>0</v>
      </c>
      <c r="I49" s="6">
        <f>Input!D49*Input!K49</f>
        <v>0</v>
      </c>
      <c r="J49" s="6">
        <f>Input!D49*Input!L49</f>
        <v>0</v>
      </c>
      <c r="L49" s="7" t="str" cm="1">
        <f t="array" ref="L49">_xlfn.IFNA(INDEX(Input!$G$6:$G$70,MATCH(B49,Input!$B$6:$B$70,0),0),"")</f>
        <v>Repex</v>
      </c>
    </row>
    <row r="50" spans="2:12" x14ac:dyDescent="0.25">
      <c r="B50" s="7" t="str">
        <f>Input!B50</f>
        <v>Pipeline Slab</v>
      </c>
      <c r="C50" s="6">
        <f>Input!$C50*Input!I50*(1+Input!$N$6)</f>
        <v>0</v>
      </c>
      <c r="D50" s="6">
        <f>Input!$C50*Input!J50*(1+Input!$N$6)</f>
        <v>0</v>
      </c>
      <c r="E50" s="6">
        <f>Input!$C50*Input!K50*(1+Input!$N$6)</f>
        <v>0</v>
      </c>
      <c r="F50" s="6">
        <f>Input!$C50*Input!L50*(1+Input!$N$6)</f>
        <v>0</v>
      </c>
      <c r="G50" s="6">
        <f>Input!D50*Input!I50</f>
        <v>0</v>
      </c>
      <c r="H50" s="6">
        <f>Input!D50*Input!J50</f>
        <v>0</v>
      </c>
      <c r="I50" s="6">
        <f>Input!D50*Input!K50</f>
        <v>0</v>
      </c>
      <c r="J50" s="6">
        <f>Input!D50*Input!L50</f>
        <v>0</v>
      </c>
      <c r="L50" s="7" t="str" cm="1">
        <f t="array" ref="L50">_xlfn.IFNA(INDEX(Input!$G$6:$G$70,MATCH(B50,Input!$B$6:$B$70,0),0),"")</f>
        <v>Repex</v>
      </c>
    </row>
    <row r="51" spans="2:12" x14ac:dyDescent="0.25">
      <c r="B51" s="7" t="str">
        <f>Input!B51</f>
        <v>Fire Suppress Syst</v>
      </c>
      <c r="C51" s="6">
        <f>Input!$C51*Input!I51*(1+Input!$N$6)</f>
        <v>416.76681498152885</v>
      </c>
      <c r="D51" s="6">
        <f>Input!$C51*Input!J51*(1+Input!$N$6)</f>
        <v>416.76681498152885</v>
      </c>
      <c r="E51" s="6">
        <f>Input!$C51*Input!K51*(1+Input!$N$6)</f>
        <v>416.76681498152885</v>
      </c>
      <c r="F51" s="6">
        <f>Input!$C51*Input!L51*(1+Input!$N$6)</f>
        <v>416.76681498152885</v>
      </c>
      <c r="G51" s="6">
        <f>Input!D51*Input!I51</f>
        <v>0</v>
      </c>
      <c r="H51" s="6">
        <f>Input!D51*Input!J51</f>
        <v>0</v>
      </c>
      <c r="I51" s="6">
        <f>Input!D51*Input!K51</f>
        <v>0</v>
      </c>
      <c r="J51" s="6">
        <f>Input!D51*Input!L51</f>
        <v>0</v>
      </c>
      <c r="L51" s="7" t="str" cm="1">
        <f t="array" ref="L51">_xlfn.IFNA(INDEX(Input!$G$6:$G$70,MATCH(B51,Input!$B$6:$B$70,0),0),"")</f>
        <v>Repex</v>
      </c>
    </row>
    <row r="52" spans="2:12" x14ac:dyDescent="0.25">
      <c r="B52" s="7" t="str">
        <f>Input!B52</f>
        <v>Redbank Reg Stat</v>
      </c>
      <c r="C52" s="6">
        <f>Input!$C52*Input!I52*(1+Input!$N$6)</f>
        <v>1726.8321742887902</v>
      </c>
      <c r="D52" s="6">
        <f>Input!$C52*Input!J52*(1+Input!$N$6)</f>
        <v>1726.8321742887902</v>
      </c>
      <c r="E52" s="6">
        <f>Input!$C52*Input!K52*(1+Input!$N$6)</f>
        <v>1726.8321742887902</v>
      </c>
      <c r="F52" s="6">
        <f>Input!$C52*Input!L52*(1+Input!$N$6)</f>
        <v>1726.8321742887902</v>
      </c>
      <c r="G52" s="6">
        <f>Input!D52*Input!I52</f>
        <v>0</v>
      </c>
      <c r="H52" s="6">
        <f>Input!D52*Input!J52</f>
        <v>0</v>
      </c>
      <c r="I52" s="6">
        <f>Input!D52*Input!K52</f>
        <v>0</v>
      </c>
      <c r="J52" s="6">
        <f>Input!D52*Input!L52</f>
        <v>0</v>
      </c>
      <c r="L52" s="7" t="str" cm="1">
        <f t="array" ref="L52">_xlfn.IFNA(INDEX(Input!$G$6:$G$70,MATCH(B52,Input!$B$6:$B$70,0),0),"")</f>
        <v>Repex</v>
      </c>
    </row>
    <row r="53" spans="2:12" x14ac:dyDescent="0.25">
      <c r="B53" s="7" t="str">
        <f>Input!B53</f>
        <v>SEA-Gibson Is MFL</v>
      </c>
      <c r="C53" s="6">
        <f>Input!$C53*Input!I53*(1+Input!$N$6)</f>
        <v>8.1939899726031733</v>
      </c>
      <c r="D53" s="6">
        <f>Input!$C53*Input!J53*(1+Input!$N$6)</f>
        <v>8.1939899726031733</v>
      </c>
      <c r="E53" s="6">
        <f>Input!$C53*Input!K53*(1+Input!$N$6)</f>
        <v>8.1939899726031733</v>
      </c>
      <c r="F53" s="6">
        <f>Input!$C53*Input!L53*(1+Input!$N$6)</f>
        <v>8.1939899726031733</v>
      </c>
      <c r="G53" s="6">
        <f>Input!D53*Input!I53</f>
        <v>0</v>
      </c>
      <c r="H53" s="6">
        <f>Input!D53*Input!J53</f>
        <v>0</v>
      </c>
      <c r="I53" s="6">
        <f>Input!D53*Input!K53</f>
        <v>0</v>
      </c>
      <c r="J53" s="6">
        <f>Input!D53*Input!L53</f>
        <v>0</v>
      </c>
      <c r="L53" s="7" t="str" cm="1">
        <f t="array" ref="L53">_xlfn.IFNA(INDEX(Input!$G$6:$G$70,MATCH(B53,Input!$B$6:$B$70,0),0),"")</f>
        <v>Repex</v>
      </c>
    </row>
    <row r="54" spans="2:12" x14ac:dyDescent="0.25">
      <c r="B54" s="7" t="str">
        <f>Input!B54</f>
        <v>DN250 Root Cause</v>
      </c>
      <c r="C54" s="6">
        <f>Input!$C54*Input!I54*(1+Input!$N$6)</f>
        <v>366.90126475450569</v>
      </c>
      <c r="D54" s="6">
        <f>Input!$C54*Input!J54*(1+Input!$N$6)</f>
        <v>121.81219634896763</v>
      </c>
      <c r="E54" s="6">
        <f>Input!$C54*Input!K54*(1+Input!$N$6)</f>
        <v>121.81219634896763</v>
      </c>
      <c r="F54" s="6">
        <f>Input!$C54*Input!L54*(1+Input!$N$6)</f>
        <v>121.81219634896763</v>
      </c>
      <c r="G54" s="6">
        <f>Input!D54*Input!I54</f>
        <v>0</v>
      </c>
      <c r="H54" s="6">
        <f>Input!D54*Input!J54</f>
        <v>0</v>
      </c>
      <c r="I54" s="6">
        <f>Input!D54*Input!K54</f>
        <v>0</v>
      </c>
      <c r="J54" s="6">
        <f>Input!D54*Input!L54</f>
        <v>0</v>
      </c>
      <c r="L54" s="7" t="str" cm="1">
        <f t="array" ref="L54">_xlfn.IFNA(INDEX(Input!$G$6:$G$70,MATCH(B54,Input!$B$6:$B$70,0),0),"")</f>
        <v>Repex</v>
      </c>
    </row>
    <row r="55" spans="2:12" x14ac:dyDescent="0.25">
      <c r="B55" s="7" t="str">
        <f>Input!B55</f>
        <v>Forklift Dalby</v>
      </c>
      <c r="C55" s="6">
        <f>Input!$C55*Input!I55*(1+Input!$N$6)</f>
        <v>0</v>
      </c>
      <c r="D55" s="6">
        <f>Input!$C55*Input!J55*(1+Input!$N$6)</f>
        <v>32929.597202399003</v>
      </c>
      <c r="E55" s="6">
        <f>Input!$C55*Input!K55*(1+Input!$N$6)</f>
        <v>0</v>
      </c>
      <c r="F55" s="6">
        <f>Input!$C55*Input!L55*(1+Input!$N$6)</f>
        <v>0</v>
      </c>
      <c r="G55" s="6">
        <f>Input!D55*Input!I55</f>
        <v>0</v>
      </c>
      <c r="H55" s="6">
        <f>Input!D55*Input!J55</f>
        <v>0</v>
      </c>
      <c r="I55" s="6">
        <f>Input!D55*Input!K55</f>
        <v>0</v>
      </c>
      <c r="J55" s="6">
        <f>Input!D55*Input!L55</f>
        <v>0</v>
      </c>
      <c r="L55" s="7" t="str" cm="1">
        <f t="array" ref="L55">_xlfn.IFNA(INDEX(Input!$G$6:$G$70,MATCH(B55,Input!$B$6:$B$70,0),0),"")</f>
        <v>Repex</v>
      </c>
    </row>
    <row r="56" spans="2:12" x14ac:dyDescent="0.25">
      <c r="B56" s="7" t="str">
        <f>Input!B56</f>
        <v>Dalby Air Compressor</v>
      </c>
      <c r="C56" s="6">
        <f>Input!$C56*Input!I56*(1+Input!$N$6)</f>
        <v>0</v>
      </c>
      <c r="D56" s="6">
        <f>Input!$C56*Input!J56*(1+Input!$N$6)</f>
        <v>24940.45697911091</v>
      </c>
      <c r="E56" s="6">
        <f>Input!$C56*Input!K56*(1+Input!$N$6)</f>
        <v>0</v>
      </c>
      <c r="F56" s="6">
        <f>Input!$C56*Input!L56*(1+Input!$N$6)</f>
        <v>0</v>
      </c>
      <c r="G56" s="6">
        <f>Input!D56*Input!I56</f>
        <v>0</v>
      </c>
      <c r="H56" s="6">
        <f>Input!D56*Input!J56</f>
        <v>0</v>
      </c>
      <c r="I56" s="6">
        <f>Input!D56*Input!K56</f>
        <v>0</v>
      </c>
      <c r="J56" s="6">
        <f>Input!D56*Input!L56</f>
        <v>0</v>
      </c>
      <c r="L56" s="7" t="str" cm="1">
        <f t="array" ref="L56">_xlfn.IFNA(INDEX(Input!$G$6:$G$70,MATCH(B56,Input!$B$6:$B$70,0),0),"")</f>
        <v>Repex</v>
      </c>
    </row>
    <row r="57" spans="2:12" x14ac:dyDescent="0.25">
      <c r="B57" s="7" t="str">
        <f>Input!B57</f>
        <v>DN250 MFL</v>
      </c>
      <c r="C57" s="6">
        <f>Input!$C57*Input!I57*(1+Input!$N$6)</f>
        <v>0</v>
      </c>
      <c r="D57" s="6">
        <f>Input!$C57*Input!J57*(1+Input!$N$6)</f>
        <v>0</v>
      </c>
      <c r="E57" s="6">
        <f>Input!$C57*Input!K57*(1+Input!$N$6)</f>
        <v>0</v>
      </c>
      <c r="F57" s="6">
        <f>Input!$C57*Input!L57*(1+Input!$N$6)</f>
        <v>0</v>
      </c>
      <c r="G57" s="6">
        <f>Input!D57*Input!I57</f>
        <v>0</v>
      </c>
      <c r="H57" s="6">
        <f>Input!D57*Input!J57</f>
        <v>0</v>
      </c>
      <c r="I57" s="6">
        <f>Input!D57*Input!K57</f>
        <v>0</v>
      </c>
      <c r="J57" s="6">
        <f>Input!D57*Input!L57</f>
        <v>0</v>
      </c>
      <c r="L57" s="7" t="str" cm="1">
        <f t="array" ref="L57">_xlfn.IFNA(INDEX(Input!$G$6:$G$70,MATCH(B57,Input!$B$6:$B$70,0),0),"")</f>
        <v>Repex</v>
      </c>
    </row>
    <row r="58" spans="2:12" x14ac:dyDescent="0.25">
      <c r="B58" s="7" t="str">
        <f>Input!B58</f>
        <v>DN250 Integrity</v>
      </c>
      <c r="C58" s="6">
        <f>Input!$C58*Input!I58*(1+Input!$N$6)</f>
        <v>0</v>
      </c>
      <c r="D58" s="6">
        <f>Input!$C58*Input!J58*(1+Input!$N$6)</f>
        <v>0</v>
      </c>
      <c r="E58" s="6">
        <f>Input!$C58*Input!K58*(1+Input!$N$6)</f>
        <v>0</v>
      </c>
      <c r="F58" s="6">
        <f>Input!$C58*Input!L58*(1+Input!$N$6)</f>
        <v>0</v>
      </c>
      <c r="G58" s="6">
        <f>Input!D58*Input!I58</f>
        <v>0</v>
      </c>
      <c r="H58" s="6">
        <f>Input!D58*Input!J58</f>
        <v>0</v>
      </c>
      <c r="I58" s="6">
        <f>Input!D58*Input!K58</f>
        <v>0</v>
      </c>
      <c r="J58" s="6">
        <f>Input!D58*Input!L58</f>
        <v>0</v>
      </c>
      <c r="L58" s="7" t="str" cm="1">
        <f t="array" ref="L58">_xlfn.IFNA(INDEX(Input!$G$6:$G$70,MATCH(B58,Input!$B$6:$B$70,0),0),"")</f>
        <v>Repex</v>
      </c>
    </row>
    <row r="59" spans="2:12" x14ac:dyDescent="0.25">
      <c r="B59" s="7" t="str">
        <f>Input!B59</f>
        <v>Dalby CS Local HMI Uplift Proj</v>
      </c>
      <c r="C59" s="6">
        <f>Input!$C59*Input!I59*(1+Input!$N$6)</f>
        <v>11698.800182340994</v>
      </c>
      <c r="D59" s="6">
        <f>Input!$C59*Input!J59*(1+Input!$N$6)</f>
        <v>11698.800182340994</v>
      </c>
      <c r="E59" s="6">
        <f>Input!$C59*Input!K59*(1+Input!$N$6)</f>
        <v>11698.800182340994</v>
      </c>
      <c r="F59" s="6">
        <f>Input!$C59*Input!L59*(1+Input!$N$6)</f>
        <v>11698.800182340994</v>
      </c>
      <c r="G59" s="6">
        <f>Input!D59*Input!I59</f>
        <v>0</v>
      </c>
      <c r="H59" s="6">
        <f>Input!D59*Input!J59</f>
        <v>0</v>
      </c>
      <c r="I59" s="6">
        <f>Input!D59*Input!K59</f>
        <v>0</v>
      </c>
      <c r="J59" s="6">
        <f>Input!D59*Input!L59</f>
        <v>0</v>
      </c>
      <c r="L59" s="7" t="str" cm="1">
        <f t="array" ref="L59">_xlfn.IFNA(INDEX(Input!$G$6:$G$70,MATCH(B59,Input!$B$6:$B$70,0),0),"")</f>
        <v>Repex</v>
      </c>
    </row>
    <row r="60" spans="2:12" x14ac:dyDescent="0.25">
      <c r="B60" s="7" t="str">
        <f>Input!B60</f>
        <v>RDP East SIB</v>
      </c>
      <c r="C60" s="6">
        <f>Input!$C60*Input!I60*(1+Input!$N$6)</f>
        <v>6796.5203465069008</v>
      </c>
      <c r="D60" s="6">
        <f>Input!$C60*Input!J60*(1+Input!$N$6)</f>
        <v>6796.5203465069008</v>
      </c>
      <c r="E60" s="6">
        <f>Input!$C60*Input!K60*(1+Input!$N$6)</f>
        <v>6796.5203465069008</v>
      </c>
      <c r="F60" s="6">
        <f>Input!$C60*Input!L60*(1+Input!$N$6)</f>
        <v>6796.5203465069008</v>
      </c>
      <c r="G60" s="6">
        <f>Input!D60*Input!I60</f>
        <v>0</v>
      </c>
      <c r="H60" s="6">
        <f>Input!D60*Input!J60</f>
        <v>0</v>
      </c>
      <c r="I60" s="6">
        <f>Input!D60*Input!K60</f>
        <v>0</v>
      </c>
      <c r="J60" s="6">
        <f>Input!D60*Input!L60</f>
        <v>0</v>
      </c>
      <c r="L60" s="7" t="str" cm="1">
        <f t="array" ref="L60">_xlfn.IFNA(INDEX(Input!$G$6:$G$70,MATCH(B60,Input!$B$6:$B$70,0),0),"")</f>
        <v>Repex</v>
      </c>
    </row>
    <row r="61" spans="2:12" x14ac:dyDescent="0.25">
      <c r="B61" s="7" t="str">
        <f>Input!B61</f>
        <v>Online Sim</v>
      </c>
      <c r="C61" s="6">
        <f>Input!$C61*Input!I61*(1+Input!$N$6)</f>
        <v>0</v>
      </c>
      <c r="D61" s="6">
        <f>Input!$C61*Input!J61*(1+Input!$N$6)</f>
        <v>596688.64412215538</v>
      </c>
      <c r="E61" s="6">
        <f>Input!$C61*Input!K61*(1+Input!$N$6)</f>
        <v>0</v>
      </c>
      <c r="F61" s="6">
        <f>Input!$C61*Input!L61*(1+Input!$N$6)</f>
        <v>0</v>
      </c>
      <c r="G61" s="6">
        <f>Input!D61*Input!I61</f>
        <v>0</v>
      </c>
      <c r="H61" s="6">
        <f>Input!D61*Input!J61</f>
        <v>0</v>
      </c>
      <c r="I61" s="6">
        <f>Input!D61*Input!K61</f>
        <v>0</v>
      </c>
      <c r="J61" s="6">
        <f>Input!D61*Input!L61</f>
        <v>0</v>
      </c>
      <c r="L61" s="7" t="str" cm="1">
        <f t="array" ref="L61">_xlfn.IFNA(INDEX(Input!$G$6:$G$70,MATCH(B61,Input!$B$6:$B$70,0),0),"")</f>
        <v>Repex</v>
      </c>
    </row>
    <row r="62" spans="2:12" x14ac:dyDescent="0.25">
      <c r="B62" s="7" t="str">
        <f>Input!B62</f>
        <v>Minor Tools</v>
      </c>
      <c r="C62" s="6">
        <f>Input!$C62*Input!I62*(1+Input!$N$6)</f>
        <v>10099.617568716032</v>
      </c>
      <c r="D62" s="6">
        <f>Input!$C62*Input!J62*(1+Input!$N$6)</f>
        <v>10099.617568716032</v>
      </c>
      <c r="E62" s="6">
        <f>Input!$C62*Input!K62*(1+Input!$N$6)</f>
        <v>10099.617568716032</v>
      </c>
      <c r="F62" s="6">
        <f>Input!$C62*Input!L62*(1+Input!$N$6)</f>
        <v>10099.617568716032</v>
      </c>
      <c r="G62" s="6">
        <f>Input!D62*Input!I62</f>
        <v>0</v>
      </c>
      <c r="H62" s="6">
        <f>Input!D62*Input!J62</f>
        <v>0</v>
      </c>
      <c r="I62" s="6">
        <f>Input!D62*Input!K62</f>
        <v>0</v>
      </c>
      <c r="J62" s="6">
        <f>Input!D62*Input!L62</f>
        <v>0</v>
      </c>
      <c r="L62" s="7" t="str" cm="1">
        <f t="array" ref="L62">_xlfn.IFNA(INDEX(Input!$G$6:$G$70,MATCH(B62,Input!$B$6:$B$70,0),0),"")</f>
        <v>Repex</v>
      </c>
    </row>
    <row r="63" spans="2:12" x14ac:dyDescent="0.25">
      <c r="B63" s="7" t="str">
        <f>Input!B63</f>
        <v>Goup IT</v>
      </c>
      <c r="C63" s="6">
        <f>Input!$C63*Input!I63*(1+Input!$N$6)</f>
        <v>0</v>
      </c>
      <c r="D63" s="6">
        <f>Input!$C63*Input!J63*(1+Input!$N$6)</f>
        <v>1791860.6832357724</v>
      </c>
      <c r="E63" s="6">
        <f>Input!$C63*Input!K63*(1+Input!$N$6)</f>
        <v>0</v>
      </c>
      <c r="F63" s="6">
        <f>Input!$C63*Input!L63*(1+Input!$N$6)</f>
        <v>0</v>
      </c>
      <c r="G63" s="6">
        <f>Input!D63*Input!I63</f>
        <v>0</v>
      </c>
      <c r="H63" s="6">
        <f>Input!D63*Input!J63</f>
        <v>0</v>
      </c>
      <c r="I63" s="6">
        <f>Input!D63*Input!K63</f>
        <v>0</v>
      </c>
      <c r="J63" s="6">
        <f>Input!D63*Input!L63</f>
        <v>0</v>
      </c>
      <c r="L63" s="7" t="str" cm="1">
        <f t="array" ref="L63">_xlfn.IFNA(INDEX(Input!$G$6:$G$70,MATCH(B63,Input!$B$6:$B$70,0),0),"")</f>
        <v>Non-network</v>
      </c>
    </row>
    <row r="64" spans="2:12" x14ac:dyDescent="0.25">
      <c r="C64" s="6"/>
      <c r="D64" s="6"/>
      <c r="E64" s="6"/>
      <c r="F64" s="6"/>
      <c r="G64" s="6"/>
      <c r="H64" s="6"/>
      <c r="I64" s="6"/>
      <c r="J64" s="6"/>
      <c r="L64" s="7" t="str" cm="1">
        <f t="array" ref="L64">_xlfn.IFNA(INDEX(Input!$G$6:$G$70,MATCH(B64,Input!$B$6:$B$70,0),0),"")</f>
        <v/>
      </c>
    </row>
    <row r="65" spans="3:12" x14ac:dyDescent="0.25">
      <c r="C65" s="6"/>
      <c r="D65" s="6"/>
      <c r="E65" s="6"/>
      <c r="F65" s="6"/>
      <c r="G65" s="6"/>
      <c r="H65" s="6"/>
      <c r="I65" s="6"/>
      <c r="J65" s="6"/>
      <c r="L65" s="7" t="str" cm="1">
        <f t="array" ref="L65">_xlfn.IFNA(INDEX(Input!$G$6:$G$70,MATCH(B65,Input!$B$6:$B$70,0),0),"")</f>
        <v/>
      </c>
    </row>
    <row r="66" spans="3:12" x14ac:dyDescent="0.25">
      <c r="C66" s="6"/>
      <c r="D66" s="6"/>
      <c r="E66" s="6"/>
      <c r="F66" s="6"/>
      <c r="G66" s="6"/>
      <c r="H66" s="6"/>
      <c r="I66" s="6"/>
      <c r="J66" s="6"/>
      <c r="L66" s="7" t="str" cm="1">
        <f t="array" ref="L66">_xlfn.IFNA(INDEX(Input!$G$6:$G$70,MATCH(B66,Input!$B$6:$B$70,0),0),"")</f>
        <v/>
      </c>
    </row>
    <row r="67" spans="3:12" x14ac:dyDescent="0.25">
      <c r="C67" s="6"/>
      <c r="D67" s="6"/>
      <c r="E67" s="6"/>
      <c r="F67" s="6"/>
      <c r="G67" s="6"/>
      <c r="H67" s="6"/>
      <c r="I67" s="6"/>
      <c r="J67" s="6"/>
      <c r="L67" s="7" t="str" cm="1">
        <f t="array" ref="L67">_xlfn.IFNA(INDEX(Input!$G$6:$G$70,MATCH(B67,Input!$B$6:$B$70,0),0),"")</f>
        <v/>
      </c>
    </row>
    <row r="68" spans="3:12" x14ac:dyDescent="0.25">
      <c r="C68" s="6"/>
      <c r="D68" s="6"/>
      <c r="E68" s="6"/>
      <c r="F68" s="6"/>
      <c r="G68" s="6"/>
      <c r="H68" s="6"/>
      <c r="I68" s="6"/>
      <c r="J68" s="6"/>
      <c r="L68" s="7" t="str" cm="1">
        <f t="array" ref="L68">_xlfn.IFNA(INDEX(Input!$G$6:$G$70,MATCH(B68,Input!$B$6:$B$70,0),0),"")</f>
        <v/>
      </c>
    </row>
    <row r="69" spans="3:12" x14ac:dyDescent="0.25">
      <c r="C69" s="6"/>
      <c r="D69" s="6"/>
      <c r="E69" s="6"/>
      <c r="F69" s="6"/>
      <c r="G69" s="6"/>
      <c r="H69" s="6"/>
      <c r="I69" s="6"/>
      <c r="J69" s="6"/>
      <c r="L69" s="7" t="str" cm="1">
        <f t="array" ref="L69">_xlfn.IFNA(INDEX(Input!$G$6:$G$70,MATCH(B69,Input!$B$6:$B$70,0),0),"")</f>
        <v/>
      </c>
    </row>
    <row r="70" spans="3:12" x14ac:dyDescent="0.25">
      <c r="C70" s="6"/>
      <c r="D70" s="6"/>
      <c r="E70" s="6"/>
      <c r="F70" s="6"/>
      <c r="G70" s="6"/>
      <c r="H70" s="6"/>
      <c r="I70" s="6"/>
      <c r="J70" s="6"/>
      <c r="L70" s="7" t="str" cm="1">
        <f t="array" ref="L70">_xlfn.IFNA(INDEX(Input!$G$6:$G$70,MATCH(B70,Input!$B$6:$B$70,0),0),"")</f>
        <v/>
      </c>
    </row>
  </sheetData>
  <mergeCells count="2">
    <mergeCell ref="C4:F4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E209-553B-4807-97BE-D945BE2B70E6}">
  <dimension ref="B2:F93"/>
  <sheetViews>
    <sheetView tabSelected="1" workbookViewId="0">
      <selection activeCell="M11" sqref="M11"/>
    </sheetView>
  </sheetViews>
  <sheetFormatPr defaultRowHeight="15" x14ac:dyDescent="0.25"/>
  <cols>
    <col min="2" max="2" width="22.7109375" bestFit="1" customWidth="1"/>
    <col min="3" max="3" width="14.28515625" bestFit="1" customWidth="1"/>
    <col min="4" max="4" width="11.5703125" bestFit="1" customWidth="1"/>
  </cols>
  <sheetData>
    <row r="2" spans="2:4" ht="20.25" thickBot="1" x14ac:dyDescent="0.35">
      <c r="B2" s="10" t="s">
        <v>67</v>
      </c>
      <c r="C2" s="10" t="s">
        <v>92</v>
      </c>
      <c r="D2" s="10"/>
    </row>
    <row r="3" spans="2:4" ht="18.75" thickTop="1" thickBot="1" x14ac:dyDescent="0.35">
      <c r="B3" s="2"/>
      <c r="C3" s="2" t="s">
        <v>1</v>
      </c>
      <c r="D3" s="2" t="s">
        <v>2</v>
      </c>
    </row>
    <row r="4" spans="2:4" ht="15.75" thickTop="1" x14ac:dyDescent="0.25">
      <c r="B4" s="11" t="s">
        <v>68</v>
      </c>
      <c r="C4" s="13">
        <f>SUMIF(Input!$E$6:$E$70,$B4,Input!C$6:C$70)/1000000</f>
        <v>3.4981477412086668</v>
      </c>
      <c r="D4" s="13">
        <f>SUMIF(Input!$E$6:$E$70,$B4,Input!D$6:D$70)/1000000</f>
        <v>1.3856000356845988</v>
      </c>
    </row>
    <row r="5" spans="2:4" x14ac:dyDescent="0.25">
      <c r="B5" s="11" t="s">
        <v>69</v>
      </c>
      <c r="C5" s="13">
        <f>SUMIF(Input!$E$6:$E$70,$B5,Input!C$6:C$70)/1000000</f>
        <v>4.6906404928843921</v>
      </c>
      <c r="D5" s="13">
        <f>SUMIF(Input!$E$6:$E$70,$B5,Input!D$6:D$70)/1000000</f>
        <v>6.1075679401219505</v>
      </c>
    </row>
    <row r="6" spans="2:4" x14ac:dyDescent="0.25">
      <c r="B6" s="11" t="s">
        <v>70</v>
      </c>
      <c r="C6" s="13">
        <f>SUMIF(Input!$E$6:$E$70,$B6,Input!C$6:C$70)/1000000</f>
        <v>7.003733999999999E-2</v>
      </c>
      <c r="D6" s="13">
        <f>SUMIF(Input!$E$6:$E$70,$B6,Input!D$6:D$70)/1000000</f>
        <v>2.0720909372027974</v>
      </c>
    </row>
    <row r="7" spans="2:4" x14ac:dyDescent="0.25">
      <c r="B7" s="11" t="s">
        <v>71</v>
      </c>
      <c r="C7" s="13">
        <f>SUMIF(Input!$E$6:$E$70,$B7,Input!C$6:C$70)/1000000</f>
        <v>0.35381492938922049</v>
      </c>
      <c r="D7" s="13">
        <f>SUMIF(Input!$E$6:$E$70,$B7,Input!D$6:D$70)/1000000</f>
        <v>3.284676852269993E-2</v>
      </c>
    </row>
    <row r="8" spans="2:4" x14ac:dyDescent="0.25">
      <c r="B8" s="11" t="s">
        <v>72</v>
      </c>
      <c r="C8" s="13">
        <f>SUMIF(Input!$E$6:$E$70,$B8,Input!C$6:C$70)/1000000</f>
        <v>0</v>
      </c>
      <c r="D8" s="13">
        <f>SUMIF(Input!$E$6:$E$70,$B8,Input!D$6:D$70)/1000000</f>
        <v>0</v>
      </c>
    </row>
    <row r="9" spans="2:4" x14ac:dyDescent="0.25">
      <c r="B9" s="11" t="s">
        <v>73</v>
      </c>
      <c r="C9" s="13">
        <f>SUMIF(Input!$E$6:$E$70,$B9,Input!C$6:C$70)/1000000</f>
        <v>0.58256224000000001</v>
      </c>
      <c r="D9" s="13">
        <f>SUMIF(Input!$E$6:$E$70,$B9,Input!D$6:D$70)/1000000</f>
        <v>6.643707241808415E-2</v>
      </c>
    </row>
    <row r="10" spans="2:4" x14ac:dyDescent="0.25">
      <c r="B10" s="11" t="s">
        <v>74</v>
      </c>
      <c r="C10" s="13">
        <f>SUMIF(Input!$E$6:$E$70,$B10,Input!C$6:C$70)/1000000</f>
        <v>0</v>
      </c>
      <c r="D10" s="13">
        <f>SUMIF(Input!$E$6:$E$70,$B10,Input!D$6:D$70)/1000000</f>
        <v>0</v>
      </c>
    </row>
    <row r="11" spans="2:4" x14ac:dyDescent="0.25">
      <c r="B11" s="11" t="s">
        <v>75</v>
      </c>
      <c r="C11" s="13">
        <f>SUMIF(Input!$E$6:$E$70,$B11,Input!C$6:C$70)/1000000</f>
        <v>0</v>
      </c>
      <c r="D11" s="13">
        <f>SUMIF(Input!$E$6:$E$70,$B11,Input!D$6:D$70)/1000000</f>
        <v>0</v>
      </c>
    </row>
    <row r="12" spans="2:4" x14ac:dyDescent="0.25">
      <c r="B12" s="11" t="s">
        <v>76</v>
      </c>
      <c r="C12" s="13">
        <f>SUMIF(Input!$E$6:$E$70,$B12,Input!C$6:C$70)/1000000</f>
        <v>1.7494389807426243</v>
      </c>
      <c r="D12" s="13">
        <f>SUMIF(Input!$E$6:$E$70,$B12,Input!D$6:D$70)/1000000</f>
        <v>4.3972178863968798</v>
      </c>
    </row>
    <row r="13" spans="2:4" x14ac:dyDescent="0.25">
      <c r="B13" s="11" t="s">
        <v>77</v>
      </c>
      <c r="C13" s="13">
        <f>SUMIF(Input!$E$6:$E$70,$B13,Input!C$6:C$70)/1000000</f>
        <v>0.38992159337825061</v>
      </c>
      <c r="D13" s="13">
        <f>SUMIF(Input!$E$6:$E$70,$B13,Input!D$6:D$70)/1000000</f>
        <v>2.2377844054671754</v>
      </c>
    </row>
    <row r="14" spans="2:4" x14ac:dyDescent="0.25">
      <c r="B14" s="11" t="s">
        <v>78</v>
      </c>
      <c r="C14" s="13">
        <f>SUMIF(Input!$E$6:$E$70,$B14,Input!C$6:C$70)/1000000</f>
        <v>0</v>
      </c>
      <c r="D14" s="13">
        <f>SUMIF(Input!$E$6:$E$70,$B14,Input!D$6:D$70)/1000000</f>
        <v>0</v>
      </c>
    </row>
    <row r="15" spans="2:4" x14ac:dyDescent="0.25">
      <c r="B15" s="11" t="s">
        <v>79</v>
      </c>
      <c r="C15" s="13">
        <f>SUMIF(Input!$E$6:$E$70,$B15,Input!C$6:C$70)/1000000</f>
        <v>0</v>
      </c>
      <c r="D15" s="13">
        <f>SUMIF(Input!$E$6:$E$70,$B15,Input!D$6:D$70)/1000000</f>
        <v>0</v>
      </c>
    </row>
    <row r="17" spans="2:6" x14ac:dyDescent="0.25">
      <c r="B17" t="s">
        <v>80</v>
      </c>
      <c r="C17" s="8">
        <f>SUM(C4:C16)</f>
        <v>11.334563317603154</v>
      </c>
      <c r="D17" s="8">
        <f>SUM(D4:D16)</f>
        <v>16.299545045814185</v>
      </c>
    </row>
    <row r="19" spans="2:6" ht="20.25" thickBot="1" x14ac:dyDescent="0.35">
      <c r="B19" s="10" t="s">
        <v>81</v>
      </c>
      <c r="C19" s="10" t="s">
        <v>91</v>
      </c>
      <c r="D19" s="10"/>
    </row>
    <row r="20" spans="2:6" ht="18.75" thickTop="1" thickBot="1" x14ac:dyDescent="0.35">
      <c r="B20" s="2"/>
      <c r="C20" s="2" t="str">
        <f>C3</f>
        <v>FY21</v>
      </c>
      <c r="D20" s="2" t="str">
        <f>D3</f>
        <v>FY22</v>
      </c>
    </row>
    <row r="21" spans="2:6" ht="15.75" thickTop="1" x14ac:dyDescent="0.25">
      <c r="B21" s="11" t="s">
        <v>82</v>
      </c>
      <c r="C21" s="12">
        <f>SUMIF(Input!$G$6:$G$70,$F21,Input!C$6:C$70)*(1+Input!$N$6)</f>
        <v>9664967.8350979537</v>
      </c>
      <c r="D21" s="12">
        <f>SUMIF(Input!$G$6:$G$70,$F21,Input!D$6:D$70)</f>
        <v>10356056.892971436</v>
      </c>
      <c r="F21" t="s">
        <v>90</v>
      </c>
    </row>
    <row r="22" spans="2:6" x14ac:dyDescent="0.25">
      <c r="B22" s="11" t="s">
        <v>83</v>
      </c>
      <c r="C22" s="12">
        <f>SUMIF(Input!$G$6:$G$70,$F22,Input!C$6:C$70)*(1+Input!$N$6)</f>
        <v>0</v>
      </c>
      <c r="D22" s="12">
        <f>SUMIF(Input!$G$6:$G$70,$F22,Input!D$6:D$70)</f>
        <v>0</v>
      </c>
      <c r="F22" t="s">
        <v>83</v>
      </c>
    </row>
    <row r="23" spans="2:6" x14ac:dyDescent="0.25">
      <c r="B23" s="11" t="s">
        <v>84</v>
      </c>
      <c r="C23" s="12">
        <f>SUMIF(Input!$G$6:$G$70,$F23,Input!C$6:C$70)*(1+Input!$N$6)</f>
        <v>1944444.4359365483</v>
      </c>
      <c r="D23" s="12">
        <f>SUMIF(Input!$G$6:$G$70,$F23,Input!D$6:D$70)</f>
        <v>5943488.1528427508</v>
      </c>
      <c r="F23" t="s">
        <v>84</v>
      </c>
    </row>
    <row r="24" spans="2:6" x14ac:dyDescent="0.25">
      <c r="B24" s="11" t="s">
        <v>85</v>
      </c>
      <c r="C24" s="12">
        <f>SUMIF(Input!$G$6:$G$70,$F24,Input!C$6:C$70)*(1+Input!$N$6)</f>
        <v>0</v>
      </c>
      <c r="D24" s="12">
        <f>SUMIF(Input!$G$6:$G$70,$F24,Input!D$6:D$70)</f>
        <v>0</v>
      </c>
      <c r="F24" t="s">
        <v>85</v>
      </c>
    </row>
    <row r="25" spans="2:6" x14ac:dyDescent="0.25">
      <c r="B25" s="11" t="s">
        <v>86</v>
      </c>
      <c r="C25" s="12">
        <f>SUMIF(Input!$G$6:$G$70,$F25,Input!C$6:C$70)*(1+Input!$N$6)</f>
        <v>0</v>
      </c>
      <c r="D25" s="12">
        <f>SUMIF(Input!$G$6:$G$70,$F25,Input!D$6:D$70)</f>
        <v>0</v>
      </c>
      <c r="F25" t="s">
        <v>86</v>
      </c>
    </row>
    <row r="26" spans="2:6" x14ac:dyDescent="0.25">
      <c r="B26" s="11" t="s">
        <v>87</v>
      </c>
      <c r="C26" s="12">
        <f>SUMIF(Input!$G$6:$G$70,$F26,Input!C$6:C$70)*(1+Input!$N$6)</f>
        <v>0</v>
      </c>
      <c r="D26" s="12">
        <f>SUMIF(Input!$G$6:$G$70,$F26,Input!D$6:D$70)</f>
        <v>0</v>
      </c>
      <c r="F26" t="s">
        <v>87</v>
      </c>
    </row>
    <row r="27" spans="2:6" x14ac:dyDescent="0.25">
      <c r="B27" s="11" t="s">
        <v>88</v>
      </c>
      <c r="C27" s="12">
        <f>SUMIF(Input!$G$6:$G$70,$F27,Input!C$6:C$70)*(1+Input!$N$6)</f>
        <v>0</v>
      </c>
      <c r="D27" s="12">
        <f>SUMIF(Input!$G$6:$G$70,$F27,Input!D$6:D$70)</f>
        <v>0</v>
      </c>
      <c r="F27" t="s">
        <v>88</v>
      </c>
    </row>
    <row r="29" spans="2:6" x14ac:dyDescent="0.25">
      <c r="B29" t="s">
        <v>80</v>
      </c>
      <c r="C29" s="1">
        <f>SUM(C21:C28)</f>
        <v>11609412.271034501</v>
      </c>
      <c r="D29" s="1">
        <f>SUM(D21:D28)</f>
        <v>16299545.045814186</v>
      </c>
    </row>
    <row r="30" spans="2:6" x14ac:dyDescent="0.25">
      <c r="C30" s="1">
        <f>C29/(1+Input!N6)</f>
        <v>11334563.317603156</v>
      </c>
    </row>
    <row r="32" spans="2:6" ht="20.25" thickBot="1" x14ac:dyDescent="0.35">
      <c r="B32" s="10" t="s">
        <v>93</v>
      </c>
      <c r="C32" s="10" t="s">
        <v>91</v>
      </c>
      <c r="D32" s="10"/>
      <c r="F32" t="s">
        <v>90</v>
      </c>
    </row>
    <row r="33" spans="2:4" ht="18.75" thickTop="1" thickBot="1" x14ac:dyDescent="0.35">
      <c r="B33" s="2"/>
      <c r="C33" s="2" t="str">
        <f>C20</f>
        <v>FY21</v>
      </c>
      <c r="D33" s="2" t="str">
        <f>D20</f>
        <v>FY22</v>
      </c>
    </row>
    <row r="34" spans="2:4" ht="15.75" thickTop="1" x14ac:dyDescent="0.25">
      <c r="B34" s="11" t="s">
        <v>3</v>
      </c>
      <c r="C34" s="12">
        <f>SUMIF(Calculation!$L$6:$L$70,$F$32,Calculation!$C$6:$C$70)</f>
        <v>2859986.0450364458</v>
      </c>
      <c r="D34" s="12">
        <f>SUMIF(Calculation!$L$6:$L$70,$F$32,Calculation!$G$6:$G$70)</f>
        <v>2830166.2456995365</v>
      </c>
    </row>
    <row r="35" spans="2:4" x14ac:dyDescent="0.25">
      <c r="B35" s="11" t="s">
        <v>4</v>
      </c>
      <c r="C35" s="12">
        <f>SUMIF(Calculation!$L$6:$L$70,$F$32,Calculation!$D$6:$D$70)</f>
        <v>2053360.8048737259</v>
      </c>
      <c r="D35" s="12">
        <f>SUMIF(Calculation!$L$6:$L$70,$F$32,Calculation!$H$6:$H$70)</f>
        <v>2633291.8440721035</v>
      </c>
    </row>
    <row r="36" spans="2:4" x14ac:dyDescent="0.25">
      <c r="B36" s="11" t="s">
        <v>5</v>
      </c>
      <c r="C36" s="12">
        <f>SUMIF(Calculation!$L$6:$L$70,$F$32,Calculation!$E$6:$E$70)</f>
        <v>3558413.0000815219</v>
      </c>
      <c r="D36" s="12">
        <f>SUMIF(Calculation!$L$6:$L$70,$F$32,Calculation!$I$6:$I$70)</f>
        <v>3625173.3932549423</v>
      </c>
    </row>
    <row r="37" spans="2:4" x14ac:dyDescent="0.25">
      <c r="B37" s="11" t="s">
        <v>6</v>
      </c>
      <c r="C37" s="12">
        <f>SUMIF(Calculation!$L$6:$L$70,$F$32,Calculation!$F$6:$F$70)</f>
        <v>1193207.9851062598</v>
      </c>
      <c r="D37" s="12">
        <f>SUMIF(Calculation!$L$6:$L$70,$F$32,Calculation!$J$6:$J$70)</f>
        <v>1267425.409944854</v>
      </c>
    </row>
    <row r="38" spans="2:4" x14ac:dyDescent="0.25">
      <c r="B38" s="11" t="s">
        <v>94</v>
      </c>
      <c r="C38" s="12">
        <v>0</v>
      </c>
      <c r="D38" s="11"/>
    </row>
    <row r="39" spans="2:4" x14ac:dyDescent="0.25">
      <c r="B39" s="11" t="s">
        <v>88</v>
      </c>
      <c r="C39" s="12">
        <v>0</v>
      </c>
      <c r="D39" s="11"/>
    </row>
    <row r="41" spans="2:4" x14ac:dyDescent="0.25">
      <c r="B41" t="s">
        <v>80</v>
      </c>
      <c r="C41" s="1">
        <f>SUM(C34:C39)</f>
        <v>9664967.8350979537</v>
      </c>
      <c r="D41" s="1">
        <f>SUM(D34:D39)</f>
        <v>10356056.892971437</v>
      </c>
    </row>
    <row r="42" spans="2:4" x14ac:dyDescent="0.25">
      <c r="C42" s="1"/>
      <c r="D42" s="1"/>
    </row>
    <row r="43" spans="2:4" ht="20.25" thickBot="1" x14ac:dyDescent="0.35">
      <c r="B43" s="10" t="s">
        <v>93</v>
      </c>
      <c r="C43" s="10" t="s">
        <v>91</v>
      </c>
      <c r="D43" s="10"/>
    </row>
    <row r="44" spans="2:4" ht="18.75" thickTop="1" thickBot="1" x14ac:dyDescent="0.35">
      <c r="B44" s="2"/>
      <c r="C44" s="2" t="str">
        <f>C33</f>
        <v>FY21</v>
      </c>
      <c r="D44" s="2" t="str">
        <f>D33</f>
        <v>FY22</v>
      </c>
    </row>
    <row r="45" spans="2:4" ht="15.75" thickTop="1" x14ac:dyDescent="0.25">
      <c r="B45" s="11" t="str" cm="1">
        <f t="array" ref="B45">_xlfn.IFNA(INDEX(Input!$P$6:$P$70,MATCH(0,COUNTIF($B$44:B44,Input!$P$6:$P$70),0)),"")</f>
        <v>Pipeline Integrity</v>
      </c>
      <c r="C45" s="12">
        <f>SUMIF(Input!$H$6:$H$70,$B45,Input!C$6:C$70)*(1+Input!$N$6)</f>
        <v>7324503.6554716248</v>
      </c>
      <c r="D45" s="12">
        <f>SUMIF(Input!$H$6:$H$70,$B45,Input!D$6:D$70)</f>
        <v>6983984.0182486353</v>
      </c>
    </row>
    <row r="46" spans="2:4" x14ac:dyDescent="0.25">
      <c r="B46" s="11" t="str" cm="1">
        <f t="array" ref="B46">_xlfn.IFNA(INDEX(Input!$P$6:$P$70,MATCH(0,COUNTIF($B$44:B45,Input!$P$6:$P$70),0)),"")</f>
        <v>Compressor Overhaul</v>
      </c>
      <c r="C46" s="12">
        <f>SUMIF(Input!$H$6:$H$70,$B46,Input!C$6:C$70)*(1+Input!$N$6)</f>
        <v>0</v>
      </c>
      <c r="D46" s="12">
        <f>SUMIF(Input!$H$6:$H$70,$B46,Input!D$6:D$70)</f>
        <v>1530808.1202323537</v>
      </c>
    </row>
    <row r="47" spans="2:4" x14ac:dyDescent="0.25">
      <c r="B47" s="11" t="str" cm="1">
        <f t="array" ref="B47">_xlfn.IFNA(INDEX(Input!$P$6:$P$70,MATCH(0,COUNTIF($B$44:B46,Input!$P$6:$P$70),0)),"")</f>
        <v>Supply Security Project</v>
      </c>
      <c r="C47" s="12">
        <f>SUMIF(Input!$H$6:$H$70,$B47,Input!C$6:C$70)*(1+Input!$N$6)</f>
        <v>534722.10033414047</v>
      </c>
      <c r="D47" s="12">
        <f>SUMIF(Input!$H$6:$H$70,$B47,Input!D$6:D$70)</f>
        <v>509183.95755791501</v>
      </c>
    </row>
    <row r="48" spans="2:4" x14ac:dyDescent="0.25">
      <c r="B48" s="11" t="str" cm="1">
        <f t="array" ref="B48">_xlfn.IFNA(INDEX(Input!$P$6:$P$70,MATCH(0,COUNTIF($B$44:B47,Input!$P$6:$P$70),0)),"")</f>
        <v>Minor Projects</v>
      </c>
      <c r="C48" s="12">
        <f>SUMIF(Input!$H$6:$H$70,$B48,Input!C$6:C$70)*(1+Input!$N$6)</f>
        <v>186961.47990776159</v>
      </c>
      <c r="D48" s="12">
        <f>SUMIF(Input!$H$6:$H$70,$B48,Input!D$6:D$70)</f>
        <v>560345.75180482352</v>
      </c>
    </row>
    <row r="49" spans="2:6" x14ac:dyDescent="0.25">
      <c r="B49" s="11" t="str" cm="1">
        <f t="array" ref="B49">_xlfn.IFNA(INDEX(Input!$P$6:$P$70,MATCH(0,COUNTIF($B$44:B48,Input!$P$6:$P$70),0)),"")</f>
        <v>Communication Upgrade</v>
      </c>
      <c r="C49" s="12">
        <f>SUMIF(Input!$H$6:$H$70,$B49,Input!C$6:C$70)*(1+Input!$N$6)</f>
        <v>0</v>
      </c>
      <c r="D49" s="12">
        <f>SUMIF(Input!$H$6:$H$70,$B49,Input!D$6:D$70)</f>
        <v>66437.07241808415</v>
      </c>
    </row>
    <row r="50" spans="2:6" x14ac:dyDescent="0.25">
      <c r="B50" s="11" t="str" cm="1">
        <f t="array" ref="B50">_xlfn.IFNA(INDEX(Input!$P$6:$P$70,MATCH(0,COUNTIF($B$44:B49,Input!$P$6:$P$70),0)),"")</f>
        <v>Main Switchboard Replacement</v>
      </c>
      <c r="C50" s="12">
        <f>SUMIF(Input!$H$6:$H$70,$B50,Input!C$6:C$70)*(1+Input!$N$6)</f>
        <v>0</v>
      </c>
      <c r="D50" s="12">
        <f>SUMIF(Input!$H$6:$H$70,$B50,Input!D$6:D$70)</f>
        <v>541282.81697044428</v>
      </c>
    </row>
    <row r="51" spans="2:6" x14ac:dyDescent="0.25">
      <c r="B51" s="11" t="str" cm="1">
        <f t="array" ref="B51">_xlfn.IFNA(INDEX(Input!$P$6:$P$70,MATCH(0,COUNTIF($B$44:B50,Input!$P$6:$P$70),0)),"")</f>
        <v>Equipment Purchases</v>
      </c>
      <c r="C51" s="12">
        <f>SUMIF(Input!$H$6:$H$70,$B51,Input!C$6:C$70)*(1+Input!$N$6)</f>
        <v>57870.054181509913</v>
      </c>
      <c r="D51" s="12">
        <f>SUMIF(Input!$H$6:$H$70,$B51,Input!D$6:D$70)</f>
        <v>164015.15573918074</v>
      </c>
    </row>
    <row r="52" spans="2:6" x14ac:dyDescent="0.25">
      <c r="B52" s="11" t="str" cm="1">
        <f t="array" ref="B52">_xlfn.IFNA(INDEX(Input!$P$6:$P$70,MATCH(0,COUNTIF($B$44:B51,Input!$P$6:$P$70),0)),"")</f>
        <v>Toowoomba Station Heater</v>
      </c>
      <c r="C52" s="12">
        <f>SUMIF(Input!$H$6:$H$70,$B52,Input!C$6:C$70)*(1+Input!$N$6)</f>
        <v>798.91402232880944</v>
      </c>
      <c r="D52" s="12">
        <f>SUMIF(Input!$H$6:$H$70,$B52,Input!D$6:D$70)</f>
        <v>0</v>
      </c>
    </row>
    <row r="53" spans="2:6" x14ac:dyDescent="0.25">
      <c r="B53" s="11" t="str" cm="1">
        <f t="array" ref="B53">_xlfn.IFNA(INDEX(Input!$P$6:$P$70,MATCH(0,COUNTIF($B$44:B52,Input!$P$6:$P$70),0)),"")</f>
        <v>Sandy Creek Meter</v>
      </c>
      <c r="C53" s="12">
        <f>SUMIF(Input!$H$6:$H$70,$B53,Input!C$6:C$70)*(1+Input!$N$6)</f>
        <v>143587.48570978636</v>
      </c>
      <c r="D53" s="12">
        <f>SUMIF(Input!$H$6:$H$70,$B53,Input!D$6:D$70)</f>
        <v>0</v>
      </c>
    </row>
    <row r="54" spans="2:6" x14ac:dyDescent="0.25">
      <c r="B54" s="11" t="str" cm="1">
        <f t="array" ref="B54">_xlfn.IFNA(INDEX(Input!$P$6:$P$70,MATCH(0,COUNTIF($B$44:B53,Input!$P$6:$P$70),0)),"")</f>
        <v>Liquids Removal</v>
      </c>
      <c r="C54" s="12">
        <f>SUMIF(Input!$H$6:$H$70,$B54,Input!C$6:C$70)*(1+Input!$N$6)</f>
        <v>673.34112599866569</v>
      </c>
      <c r="D54" s="12">
        <f>SUMIF(Input!$H$6:$H$70,$B54,Input!D$6:D$70)</f>
        <v>0</v>
      </c>
    </row>
    <row r="55" spans="2:6" x14ac:dyDescent="0.25">
      <c r="B55" s="11" t="str" cm="1">
        <f t="array" ref="B55">_xlfn.IFNA(INDEX(Input!$P$6:$P$70,MATCH(0,COUNTIF($B$44:B54,Input!$P$6:$P$70),0)),"")</f>
        <v>Wallumbilla Reliability</v>
      </c>
      <c r="C55" s="12">
        <f>SUMIF(Input!$H$6:$H$70,$B55,Input!C$6:C$70)*(1+Input!$N$6)</f>
        <v>315516.07763213851</v>
      </c>
      <c r="D55" s="12">
        <f>SUMIF(Input!$H$6:$H$70,$B55,Input!D$6:D$70)</f>
        <v>0</v>
      </c>
    </row>
    <row r="56" spans="2:6" x14ac:dyDescent="0.25">
      <c r="B56" s="11" t="str" cm="1">
        <f t="array" ref="B56">_xlfn.IFNA(INDEX(Input!$P$6:$P$70,MATCH(0,COUNTIF($B$44:B55,Input!$P$6:$P$70),0)),"")</f>
        <v>MLVs</v>
      </c>
      <c r="C56" s="12">
        <f>SUMIF(Input!$H$6:$H$70,$B56,Input!C$6:C$70)*(1+Input!$N$6)</f>
        <v>503646.08259050822</v>
      </c>
      <c r="D56" s="12">
        <f>SUMIF(Input!$H$6:$H$70,$B56,Input!D$6:D$70)</f>
        <v>0</v>
      </c>
    </row>
    <row r="57" spans="2:6" x14ac:dyDescent="0.25">
      <c r="B57" s="11" t="str" cm="1">
        <f t="array" ref="B57">_xlfn.IFNA(INDEX(Input!$P$6:$P$70,MATCH(0,COUNTIF($B$44:B56,Input!$P$6:$P$70),0)),"")</f>
        <v>Online Sim</v>
      </c>
      <c r="C57" s="12">
        <f>SUMIF(Input!$H$6:$H$70,$B57,Input!C$6:C$70)*(1+Input!$N$6)</f>
        <v>596688.64412215538</v>
      </c>
      <c r="D57" s="12">
        <f>SUMIF(Input!$H$6:$H$70,$B57,Input!D$6:D$70)</f>
        <v>0</v>
      </c>
    </row>
    <row r="58" spans="2:6" x14ac:dyDescent="0.25">
      <c r="B58" s="11" t="str" cm="1">
        <f t="array" ref="B58">_xlfn.IFNA(INDEX(Input!$P$6:$P$70,MATCH(0,COUNTIF($B$44:B57,Input!$P$6:$P$70),0)),"")</f>
        <v/>
      </c>
      <c r="C58" s="12">
        <f>SUMIF(Input!$H$6:$H$70,$B58,Input!C$6:C$70)*(1+Input!$N$6)</f>
        <v>0</v>
      </c>
      <c r="D58" s="12">
        <f>SUMIF(Input!$H$6:$H$70,$B58,Input!D$6:D$70)</f>
        <v>0</v>
      </c>
    </row>
    <row r="60" spans="2:6" x14ac:dyDescent="0.25">
      <c r="B60" t="s">
        <v>80</v>
      </c>
      <c r="C60" s="1">
        <f>SUM(C45:C58)</f>
        <v>9664967.8350979518</v>
      </c>
      <c r="D60" s="1">
        <f>SUM(D45:D58)</f>
        <v>10356056.892971437</v>
      </c>
    </row>
    <row r="63" spans="2:6" ht="20.25" thickBot="1" x14ac:dyDescent="0.35">
      <c r="B63" s="10" t="s">
        <v>93</v>
      </c>
      <c r="C63" s="10" t="s">
        <v>91</v>
      </c>
      <c r="D63" s="10"/>
      <c r="F63" t="s">
        <v>84</v>
      </c>
    </row>
    <row r="64" spans="2:6" ht="18.75" thickTop="1" thickBot="1" x14ac:dyDescent="0.35">
      <c r="B64" s="2"/>
      <c r="C64" s="2" t="str">
        <f>C33</f>
        <v>FY21</v>
      </c>
      <c r="D64" s="2" t="str">
        <f>D33</f>
        <v>FY22</v>
      </c>
    </row>
    <row r="65" spans="2:4" ht="15.75" thickTop="1" x14ac:dyDescent="0.25">
      <c r="B65" s="11" t="s">
        <v>3</v>
      </c>
      <c r="C65" s="12">
        <f>SUMIF(Calculation!$L$6:$L$70,$F$63,Calculation!$C$6:$C$70)</f>
        <v>0</v>
      </c>
      <c r="D65" s="12">
        <f>SUMIF(Calculation!$L$6:$L$70,$F$63,Calculation!$G$6:$G$70)</f>
        <v>0</v>
      </c>
    </row>
    <row r="66" spans="2:4" x14ac:dyDescent="0.25">
      <c r="B66" s="11" t="s">
        <v>4</v>
      </c>
      <c r="C66" s="12">
        <f>SUMIF(Calculation!$L$6:$L$70,$F$63,Calculation!$D$6:$D$70)</f>
        <v>1944444.4359365485</v>
      </c>
      <c r="D66" s="12">
        <f>SUMIF(Calculation!$L$6:$L$70,$F$63,Calculation!$H$6:$H$70)</f>
        <v>5943488.1528427508</v>
      </c>
    </row>
    <row r="67" spans="2:4" x14ac:dyDescent="0.25">
      <c r="B67" s="11" t="s">
        <v>5</v>
      </c>
      <c r="C67" s="12">
        <f>SUMIF(Calculation!$L$6:$L$70,$F$63,Calculation!$E$6:$E$70)</f>
        <v>0</v>
      </c>
      <c r="D67" s="12">
        <f>SUMIF(Calculation!$L$6:$L$70,$F$63,Calculation!$I$6:$I$70)</f>
        <v>0</v>
      </c>
    </row>
    <row r="68" spans="2:4" x14ac:dyDescent="0.25">
      <c r="B68" s="11" t="s">
        <v>6</v>
      </c>
      <c r="C68" s="12">
        <f>SUMIF(Calculation!$L$6:$L$70,$F$63,Calculation!$F$6:$F$70)</f>
        <v>0</v>
      </c>
      <c r="D68" s="12">
        <f>SUMIF(Calculation!$L$6:$L$70,$F$63,Calculation!$J$6:$J$70)</f>
        <v>0</v>
      </c>
    </row>
    <row r="69" spans="2:4" x14ac:dyDescent="0.25">
      <c r="B69" s="11" t="s">
        <v>94</v>
      </c>
      <c r="C69" s="12">
        <v>0</v>
      </c>
      <c r="D69" s="11"/>
    </row>
    <row r="70" spans="2:4" x14ac:dyDescent="0.25">
      <c r="B70" s="11" t="s">
        <v>88</v>
      </c>
      <c r="C70" s="12">
        <v>0</v>
      </c>
      <c r="D70" s="11"/>
    </row>
    <row r="72" spans="2:4" x14ac:dyDescent="0.25">
      <c r="B72" t="s">
        <v>80</v>
      </c>
      <c r="C72" s="1">
        <f>SUM(C65:C70)</f>
        <v>1944444.4359365485</v>
      </c>
      <c r="D72" s="1">
        <f>SUM(D65:D70)</f>
        <v>5943488.1528427508</v>
      </c>
    </row>
    <row r="73" spans="2:4" x14ac:dyDescent="0.25">
      <c r="B73" t="s">
        <v>80</v>
      </c>
      <c r="C73" s="1">
        <f>C41+C72</f>
        <v>11609412.271034501</v>
      </c>
      <c r="D73" s="1">
        <f>D41+D72</f>
        <v>16299545.045814188</v>
      </c>
    </row>
    <row r="75" spans="2:4" ht="20.25" thickBot="1" x14ac:dyDescent="0.35">
      <c r="B75" s="10" t="s">
        <v>93</v>
      </c>
      <c r="C75" s="10" t="s">
        <v>91</v>
      </c>
      <c r="D75" s="10"/>
    </row>
    <row r="76" spans="2:4" ht="18.75" thickTop="1" thickBot="1" x14ac:dyDescent="0.35">
      <c r="B76" s="2"/>
      <c r="C76" s="2" t="str">
        <f>C64</f>
        <v>FY21</v>
      </c>
      <c r="D76" s="2" t="str">
        <f>D64</f>
        <v>FY22</v>
      </c>
    </row>
    <row r="77" spans="2:4" ht="15.75" thickTop="1" x14ac:dyDescent="0.25">
      <c r="B77" s="11" t="str" cm="1">
        <f t="array" ref="B77">_xlfn.IFNA(INDEX(Input!$Q$6:$Q$70,MATCH(0,COUNTIF($B$76:B76,Input!$Q$6:$Q$70),0)),"")</f>
        <v>Group IT</v>
      </c>
      <c r="C77" s="12">
        <f>SUMIF(Input!$H$6:$H$70,$B77,Input!C$6:C$70)*(1+Input!$N$6)</f>
        <v>1791860.6832357724</v>
      </c>
      <c r="D77" s="12">
        <f>SUMIF(Input!$H$6:$H$70,$B77,Input!D$6:D$70)</f>
        <v>4397217.8863968803</v>
      </c>
    </row>
    <row r="78" spans="2:4" x14ac:dyDescent="0.25">
      <c r="B78" s="11" t="str" cm="1">
        <f t="array" ref="B78">_xlfn.IFNA(INDEX(Input!$Q$6:$Q$70,MATCH(0,COUNTIF($B$76:B77,Input!$Q$6:$Q$70),0)),"")</f>
        <v>Property Leases</v>
      </c>
      <c r="C78" s="12">
        <f>SUMIF(Input!$H$6:$H$70,$B78,Input!C$6:C$70)*(1+Input!$N$6)</f>
        <v>152583.75270077607</v>
      </c>
      <c r="D78" s="12">
        <f>SUMIF(Input!$H$6:$H$70,$B78,Input!D$6:D$70)</f>
        <v>1546270.266445871</v>
      </c>
    </row>
    <row r="79" spans="2:4" x14ac:dyDescent="0.25">
      <c r="B79" s="11" t="str" cm="1">
        <f t="array" ref="B79">_xlfn.IFNA(INDEX(Input!$Q$6:$Q$70,MATCH(0,COUNTIF($B$76:B78,Input!$Q$6:$Q$70),0)),"")</f>
        <v/>
      </c>
      <c r="C79" s="12">
        <f>SUMIF(Input!$H$6:$H$70,$B79,Input!C$6:C$70)*(1+Input!$N$6)</f>
        <v>0</v>
      </c>
      <c r="D79" s="12">
        <f>SUMIF(Input!$H$6:$H$70,$B79,Input!D$6:D$70)</f>
        <v>0</v>
      </c>
    </row>
    <row r="80" spans="2:4" x14ac:dyDescent="0.25">
      <c r="B80" s="11" t="str" cm="1">
        <f t="array" ref="B80">_xlfn.IFNA(INDEX(Input!$Q$6:$Q$70,MATCH(0,COUNTIF($B$76:B79,Input!$Q$6:$Q$70),0)),"")</f>
        <v/>
      </c>
      <c r="C80" s="12">
        <f>SUMIF(Input!$H$6:$H$70,$B80,Input!C$6:C$70)*(1+Input!$N$6)</f>
        <v>0</v>
      </c>
      <c r="D80" s="12">
        <f>SUMIF(Input!$H$6:$H$70,$B80,Input!D$6:D$70)</f>
        <v>0</v>
      </c>
    </row>
    <row r="81" spans="2:4" x14ac:dyDescent="0.25">
      <c r="B81" s="11" t="str" cm="1">
        <f t="array" ref="B81">_xlfn.IFNA(INDEX(Input!$Q$6:$Q$70,MATCH(0,COUNTIF($B$76:B80,Input!$Q$6:$Q$70),0)),"")</f>
        <v/>
      </c>
      <c r="C81" s="12">
        <f>SUMIF(Input!$H$6:$H$70,$B81,Input!C$6:C$70)*(1+Input!$N$6)</f>
        <v>0</v>
      </c>
      <c r="D81" s="12">
        <f>SUMIF(Input!$H$6:$H$70,$B81,Input!D$6:D$70)</f>
        <v>0</v>
      </c>
    </row>
    <row r="82" spans="2:4" x14ac:dyDescent="0.25">
      <c r="B82" s="11" t="str" cm="1">
        <f t="array" ref="B82">_xlfn.IFNA(INDEX(Input!$Q$6:$Q$70,MATCH(0,COUNTIF($B$76:B81,Input!$Q$6:$Q$70),0)),"")</f>
        <v/>
      </c>
      <c r="C82" s="12">
        <f>SUMIF(Input!$H$6:$H$70,$B82,Input!C$6:C$70)*(1+Input!$N$6)</f>
        <v>0</v>
      </c>
      <c r="D82" s="12">
        <f>SUMIF(Input!$H$6:$H$70,$B82,Input!D$6:D$70)</f>
        <v>0</v>
      </c>
    </row>
    <row r="83" spans="2:4" x14ac:dyDescent="0.25">
      <c r="B83" s="11" t="str" cm="1">
        <f t="array" ref="B83">_xlfn.IFNA(INDEX(Input!$Q$6:$Q$70,MATCH(0,COUNTIF($B$76:B82,Input!$Q$6:$Q$70),0)),"")</f>
        <v/>
      </c>
      <c r="C83" s="12">
        <f>SUMIF(Input!$H$6:$H$70,$B83,Input!C$6:C$70)*(1+Input!$N$6)</f>
        <v>0</v>
      </c>
      <c r="D83" s="12">
        <f>SUMIF(Input!$H$6:$H$70,$B83,Input!D$6:D$70)</f>
        <v>0</v>
      </c>
    </row>
    <row r="84" spans="2:4" x14ac:dyDescent="0.25">
      <c r="B84" s="11" t="str" cm="1">
        <f t="array" ref="B84">_xlfn.IFNA(INDEX(Input!$Q$6:$Q$70,MATCH(0,COUNTIF($B$76:B83,Input!$Q$6:$Q$70),0)),"")</f>
        <v/>
      </c>
      <c r="C84" s="12">
        <f>SUMIF(Input!$H$6:$H$70,$B84,Input!C$6:C$70)*(1+Input!$N$6)</f>
        <v>0</v>
      </c>
      <c r="D84" s="12">
        <f>SUMIF(Input!$H$6:$H$70,$B84,Input!D$6:D$70)</f>
        <v>0</v>
      </c>
    </row>
    <row r="85" spans="2:4" x14ac:dyDescent="0.25">
      <c r="B85" s="11" t="str" cm="1">
        <f t="array" ref="B85">_xlfn.IFNA(INDEX(Input!$Q$6:$Q$70,MATCH(0,COUNTIF($B$76:B84,Input!$Q$6:$Q$70),0)),"")</f>
        <v/>
      </c>
      <c r="C85" s="12">
        <f>SUMIF(Input!$H$6:$H$70,$B85,Input!C$6:C$70)*(1+Input!$N$6)</f>
        <v>0</v>
      </c>
      <c r="D85" s="12">
        <f>SUMIF(Input!$H$6:$H$70,$B85,Input!D$6:D$70)</f>
        <v>0</v>
      </c>
    </row>
    <row r="86" spans="2:4" x14ac:dyDescent="0.25">
      <c r="B86" s="11" t="str" cm="1">
        <f t="array" ref="B86">_xlfn.IFNA(INDEX(Input!$Q$6:$Q$70,MATCH(0,COUNTIF($B$76:B85,Input!$Q$6:$Q$70),0)),"")</f>
        <v/>
      </c>
      <c r="C86" s="12">
        <f>SUMIF(Input!$H$6:$H$70,$B86,Input!C$6:C$70)*(1+Input!$N$6)</f>
        <v>0</v>
      </c>
      <c r="D86" s="12">
        <f>SUMIF(Input!$H$6:$H$70,$B86,Input!D$6:D$70)</f>
        <v>0</v>
      </c>
    </row>
    <row r="87" spans="2:4" x14ac:dyDescent="0.25">
      <c r="B87" s="11" t="str" cm="1">
        <f t="array" ref="B87">_xlfn.IFNA(INDEX(Input!$Q$6:$Q$70,MATCH(0,COUNTIF($B$76:B86,Input!$Q$6:$Q$70),0)),"")</f>
        <v/>
      </c>
      <c r="C87" s="12">
        <f>SUMIF(Input!$H$6:$H$70,$B87,Input!C$6:C$70)*(1+Input!$N$6)</f>
        <v>0</v>
      </c>
      <c r="D87" s="12">
        <f>SUMIF(Input!$H$6:$H$70,$B87,Input!D$6:D$70)</f>
        <v>0</v>
      </c>
    </row>
    <row r="88" spans="2:4" x14ac:dyDescent="0.25">
      <c r="B88" s="11" t="str" cm="1">
        <f t="array" ref="B88">_xlfn.IFNA(INDEX(Input!$Q$6:$Q$70,MATCH(0,COUNTIF($B$76:B87,Input!$Q$6:$Q$70),0)),"")</f>
        <v/>
      </c>
      <c r="C88" s="12">
        <f>SUMIF(Input!$H$6:$H$70,$B88,Input!C$6:C$70)*(1+Input!$N$6)</f>
        <v>0</v>
      </c>
      <c r="D88" s="12">
        <f>SUMIF(Input!$H$6:$H$70,$B88,Input!D$6:D$70)</f>
        <v>0</v>
      </c>
    </row>
    <row r="89" spans="2:4" x14ac:dyDescent="0.25">
      <c r="B89" s="11" t="str" cm="1">
        <f t="array" ref="B89">_xlfn.IFNA(INDEX(Input!$Q$6:$Q$70,MATCH(0,COUNTIF($B$76:B88,Input!$Q$6:$Q$70),0)),"")</f>
        <v/>
      </c>
      <c r="C89" s="12">
        <f>SUMIF(Input!$H$6:$H$70,$B89,Input!C$6:C$70)*(1+Input!$N$6)</f>
        <v>0</v>
      </c>
      <c r="D89" s="12">
        <f>SUMIF(Input!$H$6:$H$70,$B89,Input!D$6:D$70)</f>
        <v>0</v>
      </c>
    </row>
    <row r="90" spans="2:4" x14ac:dyDescent="0.25">
      <c r="B90" s="11" t="str" cm="1">
        <f t="array" ref="B90">_xlfn.IFNA(INDEX(Input!$Q$6:$Q$70,MATCH(0,COUNTIF($B$76:B89,Input!$Q$6:$Q$70),0)),"")</f>
        <v/>
      </c>
      <c r="C90" s="12">
        <f>SUMIF(Input!$H$6:$H$70,$B90,Input!C$6:C$70)*(1+Input!$N$6)</f>
        <v>0</v>
      </c>
      <c r="D90" s="12">
        <f>SUMIF(Input!$H$6:$H$70,$B90,Input!D$6:D$70)</f>
        <v>0</v>
      </c>
    </row>
    <row r="92" spans="2:4" x14ac:dyDescent="0.25">
      <c r="B92" t="s">
        <v>80</v>
      </c>
      <c r="C92" s="1">
        <f>SUM(C77:C90)</f>
        <v>1944444.4359365485</v>
      </c>
      <c r="D92" s="1">
        <f>SUM(D77:D90)</f>
        <v>5943488.1528427508</v>
      </c>
    </row>
    <row r="93" spans="2:4" x14ac:dyDescent="0.25">
      <c r="B93" t="s">
        <v>80</v>
      </c>
      <c r="C93" s="1">
        <f>C92+C60</f>
        <v>11609412.2710345</v>
      </c>
      <c r="D93" s="1">
        <f>D92+D60</f>
        <v>16299545.045814188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1D079-3A44-4DCD-BD61-5EB9F5B809C5}">
  <ds:schemaRefs>
    <ds:schemaRef ds:uri="http://purl.org/dc/terms/"/>
    <ds:schemaRef ds:uri="64666f4f-5ef0-4a2c-bbe1-6139430fff00"/>
    <ds:schemaRef ds:uri="92f33184-8f76-499f-8375-f72d6cfe5636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61E8E3-D40C-4D93-AEEA-A33D01A2B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67546-3536-46B4-9E62-DE94EBAD4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Calculation</vt:lpstr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Allen, Mark</cp:lastModifiedBy>
  <dcterms:created xsi:type="dcterms:W3CDTF">2021-07-08T07:12:21Z</dcterms:created>
  <dcterms:modified xsi:type="dcterms:W3CDTF">2021-07-09T01:21:02Z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