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4675" windowHeight="11790"/>
  </bookViews>
  <sheets>
    <sheet name="Revised Pricing Proposal" sheetId="5" r:id="rId1"/>
    <sheet name="Pricing Model Adjusted for PD" sheetId="4" r:id="rId2"/>
    <sheet name="Pricing Model Raw" sheetId="2" r:id="rId3"/>
    <sheet name="Assumptions, Volumes" sheetId="3" r:id="rId4"/>
    <sheet name="Costs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tn1">#REF!</definedName>
    <definedName name="_ftnref1">#REF!</definedName>
    <definedName name="_Toc245274819">#REF!</definedName>
    <definedName name="_Toc245274820">#REF!</definedName>
    <definedName name="_Toc245274821">#REF!</definedName>
    <definedName name="_Toc245274822">#REF!</definedName>
    <definedName name="_Toc245274823">#REF!</definedName>
    <definedName name="_Toc245274824">#REF!</definedName>
    <definedName name="_Toc245274825">#REF!</definedName>
    <definedName name="_Toc245274826">#REF!</definedName>
    <definedName name="_Toc245274827">#REF!</definedName>
    <definedName name="_Toc245274828">#REF!</definedName>
    <definedName name="_Toc245274829">#REF!</definedName>
    <definedName name="_Toc245274830">#REF!</definedName>
    <definedName name="_Toc245274831">#REF!</definedName>
    <definedName name="_Toc245274832">#REF!</definedName>
    <definedName name="_Toc245274833">#REF!</definedName>
    <definedName name="_Toc245274834">#REF!</definedName>
    <definedName name="_Toc245274835">#REF!</definedName>
    <definedName name="_Toc245274836">#REF!</definedName>
    <definedName name="_Toc245274837">#REF!</definedName>
    <definedName name="_Toc245274838">#REF!</definedName>
    <definedName name="_Toc245274839">#REF!</definedName>
    <definedName name="_Toc245274840">#REF!</definedName>
    <definedName name="_Toc245274841">#REF!</definedName>
    <definedName name="_Toc245274842">#REF!</definedName>
    <definedName name="_Toc245274843">#REF!</definedName>
    <definedName name="_Toc245274844">#REF!</definedName>
    <definedName name="_Toc245274845">#REF!</definedName>
    <definedName name="_Toc245274846">#REF!</definedName>
    <definedName name="_Toc245274847">#REF!</definedName>
    <definedName name="_Toc245274848">#REF!</definedName>
    <definedName name="_Toc245274849">#REF!</definedName>
    <definedName name="_Toc245274850">#REF!</definedName>
    <definedName name="_Toc245274851">#REF!</definedName>
    <definedName name="_Toc245274852">#REF!</definedName>
    <definedName name="_Toc245274853">#REF!</definedName>
    <definedName name="_Toc245274854">#REF!</definedName>
    <definedName name="_Toc245274855">#REF!</definedName>
    <definedName name="_Toc245274856">#REF!</definedName>
    <definedName name="_Toc245274857">#REF!</definedName>
    <definedName name="_Toc245274858">#REF!</definedName>
    <definedName name="_Toc245274859">#REF!</definedName>
    <definedName name="_Toc245274860">#REF!</definedName>
    <definedName name="_Toc245274861">#REF!</definedName>
    <definedName name="_Toc245274862">#REF!</definedName>
    <definedName name="_Toc245274863">#REF!</definedName>
    <definedName name="_Toc245274864">#REF!</definedName>
    <definedName name="_Toc245274865">#REF!</definedName>
    <definedName name="_Toc245274866">#REF!</definedName>
    <definedName name="_Toc245274867">#REF!</definedName>
    <definedName name="_Toc245274868">#REF!</definedName>
    <definedName name="_Toc245274869">#REF!</definedName>
    <definedName name="_Toc245274870">#REF!</definedName>
    <definedName name="_Toc245274871">#REF!</definedName>
    <definedName name="AS2DocOpenMode" hidden="1">"AS2DocumentEdit"</definedName>
    <definedName name="BusinessOwner">'[1]Lookup lists'!$A$2:$A$11</definedName>
    <definedName name="CapexCategory">'[2]Input categories'!$C$2:$C$9</definedName>
    <definedName name="Change_type">'[1]Lookup lists'!$E$2:$E$4</definedName>
    <definedName name="CostsData">'[3]1. Costs'!#REF!</definedName>
    <definedName name="CostType">'[2]Input categories'!$I$2:$I$3</definedName>
    <definedName name="CPI">'Assumptions, Volumes'!$C$10</definedName>
    <definedName name="DataLookup">#REF!</definedName>
    <definedName name="Def_">[2]Definitions!#REF!</definedName>
    <definedName name="Def_BulkPrint">[2]Definitions!#REF!</definedName>
    <definedName name="Def_BulkScan">[2]Definitions!#REF!</definedName>
    <definedName name="Def_Capex">[2]Definitions!#REF!</definedName>
    <definedName name="Def_Carriage">[2]Definitions!#REF!</definedName>
    <definedName name="Def_CommIndCust">[2]Definitions!#REF!</definedName>
    <definedName name="Def_CorpAsset">[2]Definitions!#REF!</definedName>
    <definedName name="Def_CorpExp">[2]Definitions!#REF!</definedName>
    <definedName name="Def_CorpRev">[2]Definitions!#REF!</definedName>
    <definedName name="Def_Depn">[2]Definitions!#REF!</definedName>
    <definedName name="Def_DirectAttached">[2]Definitions!#REF!</definedName>
    <definedName name="Def_ExpOthers">[2]Definitions!#REF!</definedName>
    <definedName name="Def_ExtPersonn">[2]Definitions!#REF!</definedName>
    <definedName name="Def_Hardware">[2]Definitions!#REF!</definedName>
    <definedName name="Def_ICTExp">[2]Definitions!#REF!</definedName>
    <definedName name="Def_InternalPers">[2]Definitions!#REF!</definedName>
    <definedName name="Def_ITAsset">[2]Definitions!#REF!</definedName>
    <definedName name="Def_MFD">[2]Definitions!#REF!</definedName>
    <definedName name="Def_NAS">[2]Definitions!#REF!</definedName>
    <definedName name="Def_Opex">[2]Definitions!#REF!</definedName>
    <definedName name="Def_OrgPersonnel">[2]Definitions!#REF!</definedName>
    <definedName name="Def_Others">[2]Definitions!#REF!</definedName>
    <definedName name="Def_OutsourceExternal">[2]Definitions!#REF!</definedName>
    <definedName name="Def_PersonnelITExternal">[2]Definitions!#REF!</definedName>
    <definedName name="Def_PersonnelITInternal">[2]Definitions!#REF!</definedName>
    <definedName name="Def_RegAsset">[2]Definitions!#REF!</definedName>
    <definedName name="Def_ResidCustomer">[2]Definitions!#REF!</definedName>
    <definedName name="Def_SAN">[2]Definitions!#REF!</definedName>
    <definedName name="Def_Software">[2]Definitions!#REF!</definedName>
    <definedName name="Def_ThinClient">[2]Definitions!#REF!</definedName>
    <definedName name="Def_VolPeripherals">[2]Definitions!#REF!</definedName>
    <definedName name="DME_DocumentFlags" hidden="1">"1"</definedName>
    <definedName name="DME_DocumentID" hidden="1">"::ODMA\DME-MSE\BUSOPS-94229"</definedName>
    <definedName name="DME_DocumentOpened" hidden="1">"True"</definedName>
    <definedName name="DME_DocumentTitle" hidden="1">"BUSOPS-94229 - IT Benchmarking Survey 2010"</definedName>
    <definedName name="DME_LocalFile" hidden="1">"False"</definedName>
    <definedName name="DME_NextWindowNumber" hidden="1">"2"</definedName>
    <definedName name="DomainCategory">'[2]Input categories'!$F$2:$F$12</definedName>
    <definedName name="ExpenditureCategory">'[2]Input categories'!$E$2:$E$18</definedName>
    <definedName name="f">'[4]Drop menu format'!$B$32:$B$34</definedName>
    <definedName name="Financial">'[5]Drop menu format'!$B$32:$B$34</definedName>
    <definedName name="Hide_Start_Volume">'[3]3. Volume&amp;Quality'!#REF!</definedName>
    <definedName name="HideRange1">'[3]1. Costs'!$A$451:$IV$469,'[3]1. Costs'!$A$95:$IV$107,'[3]1. Costs'!$A$128:$IV$136,'[3]1. Costs'!$A$157:$IV$193,'[3]1. Costs'!$A$214:$IV$225,'[3]1. Costs'!$A$294:$IV$301,'[3]1. Costs'!$A$421:$IV$430</definedName>
    <definedName name="HideRange3">'[3]3. Volume&amp;Quality'!$A$34:$IV$209,'[3]3. Volume&amp;Quality'!$A$255:$IV$329</definedName>
    <definedName name="HighLevelTest">'[3]Cover Page'!$N$4</definedName>
    <definedName name="MFD">[2]Definitions!#REF!</definedName>
    <definedName name="No._of_Users">[2]Definitions!#REF!</definedName>
    <definedName name="Pos_List">[6]I_Positions!$C$24:$C$62</definedName>
    <definedName name="ProjectCategory">'[2]Input categories'!$G$2:$G$4</definedName>
    <definedName name="ProjectName">'[1]Projects list'!$A$2:$A$37</definedName>
    <definedName name="ReasonWhyManadary">'[2]Input categories'!$L$1:$L$3</definedName>
    <definedName name="ResourceType">'[2]Input categories'!$Q$1:$Q$2</definedName>
    <definedName name="RetainUpgradeReplace">'[1]Lookup lists'!$G$2:$G$4</definedName>
    <definedName name="Risk_Matrix">#REF!</definedName>
    <definedName name="RiskConsequence">'[2]Input categories'!$O$1:$O$5</definedName>
    <definedName name="RiskLikelihood">'[2]Input categories'!$N$1:$N$5</definedName>
    <definedName name="ServiceTowers">#REF!</definedName>
    <definedName name="systemchange">'[2]Input categories'!$H$2:$H$7</definedName>
    <definedName name="SystemList">[2]Systems!$A$2:$A$207</definedName>
    <definedName name="testoutput">#REF!</definedName>
    <definedName name="Total_corporate_Asset_Base__inc_IT">[2]Definitions!#REF!</definedName>
    <definedName name="Total_IT_Asset_Value">[2]Definitions!#REF!</definedName>
    <definedName name="Total_Regulated_Asset_Base__incl_IT">[2]Definitions!#REF!</definedName>
    <definedName name="version">'[3]Cover Page'!$C$28</definedName>
    <definedName name="wrn.Allocation._.of._.Cash._.Flows." hidden="1">{"Allocation of Cash Flows",#N/A,FALSE,"Cash Flow Worksheet"}</definedName>
    <definedName name="xx" hidden="1">{"Allocation of Cash Flows",#N/A,FALSE,"Cash Flow Worksheet"}</definedName>
    <definedName name="YesNo">'[2]Input categories'!$M$1:$M$2</definedName>
    <definedName name="ZZZ_Admin12Ratio">[6]I_Positions!#REF!</definedName>
    <definedName name="ZZZ_Agencyfactor">[6]I_Positions!$D$14</definedName>
    <definedName name="ZZZ_ColHead">[6]Global!#REF!</definedName>
    <definedName name="ZZZ_Company">[6]Global!$E$8</definedName>
    <definedName name="ZZZ_Date_Headings">[6]Global!$A$27:$IV$27</definedName>
    <definedName name="ZZZ_DaysInHalfYr">[6]Global!#REF!</definedName>
    <definedName name="ZZZ_DaysInPeriod">[6]Global!#REF!</definedName>
    <definedName name="ZZZ_DaysInQtr">[6]Global!#REF!</definedName>
    <definedName name="ZZZ_DaysInYr">[6]Global!#REF!</definedName>
    <definedName name="ZZZ_daysweek">[6]Global!$I$40</definedName>
    <definedName name="ZZZ_HalfYrCount">[6]Global!#REF!</definedName>
    <definedName name="ZZZ_HalfYrTitle">[6]Global!#REF!</definedName>
    <definedName name="ZZZ_hoursday">[6]Global!$I$43</definedName>
    <definedName name="ZZZ_LblBud">[6]Global!$I$32</definedName>
    <definedName name="ZZZ_LblFor">[6]Global!$I$33</definedName>
    <definedName name="ZZZ_Mheading">[6]Global!$E$13</definedName>
    <definedName name="ZZZ_Mnth">[6]Global!#REF!</definedName>
    <definedName name="ZZZ_ModelName">[6]Global!$E$10</definedName>
    <definedName name="ZZZ_Overtimefactor">[6]I_Positions!$D$15</definedName>
    <definedName name="ZZZ_Password">[6]Global!#REF!</definedName>
    <definedName name="ZZZ_Per">[6]Global!#REF!</definedName>
    <definedName name="ZZZ_PerType">[6]Global!$A$26:$IV$26</definedName>
    <definedName name="ZZZ_ProjName">[6]Global!$E$7</definedName>
    <definedName name="ZZZ_QrtTitle">[6]Global!#REF!</definedName>
    <definedName name="ZZZ_Qtr">[6]Global!#REF!</definedName>
    <definedName name="ZZZ_QtrCount">[6]Global!#REF!</definedName>
    <definedName name="ZZZ_ReportDates">[6]Global!#REF!</definedName>
    <definedName name="ZZZ_Traveltimeadj">[6]I_Positions!$D$16</definedName>
    <definedName name="ZZZ_YearEnd">[6]Global!#REF!</definedName>
    <definedName name="ZZZ_YrCount">[6]Global!#REF!</definedName>
    <definedName name="ZZZ_YrEnd">[6]Global!#REF!</definedName>
    <definedName name="ZZZ_YrStart">[6]Global!#REF!</definedName>
  </definedNames>
  <calcPr calcId="125725"/>
</workbook>
</file>

<file path=xl/calcChain.xml><?xml version="1.0" encoding="utf-8"?>
<calcChain xmlns="http://schemas.openxmlformats.org/spreadsheetml/2006/main">
  <c r="G30" i="2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C49" i="1" l="1"/>
  <c r="C51"/>
  <c r="C50"/>
  <c r="C53"/>
  <c r="C54" s="1"/>
  <c r="C52" l="1"/>
  <c r="E45"/>
  <c r="E44"/>
  <c r="E43"/>
  <c r="E41"/>
  <c r="E40"/>
  <c r="D45"/>
  <c r="D44"/>
  <c r="D43"/>
  <c r="D41"/>
  <c r="D40"/>
  <c r="F39" s="1"/>
  <c r="F43" s="1"/>
  <c r="G14"/>
  <c r="F14"/>
  <c r="E14"/>
  <c r="D14"/>
  <c r="C14"/>
  <c r="C19" i="5" l="1"/>
  <c r="C15"/>
  <c r="F45" i="1"/>
  <c r="C21" i="5" s="1"/>
  <c r="F41" i="1"/>
  <c r="C17" i="5" s="1"/>
  <c r="F44" i="1"/>
  <c r="C20" i="5" s="1"/>
  <c r="F40" i="1"/>
  <c r="C16" i="5" s="1"/>
  <c r="B9"/>
  <c r="B6"/>
  <c r="B3"/>
  <c r="C11" s="1"/>
  <c r="C10" s="1"/>
  <c r="C8" s="1"/>
  <c r="C7" s="1"/>
  <c r="C5" s="1"/>
  <c r="C4" s="1"/>
  <c r="E33" i="1" s="1"/>
  <c r="D34" l="1"/>
  <c r="D35" s="1"/>
  <c r="E35" s="1"/>
  <c r="E34" l="1"/>
  <c r="G30" i="4" l="1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B9"/>
  <c r="B6"/>
  <c r="B3"/>
  <c r="H29" l="1"/>
  <c r="K29" s="1"/>
  <c r="E31"/>
  <c r="H27"/>
  <c r="J27" s="1"/>
  <c r="F31"/>
  <c r="H28"/>
  <c r="J28" s="1"/>
  <c r="G31"/>
  <c r="H30"/>
  <c r="K30" s="1"/>
  <c r="K31" s="1"/>
  <c r="D31"/>
  <c r="C31"/>
  <c r="H26"/>
  <c r="J26" l="1"/>
  <c r="J31" s="1"/>
  <c r="H31"/>
  <c r="K32" s="1"/>
  <c r="D8" l="1"/>
  <c r="D8" i="5" s="1"/>
  <c r="D5" i="4"/>
  <c r="D5" i="5" s="1"/>
  <c r="D11" i="4"/>
  <c r="D11" i="5" s="1"/>
  <c r="J32" i="4"/>
  <c r="D4" l="1"/>
  <c r="D7"/>
  <c r="D7" i="5" s="1"/>
  <c r="D10" i="4"/>
  <c r="D10" i="5" s="1"/>
  <c r="D11" i="3"/>
  <c r="E11" s="1"/>
  <c r="F11" s="1"/>
  <c r="G11" s="1"/>
  <c r="D10"/>
  <c r="D12"/>
  <c r="E12" s="1"/>
  <c r="F12" s="1"/>
  <c r="G12" s="1"/>
  <c r="B9" i="2"/>
  <c r="B6"/>
  <c r="B3"/>
  <c r="D4" i="5" l="1"/>
  <c r="E10" i="3"/>
  <c r="F10" s="1"/>
  <c r="G10" s="1"/>
  <c r="E7" i="4"/>
  <c r="E5"/>
  <c r="E5" i="5" s="1"/>
  <c r="E10" i="4"/>
  <c r="E10" i="5" s="1"/>
  <c r="E11" i="4"/>
  <c r="E11" i="5" s="1"/>
  <c r="E4" i="4"/>
  <c r="E8"/>
  <c r="E8" i="5" s="1"/>
  <c r="D31" i="2"/>
  <c r="G31"/>
  <c r="E31"/>
  <c r="F31"/>
  <c r="E7" i="5" l="1"/>
  <c r="E4"/>
  <c r="F8" i="4"/>
  <c r="F8" i="5" s="1"/>
  <c r="F10" i="4"/>
  <c r="F10" i="5" s="1"/>
  <c r="F7" i="4"/>
  <c r="F11"/>
  <c r="F11" i="5" s="1"/>
  <c r="F4" i="4"/>
  <c r="F5"/>
  <c r="F5" i="5" s="1"/>
  <c r="C5" i="3"/>
  <c r="F7" i="5" l="1"/>
  <c r="F4"/>
  <c r="G8" i="4"/>
  <c r="G8" i="5" s="1"/>
  <c r="G11" i="4"/>
  <c r="G11" i="5" s="1"/>
  <c r="G7" i="4"/>
  <c r="G5"/>
  <c r="G5" i="5" s="1"/>
  <c r="G4" i="4"/>
  <c r="G10"/>
  <c r="G10" i="5" s="1"/>
  <c r="G4" l="1"/>
  <c r="G7"/>
  <c r="C7" i="3" l="1"/>
  <c r="C6"/>
  <c r="H30" i="2" l="1"/>
  <c r="K30" s="1"/>
  <c r="H29"/>
  <c r="K29" s="1"/>
  <c r="H28"/>
  <c r="J28" s="1"/>
  <c r="H27"/>
  <c r="J27" s="1"/>
  <c r="H26"/>
  <c r="C31"/>
  <c r="H31" l="1"/>
  <c r="K31"/>
  <c r="J26"/>
  <c r="J31" s="1"/>
  <c r="K32" l="1"/>
  <c r="J32"/>
  <c r="C4" l="1"/>
  <c r="C10"/>
  <c r="C7"/>
  <c r="C8"/>
  <c r="C5"/>
  <c r="C11"/>
  <c r="D8" l="1"/>
  <c r="D5"/>
  <c r="D7"/>
  <c r="D10"/>
  <c r="D11"/>
  <c r="D4"/>
  <c r="E4" l="1"/>
  <c r="E10"/>
  <c r="E8"/>
  <c r="E7"/>
  <c r="E11"/>
  <c r="E5"/>
  <c r="F4" l="1"/>
  <c r="F11"/>
  <c r="F7"/>
  <c r="F8"/>
  <c r="F5"/>
  <c r="F10"/>
  <c r="G11" l="1"/>
  <c r="G4"/>
  <c r="G5"/>
  <c r="G8"/>
  <c r="G10"/>
  <c r="G7"/>
  <c r="F34" i="1" l="1"/>
  <c r="F33" l="1"/>
  <c r="D16" i="5" l="1"/>
  <c r="F35" i="1"/>
  <c r="D20" i="5" l="1"/>
  <c r="E16"/>
  <c r="F16" l="1"/>
  <c r="E20"/>
  <c r="G20"/>
  <c r="F20"/>
  <c r="G16" l="1"/>
  <c r="D21"/>
  <c r="D19"/>
  <c r="E21"/>
  <c r="E19"/>
  <c r="D17" l="1"/>
  <c r="D15"/>
  <c r="E17"/>
  <c r="G21"/>
  <c r="F21"/>
  <c r="G19"/>
  <c r="F19"/>
  <c r="E15" l="1"/>
  <c r="G17"/>
  <c r="F17" l="1"/>
  <c r="F15"/>
  <c r="G15"/>
  <c r="G36" i="4" l="1"/>
  <c r="G36" i="2"/>
  <c r="H36" i="4" l="1"/>
  <c r="H36" i="2"/>
</calcChain>
</file>

<file path=xl/sharedStrings.xml><?xml version="1.0" encoding="utf-8"?>
<sst xmlns="http://schemas.openxmlformats.org/spreadsheetml/2006/main" count="263" uniqueCount="104">
  <si>
    <t>R.P. Capex Forecast</t>
  </si>
  <si>
    <t>R.P. Upfront Charges</t>
  </si>
  <si>
    <t>Meter costs - T6</t>
  </si>
  <si>
    <t>Percentage</t>
  </si>
  <si>
    <t>Meter</t>
  </si>
  <si>
    <t>Oncosts</t>
  </si>
  <si>
    <t>Meter+Oncosts</t>
  </si>
  <si>
    <t>Installation</t>
  </si>
  <si>
    <t>Project Support</t>
  </si>
  <si>
    <t xml:space="preserve">Contribution </t>
  </si>
  <si>
    <t>Total Cost incl. Contribution</t>
  </si>
  <si>
    <t>Type 6 two element</t>
  </si>
  <si>
    <t>Type 6 three phase</t>
  </si>
  <si>
    <t>Average Type 6 (for capex proposal)</t>
  </si>
  <si>
    <t>Meter costs - T5</t>
  </si>
  <si>
    <t>Type 5 single element, modular -no-comms</t>
  </si>
  <si>
    <t>Type 5 two element, modular - no-comms</t>
  </si>
  <si>
    <t>Type 5 three phase, modular - no-comms</t>
  </si>
  <si>
    <t>Links to PTRM</t>
  </si>
  <si>
    <t>2015-16</t>
  </si>
  <si>
    <t>2016-17</t>
  </si>
  <si>
    <t>2017-18</t>
  </si>
  <si>
    <t>2018-19</t>
  </si>
  <si>
    <t>2019-20</t>
  </si>
  <si>
    <t>Total</t>
  </si>
  <si>
    <t>Return on capital</t>
  </si>
  <si>
    <t>Return of capital</t>
  </si>
  <si>
    <t>O&amp;M</t>
  </si>
  <si>
    <t>Benchmark Tax liability</t>
  </si>
  <si>
    <t>Capital Items</t>
  </si>
  <si>
    <t>Capital</t>
  </si>
  <si>
    <t>Non-capital</t>
  </si>
  <si>
    <t>New Tariff Structure</t>
  </si>
  <si>
    <t>Provision and Reading Type 1-4 ‘Exceptional’ Remotely Read Interval Meter</t>
  </si>
  <si>
    <t>Provision Reading and Data Type 5-6 CT Connected Manually Read Meter</t>
  </si>
  <si>
    <t>Provision Reading and Data Type 5-6 WC Manually Read Meter </t>
  </si>
  <si>
    <t>Total Unsmoothed Annual Revenue Requirement</t>
  </si>
  <si>
    <t>Assumptions</t>
  </si>
  <si>
    <t>Forecast CPI</t>
  </si>
  <si>
    <t>Total customer numbers</t>
  </si>
  <si>
    <t>Customer numbers by tariff type</t>
  </si>
  <si>
    <t>Annual charges ($nominal)</t>
  </si>
  <si>
    <t>Revenue adjustments</t>
  </si>
  <si>
    <t>Building blocks ($m, nominal)</t>
  </si>
  <si>
    <t>Non-Capital</t>
  </si>
  <si>
    <t>Total Smoothed Annual Revenue Requirement</t>
  </si>
  <si>
    <t>NPVs</t>
  </si>
  <si>
    <t>X Factor</t>
  </si>
  <si>
    <t>Revenue ($nominal)</t>
  </si>
  <si>
    <t>Difference in final year revenue / NPVs</t>
  </si>
  <si>
    <t>Financial forecasts (per cent)</t>
  </si>
  <si>
    <t>Discount factor (Revised Proposal WACC)</t>
  </si>
  <si>
    <t>AER Prices</t>
  </si>
  <si>
    <t xml:space="preserve">Average Type 5 </t>
  </si>
  <si>
    <t xml:space="preserve">$June 2014 </t>
  </si>
  <si>
    <t>$June 2015</t>
  </si>
  <si>
    <t>Meter installation costs</t>
  </si>
  <si>
    <t>Approved by AER</t>
  </si>
  <si>
    <t>Full year CPI</t>
  </si>
  <si>
    <t>Two element</t>
  </si>
  <si>
    <t>Three phase</t>
  </si>
  <si>
    <t>Single element</t>
  </si>
  <si>
    <t>Type 6 single element</t>
  </si>
  <si>
    <t>Direct Cost</t>
  </si>
  <si>
    <r>
      <t xml:space="preserve">Price adjustment factor: </t>
    </r>
    <r>
      <rPr>
        <sz val="11"/>
        <color theme="1"/>
        <rFont val="Calibri"/>
        <family val="2"/>
      </rPr>
      <t>Converts 2015/16 Preliminary Determination tariffs to Revised Proposal tariffs in 2016/17, by AER method. Accounts for impact of PD.</t>
    </r>
  </si>
  <si>
    <r>
      <t xml:space="preserve">Price adjustment factor: </t>
    </r>
    <r>
      <rPr>
        <sz val="11"/>
        <color theme="1"/>
        <rFont val="Calibri"/>
        <family val="2"/>
      </rPr>
      <t>Converts Original Proposal tariffs to Revised Proposal tariffs, by AER method. Ignores impact of Preliminary Determination.</t>
    </r>
  </si>
  <si>
    <t>Goal sought.</t>
  </si>
  <si>
    <t>SA Power Networks' Original Proposal: Tariffs 2015-16 ($nominal) *</t>
  </si>
  <si>
    <t>Notes</t>
  </si>
  <si>
    <t>Forecast Customer Numbers **</t>
  </si>
  <si>
    <t xml:space="preserve"> ** These numbers were also imported from SAPN's Original Proposal Metering Pricing Model.</t>
  </si>
  <si>
    <t xml:space="preserve"> * These numbers had to be imported from SAPN's Original Proposal Metering Pricing Model because the one used by the AER for the PD (AER - Preliminary decision SAPN distribution determination - CONFID Metering Pricing Model - April 2015.xlsx) had been corrupted and the Type 5-6 tariff was incorrect.</t>
  </si>
  <si>
    <t>SA Power Networks Proposed Prices</t>
  </si>
  <si>
    <t>Upfront Meter Installation Charges ($nominal)</t>
  </si>
  <si>
    <t>Type 6</t>
  </si>
  <si>
    <t>Type 5</t>
  </si>
  <si>
    <t>Upfront Charges</t>
  </si>
  <si>
    <t xml:space="preserve">Factors </t>
  </si>
  <si>
    <t>A Factors (AER PD Section 16.1.5.5)</t>
  </si>
  <si>
    <t>X Factors (AER method; SAPN Cost Escalation data)</t>
  </si>
  <si>
    <t>Upfront meter installation charges</t>
  </si>
  <si>
    <t xml:space="preserve">$Dec 2014 </t>
  </si>
  <si>
    <t xml:space="preserve">Approved by AER (PD, Table 16.6) </t>
  </si>
  <si>
    <t>$Dec 2015</t>
  </si>
  <si>
    <t>Pricing Proposal</t>
  </si>
  <si>
    <t xml:space="preserve">SA Power Networks </t>
  </si>
  <si>
    <t>Proposed Prices</t>
  </si>
  <si>
    <t>Indexation</t>
  </si>
  <si>
    <t>New customers</t>
  </si>
  <si>
    <t>Voluntary opt-in / new business tariff</t>
  </si>
  <si>
    <t>New solar</t>
  </si>
  <si>
    <t>Service alteration</t>
  </si>
  <si>
    <t>Under-recovery from Upfront Charges 2015/16</t>
  </si>
  <si>
    <t>New &amp; Upgraded meters (from Attachment SAPN Q.4)</t>
  </si>
  <si>
    <t>Volumes</t>
  </si>
  <si>
    <t>Total Type 6</t>
  </si>
  <si>
    <t>Total Type 5</t>
  </si>
  <si>
    <t>Accumulation Meter Costs ($Jun2015, before input cost escalation)</t>
  </si>
  <si>
    <t>Manually read interval meter costs ($Jun2015, before input cost escalation)</t>
  </si>
  <si>
    <t>Weighted Average Charge</t>
  </si>
  <si>
    <t>AER</t>
  </si>
  <si>
    <t>SAPN</t>
  </si>
  <si>
    <t>Unit Loss</t>
  </si>
  <si>
    <t>Total Loss</t>
  </si>
</sst>
</file>

<file path=xl/styles.xml><?xml version="1.0" encoding="utf-8"?>
<styleSheet xmlns="http://schemas.openxmlformats.org/spreadsheetml/2006/main">
  <numFmts count="24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#,##0_ ;\-#,##0\ "/>
    <numFmt numFmtId="167" formatCode="_-* #,##0_-;\-* #,##0_-;_-* &quot;-&quot;??_-;_-@_-"/>
    <numFmt numFmtId="168" formatCode="_(&quot;$&quot;#,##0.0_);\(&quot;$&quot;#,##0.0\);_(&quot;$&quot;#,##0.0_)"/>
    <numFmt numFmtId="169" formatCode="d/m/yy"/>
    <numFmt numFmtId="170" formatCode="_(#,##0.0\x_);\(#,##0.0\x\);_(#,##0.0\x_)"/>
    <numFmt numFmtId="171" formatCode="_(#,##0.0_);\(#,##0.0\);_(#,##0.0_)"/>
    <numFmt numFmtId="172" formatCode="_(#,##0.0%_);\(#,##0.0%\);_(#,##0.0%_)"/>
    <numFmt numFmtId="173" formatCode="_(###0_);\(###0\);_(###0_)"/>
    <numFmt numFmtId="174" formatCode="_)d/m/yy_)"/>
    <numFmt numFmtId="175" formatCode="#,##0;\(#,##0\)"/>
    <numFmt numFmtId="176" formatCode="#,##0;\-#,##0;\-"/>
    <numFmt numFmtId="177" formatCode="#,##0_ ;\(#,##0\);\-\ "/>
    <numFmt numFmtId="178" formatCode="#,##0_ ;[Red]\(#,##0\);\-\ "/>
    <numFmt numFmtId="179" formatCode="_(#,##0_);\(#,##0\);_(#,##0_)"/>
    <numFmt numFmtId="180" formatCode="0.00_)"/>
    <numFmt numFmtId="181" formatCode="_-* #,##0.000_-;\-* #,##0.000_-;_-* &quot;-&quot;??_-;_-@_-"/>
    <numFmt numFmtId="182" formatCode="0.0%"/>
    <numFmt numFmtId="183" formatCode="#,##0.0000_ ;\-#,##0.0000\ "/>
  </numFmts>
  <fonts count="46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color indexed="15"/>
      <name val="Times New Roman"/>
      <family val="1"/>
    </font>
    <font>
      <b/>
      <sz val="11"/>
      <color indexed="8"/>
      <name val="Calibri"/>
      <family val="2"/>
    </font>
    <font>
      <sz val="11"/>
      <color indexed="23"/>
      <name val="Arial"/>
      <family val="2"/>
    </font>
    <font>
      <b/>
      <sz val="10"/>
      <name val="Book Antiqua"/>
      <family val="1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24"/>
      <name val="Arial"/>
      <family val="2"/>
    </font>
    <font>
      <sz val="8"/>
      <color indexed="10"/>
      <name val="Arial"/>
      <family val="2"/>
    </font>
    <font>
      <sz val="10"/>
      <color indexed="24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b/>
      <sz val="11"/>
      <name val="Arial"/>
      <family val="2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</font>
    <font>
      <sz val="11"/>
      <color theme="3"/>
      <name val="Calibri"/>
      <family val="2"/>
    </font>
    <font>
      <u val="singleAccounting"/>
      <sz val="11"/>
      <color theme="1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thin">
        <color indexed="64"/>
      </left>
      <right/>
      <top/>
      <bottom/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3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10" fillId="15" borderId="0" applyNumberFormat="0" applyBorder="0" applyAlignment="0" applyProtection="0"/>
    <xf numFmtId="168" fontId="11" fillId="0" borderId="20">
      <alignment horizontal="center" vertical="center"/>
      <protection locked="0"/>
    </xf>
    <xf numFmtId="169" fontId="11" fillId="0" borderId="20">
      <alignment horizontal="center" vertical="center"/>
      <protection locked="0"/>
    </xf>
    <xf numFmtId="170" fontId="11" fillId="0" borderId="20">
      <alignment horizontal="center" vertical="center"/>
      <protection locked="0"/>
    </xf>
    <xf numFmtId="171" fontId="11" fillId="0" borderId="20">
      <alignment horizontal="center" vertical="center"/>
      <protection locked="0"/>
    </xf>
    <xf numFmtId="172" fontId="11" fillId="0" borderId="20">
      <alignment horizontal="center" vertical="center"/>
      <protection locked="0"/>
    </xf>
    <xf numFmtId="173" fontId="11" fillId="0" borderId="20">
      <alignment horizontal="center" vertical="center"/>
      <protection locked="0"/>
    </xf>
    <xf numFmtId="0" fontId="11" fillId="0" borderId="20" applyAlignment="0">
      <protection locked="0"/>
    </xf>
    <xf numFmtId="168" fontId="11" fillId="0" borderId="20">
      <alignment vertical="center"/>
      <protection locked="0"/>
    </xf>
    <xf numFmtId="174" fontId="11" fillId="0" borderId="20">
      <alignment horizontal="right" vertical="center"/>
      <protection locked="0"/>
    </xf>
    <xf numFmtId="170" fontId="11" fillId="0" borderId="20">
      <alignment vertical="center"/>
      <protection locked="0"/>
    </xf>
    <xf numFmtId="171" fontId="11" fillId="0" borderId="20">
      <alignment vertical="center"/>
      <protection locked="0"/>
    </xf>
    <xf numFmtId="172" fontId="11" fillId="0" borderId="20">
      <alignment vertical="center"/>
      <protection locked="0"/>
    </xf>
    <xf numFmtId="173" fontId="11" fillId="0" borderId="20">
      <alignment horizontal="right" vertical="center"/>
      <protection locked="0"/>
    </xf>
    <xf numFmtId="175" fontId="12" fillId="16" borderId="21" applyNumberFormat="0">
      <alignment vertical="center"/>
    </xf>
    <xf numFmtId="176" fontId="12" fillId="17" borderId="21" applyNumberFormat="0">
      <alignment vertical="center"/>
    </xf>
    <xf numFmtId="1" fontId="13" fillId="18" borderId="21" applyNumberFormat="0">
      <alignment vertical="center"/>
    </xf>
    <xf numFmtId="1" fontId="13" fillId="18" borderId="21" applyNumberFormat="0">
      <alignment vertical="center"/>
    </xf>
    <xf numFmtId="175" fontId="12" fillId="19" borderId="21" applyNumberFormat="0">
      <alignment vertical="center"/>
    </xf>
    <xf numFmtId="175" fontId="12" fillId="20" borderId="21" applyNumberFormat="0">
      <alignment vertical="center"/>
    </xf>
    <xf numFmtId="177" fontId="12" fillId="16" borderId="0" applyNumberFormat="0">
      <alignment vertical="center"/>
    </xf>
    <xf numFmtId="177" fontId="12" fillId="21" borderId="0" applyNumberFormat="0">
      <alignment vertical="center"/>
    </xf>
    <xf numFmtId="3" fontId="12" fillId="0" borderId="21" applyNumberFormat="0">
      <alignment vertical="center"/>
    </xf>
    <xf numFmtId="177" fontId="12" fillId="0" borderId="21">
      <alignment vertical="center"/>
    </xf>
    <xf numFmtId="175" fontId="13" fillId="22" borderId="21" applyNumberFormat="0">
      <alignment vertical="center"/>
    </xf>
    <xf numFmtId="0" fontId="14" fillId="23" borderId="0" applyNumberFormat="0" applyFill="0" applyBorder="0" applyProtection="0">
      <alignment horizontal="center"/>
    </xf>
    <xf numFmtId="0" fontId="14" fillId="23" borderId="0" applyNumberFormat="0" applyFill="0" applyBorder="0" applyProtection="0"/>
    <xf numFmtId="0" fontId="11" fillId="0" borderId="0" applyNumberFormat="0" applyFont="0" applyFill="0" applyBorder="0">
      <alignment horizontal="center" vertical="center"/>
      <protection locked="0"/>
    </xf>
    <xf numFmtId="168" fontId="11" fillId="0" borderId="0" applyFill="0" applyBorder="0">
      <alignment horizontal="center" vertical="center"/>
    </xf>
    <xf numFmtId="169" fontId="11" fillId="0" borderId="0" applyFill="0" applyBorder="0">
      <alignment horizontal="center" vertical="center"/>
    </xf>
    <xf numFmtId="170" fontId="11" fillId="0" borderId="0" applyFill="0" applyBorder="0">
      <alignment horizontal="center" vertical="center"/>
    </xf>
    <xf numFmtId="171" fontId="11" fillId="0" borderId="0" applyFill="0" applyBorder="0">
      <alignment horizontal="center" vertical="center"/>
    </xf>
    <xf numFmtId="172" fontId="11" fillId="0" borderId="0" applyFill="0" applyBorder="0">
      <alignment horizontal="center" vertical="center"/>
    </xf>
    <xf numFmtId="173" fontId="11" fillId="0" borderId="0" applyFill="0" applyBorder="0">
      <alignment horizontal="center"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2" fillId="27" borderId="22" applyNumberFormat="0">
      <alignment vertical="center"/>
    </xf>
    <xf numFmtId="0" fontId="12" fillId="27" borderId="0">
      <alignment vertical="center"/>
    </xf>
    <xf numFmtId="0" fontId="12" fillId="28" borderId="23" applyNumberFormat="0">
      <alignment vertical="center"/>
    </xf>
    <xf numFmtId="0" fontId="12" fillId="20" borderId="24" applyNumberFormat="0">
      <alignment vertical="center"/>
    </xf>
    <xf numFmtId="177" fontId="12" fillId="20" borderId="0" applyNumberFormat="0">
      <alignment vertical="center"/>
    </xf>
    <xf numFmtId="177" fontId="12" fillId="20" borderId="0" applyNumberFormat="0">
      <alignment vertical="center"/>
    </xf>
    <xf numFmtId="0" fontId="12" fillId="20" borderId="24" applyNumberFormat="0">
      <alignment vertical="center"/>
    </xf>
    <xf numFmtId="177" fontId="12" fillId="0" borderId="0">
      <alignment vertical="center"/>
      <protection locked="0"/>
    </xf>
    <xf numFmtId="177" fontId="12" fillId="0" borderId="0">
      <alignment vertical="center"/>
      <protection locked="0"/>
    </xf>
    <xf numFmtId="178" fontId="12" fillId="0" borderId="0">
      <alignment vertical="center"/>
      <protection locked="0"/>
    </xf>
    <xf numFmtId="175" fontId="12" fillId="0" borderId="25">
      <alignment vertical="center"/>
    </xf>
    <xf numFmtId="38" fontId="11" fillId="20" borderId="0" applyNumberFormat="0" applyBorder="0" applyAlignment="0" applyProtection="0"/>
    <xf numFmtId="0" fontId="16" fillId="29" borderId="26" applyNumberFormat="0">
      <alignment vertical="center"/>
    </xf>
    <xf numFmtId="177" fontId="16" fillId="29" borderId="0" applyNumberFormat="0">
      <alignment vertical="center"/>
    </xf>
    <xf numFmtId="0" fontId="16" fillId="20" borderId="26" applyNumberFormat="0">
      <alignment vertical="center"/>
    </xf>
    <xf numFmtId="0" fontId="17" fillId="30" borderId="27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Fill="0" applyBorder="0" applyAlignment="0">
      <protection locked="0"/>
    </xf>
    <xf numFmtId="0" fontId="21" fillId="0" borderId="0" applyFill="0" applyBorder="0" applyAlignment="0">
      <protection locked="0"/>
    </xf>
    <xf numFmtId="10" fontId="11" fillId="31" borderId="11" applyNumberFormat="0" applyBorder="0" applyAlignment="0" applyProtection="0"/>
    <xf numFmtId="175" fontId="12" fillId="32" borderId="28" applyNumberFormat="0">
      <alignment vertical="center"/>
      <protection locked="0"/>
    </xf>
    <xf numFmtId="43" fontId="12" fillId="32" borderId="0" applyNumberFormat="0">
      <alignment vertical="center"/>
      <protection locked="0"/>
    </xf>
    <xf numFmtId="0" fontId="12" fillId="22" borderId="28" applyNumberFormat="0">
      <alignment vertical="center"/>
      <protection locked="0"/>
    </xf>
    <xf numFmtId="0" fontId="12" fillId="22" borderId="0" applyNumberFormat="0">
      <alignment vertical="center"/>
      <protection locked="0"/>
    </xf>
    <xf numFmtId="0" fontId="22" fillId="30" borderId="0" applyNumberFormat="0" applyFont="0" applyAlignment="0"/>
    <xf numFmtId="0" fontId="22" fillId="30" borderId="29" applyNumberFormat="0" applyFont="0" applyAlignment="0">
      <protection locked="0"/>
    </xf>
    <xf numFmtId="0" fontId="23" fillId="0" borderId="30" applyFill="0">
      <alignment horizontal="center" vertical="center"/>
    </xf>
    <xf numFmtId="0" fontId="11" fillId="0" borderId="30" applyFill="0">
      <alignment horizontal="center" vertical="center"/>
    </xf>
    <xf numFmtId="179" fontId="11" fillId="0" borderId="30" applyFill="0">
      <alignment horizontal="center" vertical="center"/>
    </xf>
    <xf numFmtId="0" fontId="24" fillId="0" borderId="0" applyFill="0" applyBorder="0" applyAlignment="0"/>
    <xf numFmtId="0" fontId="25" fillId="22" borderId="31" applyNumberFormat="0" applyFill="0" applyAlignment="0" applyProtection="0">
      <alignment vertical="center"/>
      <protection locked="0"/>
    </xf>
    <xf numFmtId="0" fontId="26" fillId="0" borderId="0" applyNumberFormat="0" applyBorder="0">
      <alignment horizontal="left" vertical="top"/>
    </xf>
    <xf numFmtId="0" fontId="27" fillId="22" borderId="31" applyNumberFormat="0">
      <alignment vertical="center"/>
      <protection locked="0"/>
    </xf>
    <xf numFmtId="180" fontId="2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3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174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71" fontId="11" fillId="0" borderId="0" applyFill="0" applyBorder="0">
      <alignment horizontal="right" vertical="center"/>
    </xf>
    <xf numFmtId="172" fontId="11" fillId="0" borderId="0" applyFill="0" applyBorder="0">
      <alignment horizontal="right" vertical="center"/>
    </xf>
    <xf numFmtId="173" fontId="11" fillId="0" borderId="0" applyFill="0" applyBorder="0">
      <alignment horizontal="right" vertical="center"/>
    </xf>
    <xf numFmtId="4" fontId="29" fillId="33" borderId="32" applyNumberFormat="0" applyProtection="0">
      <alignment vertical="center"/>
    </xf>
    <xf numFmtId="4" fontId="30" fillId="33" borderId="32" applyNumberFormat="0" applyProtection="0">
      <alignment vertical="center"/>
    </xf>
    <xf numFmtId="4" fontId="29" fillId="33" borderId="32" applyNumberFormat="0" applyProtection="0">
      <alignment horizontal="left" vertical="center" indent="1"/>
    </xf>
    <xf numFmtId="0" fontId="29" fillId="33" borderId="32" applyNumberFormat="0" applyProtection="0">
      <alignment horizontal="left" vertical="top" indent="1"/>
    </xf>
    <xf numFmtId="4" fontId="29" fillId="34" borderId="0" applyNumberFormat="0" applyProtection="0">
      <alignment horizontal="left" vertical="center" indent="1"/>
    </xf>
    <xf numFmtId="4" fontId="31" fillId="35" borderId="32" applyNumberFormat="0" applyProtection="0">
      <alignment horizontal="right" vertical="center"/>
    </xf>
    <xf numFmtId="4" fontId="31" fillId="36" borderId="32" applyNumberFormat="0" applyProtection="0">
      <alignment horizontal="right" vertical="center"/>
    </xf>
    <xf numFmtId="4" fontId="31" fillId="37" borderId="32" applyNumberFormat="0" applyProtection="0">
      <alignment horizontal="right" vertical="center"/>
    </xf>
    <xf numFmtId="4" fontId="31" fillId="38" borderId="32" applyNumberFormat="0" applyProtection="0">
      <alignment horizontal="right" vertical="center"/>
    </xf>
    <xf numFmtId="4" fontId="31" fillId="39" borderId="32" applyNumberFormat="0" applyProtection="0">
      <alignment horizontal="right" vertical="center"/>
    </xf>
    <xf numFmtId="4" fontId="31" fillId="40" borderId="32" applyNumberFormat="0" applyProtection="0">
      <alignment horizontal="right" vertical="center"/>
    </xf>
    <xf numFmtId="4" fontId="31" fillId="41" borderId="32" applyNumberFormat="0" applyProtection="0">
      <alignment horizontal="right" vertical="center"/>
    </xf>
    <xf numFmtId="4" fontId="31" fillId="42" borderId="32" applyNumberFormat="0" applyProtection="0">
      <alignment horizontal="right" vertical="center"/>
    </xf>
    <xf numFmtId="4" fontId="31" fillId="43" borderId="32" applyNumberFormat="0" applyProtection="0">
      <alignment horizontal="right" vertical="center"/>
    </xf>
    <xf numFmtId="4" fontId="29" fillId="44" borderId="33" applyNumberFormat="0" applyProtection="0">
      <alignment horizontal="left" vertical="center" indent="1"/>
    </xf>
    <xf numFmtId="4" fontId="31" fillId="45" borderId="0" applyNumberFormat="0" applyProtection="0">
      <alignment horizontal="left" vertical="center" indent="1"/>
    </xf>
    <xf numFmtId="4" fontId="32" fillId="46" borderId="0" applyNumberFormat="0" applyProtection="0">
      <alignment horizontal="left" vertical="center" indent="1"/>
    </xf>
    <xf numFmtId="4" fontId="31" fillId="34" borderId="32" applyNumberFormat="0" applyProtection="0">
      <alignment horizontal="right" vertical="center"/>
    </xf>
    <xf numFmtId="4" fontId="31" fillId="45" borderId="0" applyNumberFormat="0" applyProtection="0">
      <alignment horizontal="left" vertical="center" indent="1"/>
    </xf>
    <xf numFmtId="4" fontId="31" fillId="34" borderId="0" applyNumberFormat="0" applyProtection="0">
      <alignment horizontal="left" vertical="center" indent="1"/>
    </xf>
    <xf numFmtId="0" fontId="13" fillId="46" borderId="32" applyNumberFormat="0" applyProtection="0">
      <alignment horizontal="left" vertical="center" indent="1"/>
    </xf>
    <xf numFmtId="0" fontId="13" fillId="46" borderId="32" applyNumberFormat="0" applyProtection="0">
      <alignment horizontal="left" vertical="top" indent="1"/>
    </xf>
    <xf numFmtId="0" fontId="13" fillId="34" borderId="32" applyNumberFormat="0" applyProtection="0">
      <alignment horizontal="left" vertical="center" indent="1"/>
    </xf>
    <xf numFmtId="0" fontId="13" fillId="34" borderId="32" applyNumberFormat="0" applyProtection="0">
      <alignment horizontal="left" vertical="top" indent="1"/>
    </xf>
    <xf numFmtId="0" fontId="13" fillId="47" borderId="32" applyNumberFormat="0" applyProtection="0">
      <alignment horizontal="left" vertical="center" indent="1"/>
    </xf>
    <xf numFmtId="0" fontId="13" fillId="47" borderId="32" applyNumberFormat="0" applyProtection="0">
      <alignment horizontal="left" vertical="top" indent="1"/>
    </xf>
    <xf numFmtId="0" fontId="13" fillId="45" borderId="32" applyNumberFormat="0" applyProtection="0">
      <alignment horizontal="left" vertical="center" indent="1"/>
    </xf>
    <xf numFmtId="0" fontId="13" fillId="45" borderId="32" applyNumberFormat="0" applyProtection="0">
      <alignment horizontal="left" vertical="top" indent="1"/>
    </xf>
    <xf numFmtId="0" fontId="13" fillId="30" borderId="11" applyNumberFormat="0">
      <protection locked="0"/>
    </xf>
    <xf numFmtId="4" fontId="31" fillId="48" borderId="32" applyNumberFormat="0" applyProtection="0">
      <alignment vertical="center"/>
    </xf>
    <xf numFmtId="4" fontId="33" fillId="48" borderId="32" applyNumberFormat="0" applyProtection="0">
      <alignment vertical="center"/>
    </xf>
    <xf numFmtId="4" fontId="31" fillId="48" borderId="32" applyNumberFormat="0" applyProtection="0">
      <alignment horizontal="left" vertical="center" indent="1"/>
    </xf>
    <xf numFmtId="0" fontId="31" fillId="48" borderId="32" applyNumberFormat="0" applyProtection="0">
      <alignment horizontal="left" vertical="top" indent="1"/>
    </xf>
    <xf numFmtId="4" fontId="31" fillId="45" borderId="32" applyNumberFormat="0" applyProtection="0">
      <alignment horizontal="right" vertical="center"/>
    </xf>
    <xf numFmtId="4" fontId="33" fillId="45" borderId="32" applyNumberFormat="0" applyProtection="0">
      <alignment horizontal="right" vertical="center"/>
    </xf>
    <xf numFmtId="4" fontId="31" fillId="34" borderId="32" applyNumberFormat="0" applyProtection="0">
      <alignment horizontal="left" vertical="center" indent="1"/>
    </xf>
    <xf numFmtId="0" fontId="13" fillId="16" borderId="24" applyNumberFormat="0" applyProtection="0">
      <alignment horizontal="left" vertical="center" indent="1"/>
    </xf>
    <xf numFmtId="0" fontId="13" fillId="16" borderId="24" applyNumberFormat="0" applyProtection="0">
      <alignment horizontal="left" vertical="center" indent="1"/>
    </xf>
    <xf numFmtId="0" fontId="31" fillId="34" borderId="32" applyNumberFormat="0" applyProtection="0">
      <alignment horizontal="left" vertical="top" indent="1"/>
    </xf>
    <xf numFmtId="4" fontId="34" fillId="49" borderId="0" applyNumberFormat="0" applyProtection="0">
      <alignment horizontal="left" vertical="center" indent="1"/>
    </xf>
    <xf numFmtId="4" fontId="35" fillId="45" borderId="32" applyNumberFormat="0" applyProtection="0">
      <alignment horizontal="right" vertical="center"/>
    </xf>
    <xf numFmtId="0" fontId="36" fillId="0" borderId="0" applyFill="0" applyBorder="0" applyAlignment="0"/>
    <xf numFmtId="0" fontId="37" fillId="0" borderId="0" applyFill="0" applyBorder="0" applyAlignment="0"/>
    <xf numFmtId="38" fontId="38" fillId="0" borderId="27" applyBorder="0" applyAlignment="0"/>
    <xf numFmtId="175" fontId="39" fillId="0" borderId="34">
      <alignment vertical="center"/>
    </xf>
    <xf numFmtId="175" fontId="40" fillId="50" borderId="0" applyNumberFormat="0">
      <alignment vertical="center"/>
    </xf>
    <xf numFmtId="175" fontId="41" fillId="16" borderId="0" applyNumberFormat="0">
      <alignment vertical="center"/>
    </xf>
    <xf numFmtId="175" fontId="37" fillId="0" borderId="0" applyNumberFormat="0">
      <alignment vertical="center"/>
    </xf>
    <xf numFmtId="175" fontId="39" fillId="0" borderId="0" applyNumberFormat="0">
      <alignment vertical="center"/>
    </xf>
    <xf numFmtId="175" fontId="39" fillId="0" borderId="35">
      <alignment vertical="center"/>
    </xf>
    <xf numFmtId="175" fontId="39" fillId="0" borderId="34">
      <alignment vertical="center"/>
    </xf>
  </cellStyleXfs>
  <cellXfs count="262">
    <xf numFmtId="0" fontId="0" fillId="0" borderId="0" xfId="0"/>
    <xf numFmtId="0" fontId="4" fillId="2" borderId="1" xfId="0" applyFont="1" applyFill="1" applyBorder="1"/>
    <xf numFmtId="42" fontId="5" fillId="2" borderId="2" xfId="2" applyNumberFormat="1" applyFont="1" applyFill="1" applyBorder="1"/>
    <xf numFmtId="0" fontId="5" fillId="2" borderId="2" xfId="0" applyFont="1" applyFill="1" applyBorder="1"/>
    <xf numFmtId="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4" borderId="5" xfId="0" applyFill="1" applyBorder="1"/>
    <xf numFmtId="165" fontId="3" fillId="4" borderId="8" xfId="1" applyNumberFormat="1" applyFont="1" applyFill="1" applyBorder="1"/>
    <xf numFmtId="0" fontId="0" fillId="4" borderId="9" xfId="0" applyFill="1" applyBorder="1"/>
    <xf numFmtId="9" fontId="0" fillId="4" borderId="10" xfId="3" applyFont="1" applyFill="1" applyBorder="1"/>
    <xf numFmtId="165" fontId="3" fillId="4" borderId="13" xfId="1" applyNumberFormat="1" applyFont="1" applyFill="1" applyBorder="1"/>
    <xf numFmtId="0" fontId="6" fillId="4" borderId="14" xfId="0" applyFont="1" applyFill="1" applyBorder="1"/>
    <xf numFmtId="0" fontId="0" fillId="4" borderId="0" xfId="0" applyFill="1"/>
    <xf numFmtId="166" fontId="6" fillId="4" borderId="0" xfId="2" applyNumberFormat="1" applyFont="1" applyFill="1" applyBorder="1"/>
    <xf numFmtId="44" fontId="0" fillId="4" borderId="0" xfId="2" applyFont="1" applyFill="1" applyBorder="1"/>
    <xf numFmtId="0" fontId="4" fillId="2" borderId="2" xfId="0" applyFont="1" applyFill="1" applyBorder="1"/>
    <xf numFmtId="42" fontId="4" fillId="2" borderId="2" xfId="2" applyNumberFormat="1" applyFont="1" applyFill="1" applyBorder="1"/>
    <xf numFmtId="0" fontId="4" fillId="3" borderId="18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43" fontId="0" fillId="0" borderId="6" xfId="1" applyFont="1" applyFill="1" applyBorder="1"/>
    <xf numFmtId="43" fontId="0" fillId="4" borderId="6" xfId="1" applyFont="1" applyFill="1" applyBorder="1"/>
    <xf numFmtId="9" fontId="6" fillId="4" borderId="15" xfId="3" applyFont="1" applyFill="1" applyBorder="1"/>
    <xf numFmtId="43" fontId="7" fillId="4" borderId="15" xfId="1" applyFont="1" applyFill="1" applyBorder="1"/>
    <xf numFmtId="43" fontId="3" fillId="4" borderId="15" xfId="1" applyFont="1" applyFill="1" applyBorder="1"/>
    <xf numFmtId="43" fontId="6" fillId="4" borderId="17" xfId="1" applyFont="1" applyFill="1" applyBorder="1"/>
    <xf numFmtId="0" fontId="7" fillId="4" borderId="14" xfId="0" applyFont="1" applyFill="1" applyBorder="1"/>
    <xf numFmtId="0" fontId="0" fillId="4" borderId="36" xfId="0" applyFill="1" applyBorder="1"/>
    <xf numFmtId="43" fontId="0" fillId="0" borderId="10" xfId="1" applyFont="1" applyFill="1" applyBorder="1"/>
    <xf numFmtId="43" fontId="0" fillId="4" borderId="10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165" fontId="0" fillId="4" borderId="5" xfId="1" applyNumberFormat="1" applyFont="1" applyFill="1" applyBorder="1"/>
    <xf numFmtId="165" fontId="0" fillId="4" borderId="9" xfId="1" applyNumberFormat="1" applyFont="1" applyFill="1" applyBorder="1"/>
    <xf numFmtId="165" fontId="0" fillId="4" borderId="36" xfId="1" applyNumberFormat="1" applyFont="1" applyFill="1" applyBorder="1"/>
    <xf numFmtId="165" fontId="3" fillId="4" borderId="37" xfId="1" applyNumberFormat="1" applyFont="1" applyFill="1" applyBorder="1"/>
    <xf numFmtId="181" fontId="0" fillId="0" borderId="6" xfId="1" applyNumberFormat="1" applyFont="1" applyFill="1" applyBorder="1"/>
    <xf numFmtId="181" fontId="0" fillId="0" borderId="10" xfId="1" applyNumberFormat="1" applyFont="1" applyFill="1" applyBorder="1"/>
    <xf numFmtId="181" fontId="0" fillId="0" borderId="11" xfId="1" applyNumberFormat="1" applyFont="1" applyFill="1" applyBorder="1"/>
    <xf numFmtId="167" fontId="0" fillId="4" borderId="10" xfId="1" applyNumberFormat="1" applyFont="1" applyFill="1" applyBorder="1"/>
    <xf numFmtId="10" fontId="0" fillId="4" borderId="10" xfId="3" applyNumberFormat="1" applyFont="1" applyFill="1" applyBorder="1"/>
    <xf numFmtId="0" fontId="0" fillId="4" borderId="36" xfId="0" applyFill="1" applyBorder="1" applyAlignment="1">
      <alignment horizontal="left" indent="1"/>
    </xf>
    <xf numFmtId="0" fontId="3" fillId="4" borderId="36" xfId="0" applyFont="1" applyFill="1" applyBorder="1"/>
    <xf numFmtId="182" fontId="6" fillId="4" borderId="14" xfId="3" applyNumberFormat="1" applyFont="1" applyFill="1" applyBorder="1"/>
    <xf numFmtId="182" fontId="6" fillId="4" borderId="17" xfId="3" applyNumberFormat="1" applyFont="1" applyFill="1" applyBorder="1"/>
    <xf numFmtId="42" fontId="4" fillId="2" borderId="2" xfId="2" applyNumberFormat="1" applyFont="1" applyFill="1" applyBorder="1" applyAlignment="1">
      <alignment horizontal="center"/>
    </xf>
    <xf numFmtId="0" fontId="6" fillId="4" borderId="43" xfId="0" applyFont="1" applyFill="1" applyBorder="1"/>
    <xf numFmtId="181" fontId="6" fillId="4" borderId="45" xfId="1" applyNumberFormat="1" applyFont="1" applyFill="1" applyBorder="1"/>
    <xf numFmtId="165" fontId="0" fillId="4" borderId="19" xfId="1" applyNumberFormat="1" applyFont="1" applyFill="1" applyBorder="1"/>
    <xf numFmtId="165" fontId="6" fillId="4" borderId="43" xfId="1" applyNumberFormat="1" applyFont="1" applyFill="1" applyBorder="1"/>
    <xf numFmtId="165" fontId="6" fillId="4" borderId="45" xfId="1" applyNumberFormat="1" applyFont="1" applyFill="1" applyBorder="1"/>
    <xf numFmtId="0" fontId="4" fillId="2" borderId="2" xfId="0" applyFont="1" applyFill="1" applyBorder="1" applyAlignment="1">
      <alignment horizontal="center"/>
    </xf>
    <xf numFmtId="165" fontId="1" fillId="4" borderId="13" xfId="1" applyNumberFormat="1" applyFont="1" applyFill="1" applyBorder="1"/>
    <xf numFmtId="165" fontId="1" fillId="4" borderId="39" xfId="1" applyNumberFormat="1" applyFont="1" applyFill="1" applyBorder="1"/>
    <xf numFmtId="0" fontId="4" fillId="3" borderId="46" xfId="0" applyFont="1" applyFill="1" applyBorder="1" applyAlignment="1">
      <alignment horizontal="center" vertical="center" wrapText="1"/>
    </xf>
    <xf numFmtId="181" fontId="3" fillId="4" borderId="8" xfId="1" applyNumberFormat="1" applyFont="1" applyFill="1" applyBorder="1"/>
    <xf numFmtId="181" fontId="3" fillId="4" borderId="37" xfId="1" applyNumberFormat="1" applyFont="1" applyFill="1" applyBorder="1"/>
    <xf numFmtId="181" fontId="3" fillId="4" borderId="13" xfId="1" applyNumberFormat="1" applyFont="1" applyFill="1" applyBorder="1"/>
    <xf numFmtId="0" fontId="0" fillId="4" borderId="14" xfId="0" applyFill="1" applyBorder="1"/>
    <xf numFmtId="181" fontId="0" fillId="0" borderId="15" xfId="1" applyNumberFormat="1" applyFont="1" applyFill="1" applyBorder="1"/>
    <xf numFmtId="181" fontId="3" fillId="4" borderId="17" xfId="1" applyNumberFormat="1" applyFont="1" applyFill="1" applyBorder="1"/>
    <xf numFmtId="9" fontId="4" fillId="2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0" fillId="4" borderId="48" xfId="0" applyFill="1" applyBorder="1"/>
    <xf numFmtId="181" fontId="7" fillId="4" borderId="44" xfId="1" applyNumberFormat="1" applyFont="1" applyFill="1" applyBorder="1"/>
    <xf numFmtId="182" fontId="6" fillId="4" borderId="38" xfId="1" applyNumberFormat="1" applyFont="1" applyFill="1" applyBorder="1"/>
    <xf numFmtId="167" fontId="0" fillId="0" borderId="0" xfId="1" applyNumberFormat="1" applyFont="1"/>
    <xf numFmtId="43" fontId="1" fillId="4" borderId="8" xfId="1" applyFont="1" applyFill="1" applyBorder="1"/>
    <xf numFmtId="43" fontId="1" fillId="4" borderId="37" xfId="1" applyFont="1" applyFill="1" applyBorder="1"/>
    <xf numFmtId="43" fontId="1" fillId="4" borderId="17" xfId="1" applyFont="1" applyFill="1" applyBorder="1"/>
    <xf numFmtId="43" fontId="0" fillId="4" borderId="8" xfId="1" applyFont="1" applyFill="1" applyBorder="1"/>
    <xf numFmtId="43" fontId="0" fillId="4" borderId="37" xfId="1" applyFont="1" applyFill="1" applyBorder="1"/>
    <xf numFmtId="43" fontId="4" fillId="3" borderId="2" xfId="1" applyFont="1" applyFill="1" applyBorder="1" applyAlignment="1">
      <alignment horizontal="center" vertical="center" wrapText="1"/>
    </xf>
    <xf numFmtId="43" fontId="1" fillId="4" borderId="40" xfId="1" applyFont="1" applyFill="1" applyBorder="1"/>
    <xf numFmtId="43" fontId="1" fillId="4" borderId="6" xfId="1" applyFont="1" applyFill="1" applyBorder="1"/>
    <xf numFmtId="43" fontId="1" fillId="4" borderId="41" xfId="1" applyFont="1" applyFill="1" applyBorder="1"/>
    <xf numFmtId="43" fontId="1" fillId="4" borderId="10" xfId="1" applyFont="1" applyFill="1" applyBorder="1"/>
    <xf numFmtId="43" fontId="1" fillId="4" borderId="49" xfId="1" applyFont="1" applyFill="1" applyBorder="1"/>
    <xf numFmtId="43" fontId="1" fillId="4" borderId="15" xfId="1" applyFont="1" applyFill="1" applyBorder="1"/>
    <xf numFmtId="43" fontId="8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2" fontId="4" fillId="2" borderId="3" xfId="2" applyNumberFormat="1" applyFont="1" applyFill="1" applyBorder="1"/>
    <xf numFmtId="10" fontId="0" fillId="4" borderId="37" xfId="3" applyNumberFormat="1" applyFont="1" applyFill="1" applyBorder="1"/>
    <xf numFmtId="167" fontId="0" fillId="4" borderId="37" xfId="1" applyNumberFormat="1" applyFont="1" applyFill="1" applyBorder="1"/>
    <xf numFmtId="0" fontId="7" fillId="4" borderId="5" xfId="0" applyFont="1" applyFill="1" applyBorder="1"/>
    <xf numFmtId="182" fontId="2" fillId="0" borderId="43" xfId="3" applyNumberFormat="1" applyFont="1" applyBorder="1"/>
    <xf numFmtId="8" fontId="42" fillId="4" borderId="44" xfId="1" applyNumberFormat="1" applyFont="1" applyFill="1" applyBorder="1"/>
    <xf numFmtId="43" fontId="43" fillId="4" borderId="6" xfId="1" applyFont="1" applyFill="1" applyBorder="1"/>
    <xf numFmtId="43" fontId="43" fillId="4" borderId="10" xfId="1" applyFont="1" applyFill="1" applyBorder="1"/>
    <xf numFmtId="0" fontId="5" fillId="2" borderId="3" xfId="0" applyFont="1" applyFill="1" applyBorder="1"/>
    <xf numFmtId="183" fontId="0" fillId="0" borderId="11" xfId="2" applyNumberFormat="1" applyFont="1" applyFill="1" applyBorder="1"/>
    <xf numFmtId="183" fontId="0" fillId="0" borderId="7" xfId="2" applyNumberFormat="1" applyFont="1" applyFill="1" applyBorder="1"/>
    <xf numFmtId="183" fontId="0" fillId="0" borderId="12" xfId="2" applyNumberFormat="1" applyFont="1" applyFill="1" applyBorder="1"/>
    <xf numFmtId="183" fontId="43" fillId="0" borderId="6" xfId="2" applyNumberFormat="1" applyFont="1" applyFill="1" applyBorder="1"/>
    <xf numFmtId="182" fontId="2" fillId="0" borderId="52" xfId="3" applyNumberFormat="1" applyFont="1" applyBorder="1"/>
    <xf numFmtId="182" fontId="6" fillId="4" borderId="38" xfId="1" applyNumberFormat="1" applyFont="1" applyFill="1" applyBorder="1" applyAlignment="1"/>
    <xf numFmtId="43" fontId="44" fillId="4" borderId="6" xfId="1" applyFont="1" applyFill="1" applyBorder="1"/>
    <xf numFmtId="43" fontId="44" fillId="0" borderId="10" xfId="1" applyFont="1" applyFill="1" applyBorder="1"/>
    <xf numFmtId="10" fontId="44" fillId="0" borderId="10" xfId="3" applyNumberFormat="1" applyFont="1" applyFill="1" applyBorder="1"/>
    <xf numFmtId="181" fontId="44" fillId="0" borderId="6" xfId="1" applyNumberFormat="1" applyFont="1" applyFill="1" applyBorder="1"/>
    <xf numFmtId="181" fontId="44" fillId="0" borderId="10" xfId="1" applyNumberFormat="1" applyFont="1" applyFill="1" applyBorder="1"/>
    <xf numFmtId="181" fontId="44" fillId="0" borderId="11" xfId="1" applyNumberFormat="1" applyFont="1" applyFill="1" applyBorder="1"/>
    <xf numFmtId="181" fontId="44" fillId="0" borderId="15" xfId="1" applyNumberFormat="1" applyFont="1" applyFill="1" applyBorder="1"/>
    <xf numFmtId="43" fontId="44" fillId="51" borderId="40" xfId="1" applyNumberFormat="1" applyFont="1" applyFill="1" applyBorder="1"/>
    <xf numFmtId="43" fontId="44" fillId="51" borderId="41" xfId="1" applyFont="1" applyFill="1" applyBorder="1"/>
    <xf numFmtId="43" fontId="44" fillId="51" borderId="40" xfId="1" applyFont="1" applyFill="1" applyBorder="1"/>
    <xf numFmtId="43" fontId="44" fillId="51" borderId="49" xfId="1" applyFont="1" applyFill="1" applyBorder="1"/>
    <xf numFmtId="44" fontId="45" fillId="0" borderId="0" xfId="2" applyFont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43" fontId="4" fillId="3" borderId="38" xfId="1" applyFont="1" applyFill="1" applyBorder="1" applyAlignment="1">
      <alignment horizontal="center" vertical="center" wrapText="1"/>
    </xf>
    <xf numFmtId="43" fontId="44" fillId="51" borderId="56" xfId="1" applyNumberFormat="1" applyFont="1" applyFill="1" applyBorder="1"/>
    <xf numFmtId="43" fontId="44" fillId="51" borderId="57" xfId="1" applyFont="1" applyFill="1" applyBorder="1"/>
    <xf numFmtId="43" fontId="8" fillId="3" borderId="38" xfId="1" applyFont="1" applyFill="1" applyBorder="1" applyAlignment="1">
      <alignment horizontal="center" vertical="center" wrapText="1"/>
    </xf>
    <xf numFmtId="43" fontId="44" fillId="51" borderId="56" xfId="1" applyFont="1" applyFill="1" applyBorder="1"/>
    <xf numFmtId="43" fontId="44" fillId="51" borderId="58" xfId="1" applyFont="1" applyFill="1" applyBorder="1"/>
    <xf numFmtId="43" fontId="1" fillId="4" borderId="59" xfId="1" applyFont="1" applyFill="1" applyBorder="1"/>
    <xf numFmtId="43" fontId="1" fillId="4" borderId="60" xfId="1" applyFont="1" applyFill="1" applyBorder="1"/>
    <xf numFmtId="43" fontId="6" fillId="4" borderId="0" xfId="1" applyFont="1" applyFill="1" applyBorder="1"/>
    <xf numFmtId="43" fontId="0" fillId="4" borderId="0" xfId="1" applyFont="1" applyFill="1"/>
    <xf numFmtId="43" fontId="0" fillId="4" borderId="13" xfId="1" applyFont="1" applyFill="1" applyBorder="1"/>
    <xf numFmtId="43" fontId="4" fillId="3" borderId="2" xfId="1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10" fontId="1" fillId="4" borderId="6" xfId="1" applyNumberFormat="1" applyFont="1" applyFill="1" applyBorder="1"/>
    <xf numFmtId="10" fontId="1" fillId="4" borderId="8" xfId="1" applyNumberFormat="1" applyFont="1" applyFill="1" applyBorder="1"/>
    <xf numFmtId="10" fontId="1" fillId="4" borderId="6" xfId="3" applyNumberFormat="1" applyFont="1" applyFill="1" applyBorder="1"/>
    <xf numFmtId="43" fontId="1" fillId="4" borderId="5" xfId="1" applyFont="1" applyFill="1" applyBorder="1"/>
    <xf numFmtId="43" fontId="1" fillId="4" borderId="36" xfId="1" applyFont="1" applyFill="1" applyBorder="1"/>
    <xf numFmtId="43" fontId="1" fillId="4" borderId="48" xfId="1" applyFont="1" applyFill="1" applyBorder="1"/>
    <xf numFmtId="10" fontId="1" fillId="4" borderId="15" xfId="1" applyNumberFormat="1" applyFont="1" applyFill="1" applyBorder="1"/>
    <xf numFmtId="10" fontId="1" fillId="4" borderId="15" xfId="3" applyNumberFormat="1" applyFont="1" applyFill="1" applyBorder="1"/>
    <xf numFmtId="10" fontId="1" fillId="4" borderId="17" xfId="1" applyNumberFormat="1" applyFont="1" applyFill="1" applyBorder="1"/>
    <xf numFmtId="43" fontId="43" fillId="4" borderId="59" xfId="1" applyFont="1" applyFill="1" applyBorder="1"/>
    <xf numFmtId="183" fontId="0" fillId="0" borderId="15" xfId="2" applyNumberFormat="1" applyFont="1" applyFill="1" applyBorder="1"/>
    <xf numFmtId="183" fontId="0" fillId="0" borderId="16" xfId="2" applyNumberFormat="1" applyFont="1" applyFill="1" applyBorder="1"/>
    <xf numFmtId="43" fontId="0" fillId="4" borderId="17" xfId="1" applyFont="1" applyFill="1" applyBorder="1"/>
    <xf numFmtId="0" fontId="4" fillId="3" borderId="38" xfId="0" applyFont="1" applyFill="1" applyBorder="1" applyAlignment="1">
      <alignment horizontal="center" vertical="center"/>
    </xf>
    <xf numFmtId="43" fontId="4" fillId="2" borderId="1" xfId="1" applyFont="1" applyFill="1" applyBorder="1"/>
    <xf numFmtId="44" fontId="4" fillId="2" borderId="2" xfId="0" quotePrefix="1" applyNumberFormat="1" applyFont="1" applyFill="1" applyBorder="1" applyAlignment="1">
      <alignment horizontal="right"/>
    </xf>
    <xf numFmtId="16" fontId="4" fillId="2" borderId="2" xfId="0" quotePrefix="1" applyNumberFormat="1" applyFont="1" applyFill="1" applyBorder="1" applyAlignment="1">
      <alignment horizontal="right"/>
    </xf>
    <xf numFmtId="44" fontId="4" fillId="2" borderId="3" xfId="0" quotePrefix="1" applyNumberFormat="1" applyFont="1" applyFill="1" applyBorder="1" applyAlignment="1">
      <alignment horizontal="right"/>
    </xf>
    <xf numFmtId="0" fontId="0" fillId="0" borderId="5" xfId="0" applyFill="1" applyBorder="1"/>
    <xf numFmtId="167" fontId="0" fillId="0" borderId="5" xfId="1" applyNumberFormat="1" applyFont="1" applyFill="1" applyBorder="1"/>
    <xf numFmtId="167" fontId="0" fillId="0" borderId="6" xfId="1" applyNumberFormat="1" applyFont="1" applyFill="1" applyBorder="1"/>
    <xf numFmtId="167" fontId="0" fillId="0" borderId="8" xfId="1" applyNumberFormat="1" applyFont="1" applyFill="1" applyBorder="1"/>
    <xf numFmtId="0" fontId="0" fillId="0" borderId="9" xfId="0" applyFill="1" applyBorder="1"/>
    <xf numFmtId="167" fontId="0" fillId="0" borderId="9" xfId="1" applyNumberFormat="1" applyFont="1" applyFill="1" applyBorder="1"/>
    <xf numFmtId="167" fontId="0" fillId="0" borderId="11" xfId="1" applyNumberFormat="1" applyFont="1" applyFill="1" applyBorder="1"/>
    <xf numFmtId="167" fontId="0" fillId="0" borderId="13" xfId="1" applyNumberFormat="1" applyFont="1" applyFill="1" applyBorder="1"/>
    <xf numFmtId="0" fontId="3" fillId="0" borderId="14" xfId="0" applyFont="1" applyFill="1" applyBorder="1"/>
    <xf numFmtId="167" fontId="3" fillId="0" borderId="14" xfId="1" applyNumberFormat="1" applyFont="1" applyFill="1" applyBorder="1"/>
    <xf numFmtId="167" fontId="3" fillId="0" borderId="19" xfId="1" applyNumberFormat="1" applyFont="1" applyFill="1" applyBorder="1"/>
    <xf numFmtId="0" fontId="3" fillId="0" borderId="19" xfId="0" applyFont="1" applyFill="1" applyBorder="1"/>
    <xf numFmtId="167" fontId="4" fillId="52" borderId="1" xfId="1" applyNumberFormat="1" applyFont="1" applyFill="1" applyBorder="1" applyAlignment="1">
      <alignment horizontal="center" vertical="center"/>
    </xf>
    <xf numFmtId="167" fontId="4" fillId="52" borderId="2" xfId="1" applyNumberFormat="1" applyFont="1" applyFill="1" applyBorder="1" applyAlignment="1">
      <alignment horizontal="center" vertical="center" wrapText="1"/>
    </xf>
    <xf numFmtId="167" fontId="4" fillId="52" borderId="2" xfId="1" applyNumberFormat="1" applyFont="1" applyFill="1" applyBorder="1" applyAlignment="1">
      <alignment horizontal="center" vertical="center"/>
    </xf>
    <xf numFmtId="167" fontId="4" fillId="52" borderId="3" xfId="1" applyNumberFormat="1" applyFont="1" applyFill="1" applyBorder="1" applyAlignment="1">
      <alignment horizontal="center" vertical="center"/>
    </xf>
    <xf numFmtId="43" fontId="4" fillId="3" borderId="18" xfId="1" applyFont="1" applyFill="1" applyBorder="1" applyAlignment="1">
      <alignment horizontal="left" vertical="top"/>
    </xf>
    <xf numFmtId="43" fontId="0" fillId="0" borderId="0" xfId="0" applyNumberFormat="1"/>
    <xf numFmtId="43" fontId="1" fillId="53" borderId="15" xfId="1" applyFont="1" applyFill="1" applyBorder="1"/>
    <xf numFmtId="167" fontId="44" fillId="53" borderId="10" xfId="1" applyNumberFormat="1" applyFont="1" applyFill="1" applyBorder="1"/>
    <xf numFmtId="167" fontId="0" fillId="53" borderId="10" xfId="1" applyNumberFormat="1" applyFont="1" applyFill="1" applyBorder="1"/>
    <xf numFmtId="167" fontId="0" fillId="53" borderId="37" xfId="1" applyNumberFormat="1" applyFont="1" applyFill="1" applyBorder="1"/>
    <xf numFmtId="167" fontId="44" fillId="53" borderId="11" xfId="3" applyNumberFormat="1" applyFont="1" applyFill="1" applyBorder="1"/>
    <xf numFmtId="167" fontId="0" fillId="53" borderId="11" xfId="3" applyNumberFormat="1" applyFont="1" applyFill="1" applyBorder="1"/>
    <xf numFmtId="167" fontId="0" fillId="53" borderId="13" xfId="3" applyNumberFormat="1" applyFont="1" applyFill="1" applyBorder="1"/>
    <xf numFmtId="167" fontId="3" fillId="53" borderId="10" xfId="1" applyNumberFormat="1" applyFont="1" applyFill="1" applyBorder="1"/>
    <xf numFmtId="167" fontId="3" fillId="53" borderId="37" xfId="1" applyNumberFormat="1" applyFont="1" applyFill="1" applyBorder="1"/>
    <xf numFmtId="9" fontId="43" fillId="53" borderId="6" xfId="3" applyFont="1" applyFill="1" applyBorder="1"/>
    <xf numFmtId="164" fontId="43" fillId="53" borderId="6" xfId="2" applyNumberFormat="1" applyFont="1" applyFill="1" applyBorder="1"/>
    <xf numFmtId="43" fontId="0" fillId="53" borderId="6" xfId="1" applyFont="1" applyFill="1" applyBorder="1"/>
    <xf numFmtId="165" fontId="0" fillId="53" borderId="6" xfId="1" applyNumberFormat="1" applyFont="1" applyFill="1" applyBorder="1"/>
    <xf numFmtId="165" fontId="0" fillId="53" borderId="7" xfId="1" applyNumberFormat="1" applyFont="1" applyFill="1" applyBorder="1"/>
    <xf numFmtId="165" fontId="3" fillId="53" borderId="8" xfId="1" applyNumberFormat="1" applyFont="1" applyFill="1" applyBorder="1"/>
    <xf numFmtId="9" fontId="43" fillId="53" borderId="10" xfId="3" applyFont="1" applyFill="1" applyBorder="1"/>
    <xf numFmtId="164" fontId="43" fillId="53" borderId="11" xfId="2" applyNumberFormat="1" applyFont="1" applyFill="1" applyBorder="1"/>
    <xf numFmtId="43" fontId="0" fillId="53" borderId="11" xfId="1" applyFont="1" applyFill="1" applyBorder="1"/>
    <xf numFmtId="165" fontId="0" fillId="53" borderId="11" xfId="1" applyNumberFormat="1" applyFont="1" applyFill="1" applyBorder="1"/>
    <xf numFmtId="165" fontId="0" fillId="53" borderId="12" xfId="1" applyNumberFormat="1" applyFont="1" applyFill="1" applyBorder="1"/>
    <xf numFmtId="165" fontId="3" fillId="53" borderId="13" xfId="1" applyNumberFormat="1" applyFont="1" applyFill="1" applyBorder="1"/>
    <xf numFmtId="0" fontId="6" fillId="53" borderId="15" xfId="0" applyFont="1" applyFill="1" applyBorder="1"/>
    <xf numFmtId="166" fontId="7" fillId="53" borderId="15" xfId="2" applyNumberFormat="1" applyFont="1" applyFill="1" applyBorder="1"/>
    <xf numFmtId="43" fontId="7" fillId="53" borderId="15" xfId="1" applyFont="1" applyFill="1" applyBorder="1"/>
    <xf numFmtId="43" fontId="6" fillId="53" borderId="15" xfId="1" applyFont="1" applyFill="1" applyBorder="1"/>
    <xf numFmtId="165" fontId="6" fillId="53" borderId="15" xfId="1" applyNumberFormat="1" applyFont="1" applyFill="1" applyBorder="1"/>
    <xf numFmtId="165" fontId="6" fillId="53" borderId="16" xfId="1" applyNumberFormat="1" applyFont="1" applyFill="1" applyBorder="1"/>
    <xf numFmtId="165" fontId="6" fillId="53" borderId="17" xfId="1" applyNumberFormat="1" applyFont="1" applyFill="1" applyBorder="1"/>
    <xf numFmtId="9" fontId="0" fillId="53" borderId="6" xfId="3" applyFont="1" applyFill="1" applyBorder="1"/>
    <xf numFmtId="43" fontId="43" fillId="53" borderId="6" xfId="1" applyFont="1" applyFill="1" applyBorder="1"/>
    <xf numFmtId="43" fontId="0" fillId="53" borderId="7" xfId="1" applyFont="1" applyFill="1" applyBorder="1"/>
    <xf numFmtId="43" fontId="3" fillId="53" borderId="8" xfId="1" applyFont="1" applyFill="1" applyBorder="1"/>
    <xf numFmtId="9" fontId="0" fillId="53" borderId="11" xfId="3" applyFont="1" applyFill="1" applyBorder="1"/>
    <xf numFmtId="43" fontId="43" fillId="53" borderId="11" xfId="1" applyFont="1" applyFill="1" applyBorder="1"/>
    <xf numFmtId="43" fontId="0" fillId="53" borderId="12" xfId="1" applyFont="1" applyFill="1" applyBorder="1"/>
    <xf numFmtId="43" fontId="3" fillId="53" borderId="13" xfId="1" applyFont="1" applyFill="1" applyBorder="1"/>
    <xf numFmtId="9" fontId="6" fillId="53" borderId="15" xfId="3" applyFont="1" applyFill="1" applyBorder="1"/>
    <xf numFmtId="43" fontId="3" fillId="53" borderId="15" xfId="1" applyFont="1" applyFill="1" applyBorder="1"/>
    <xf numFmtId="43" fontId="6" fillId="53" borderId="16" xfId="1" applyFont="1" applyFill="1" applyBorder="1"/>
    <xf numFmtId="43" fontId="6" fillId="53" borderId="17" xfId="1" applyFont="1" applyFill="1" applyBorder="1"/>
    <xf numFmtId="43" fontId="1" fillId="53" borderId="61" xfId="1" applyFont="1" applyFill="1" applyBorder="1"/>
    <xf numFmtId="167" fontId="3" fillId="53" borderId="39" xfId="1" applyNumberFormat="1" applyFont="1" applyFill="1" applyBorder="1"/>
    <xf numFmtId="167" fontId="1" fillId="53" borderId="11" xfId="1" applyNumberFormat="1" applyFont="1" applyFill="1" applyBorder="1"/>
    <xf numFmtId="167" fontId="0" fillId="53" borderId="13" xfId="1" applyNumberFormat="1" applyFont="1" applyFill="1" applyBorder="1"/>
    <xf numFmtId="167" fontId="3" fillId="53" borderId="17" xfId="1" applyNumberFormat="1" applyFont="1" applyFill="1" applyBorder="1"/>
    <xf numFmtId="167" fontId="3" fillId="53" borderId="38" xfId="0" applyNumberFormat="1" applyFont="1" applyFill="1" applyBorder="1"/>
    <xf numFmtId="181" fontId="7" fillId="4" borderId="15" xfId="1" applyNumberFormat="1" applyFont="1" applyFill="1" applyBorder="1"/>
    <xf numFmtId="181" fontId="7" fillId="4" borderId="6" xfId="1" applyNumberFormat="1" applyFont="1" applyFill="1" applyBorder="1"/>
    <xf numFmtId="8" fontId="6" fillId="4" borderId="40" xfId="1" applyNumberFormat="1" applyFont="1" applyFill="1" applyBorder="1"/>
    <xf numFmtId="8" fontId="6" fillId="4" borderId="42" xfId="1" applyNumberFormat="1" applyFont="1" applyFill="1" applyBorder="1"/>
    <xf numFmtId="181" fontId="7" fillId="4" borderId="15" xfId="1" applyNumberFormat="1" applyFont="1" applyFill="1" applyBorder="1"/>
    <xf numFmtId="181" fontId="7" fillId="4" borderId="6" xfId="1" applyNumberFormat="1" applyFont="1" applyFill="1" applyBorder="1"/>
    <xf numFmtId="8" fontId="6" fillId="4" borderId="40" xfId="1" applyNumberFormat="1" applyFont="1" applyFill="1" applyBorder="1"/>
    <xf numFmtId="8" fontId="6" fillId="4" borderId="42" xfId="1" applyNumberFormat="1" applyFont="1" applyFill="1" applyBorder="1"/>
    <xf numFmtId="167" fontId="0" fillId="4" borderId="40" xfId="1" applyNumberFormat="1" applyFont="1" applyFill="1" applyBorder="1"/>
    <xf numFmtId="167" fontId="0" fillId="4" borderId="41" xfId="1" applyNumberFormat="1" applyFont="1" applyFill="1" applyBorder="1"/>
    <xf numFmtId="167" fontId="4" fillId="3" borderId="2" xfId="1" applyNumberFormat="1" applyFont="1" applyFill="1" applyBorder="1"/>
    <xf numFmtId="167" fontId="0" fillId="4" borderId="49" xfId="1" applyNumberFormat="1" applyFont="1" applyFill="1" applyBorder="1"/>
    <xf numFmtId="167" fontId="0" fillId="4" borderId="50" xfId="1" applyNumberFormat="1" applyFont="1" applyFill="1" applyBorder="1"/>
    <xf numFmtId="167" fontId="0" fillId="4" borderId="47" xfId="1" applyNumberFormat="1" applyFont="1" applyFill="1" applyBorder="1"/>
    <xf numFmtId="167" fontId="4" fillId="3" borderId="3" xfId="1" applyNumberFormat="1" applyFont="1" applyFill="1" applyBorder="1"/>
    <xf numFmtId="167" fontId="0" fillId="4" borderId="51" xfId="1" applyNumberFormat="1" applyFont="1" applyFill="1" applyBorder="1"/>
    <xf numFmtId="167" fontId="0" fillId="4" borderId="40" xfId="1" applyNumberFormat="1" applyFont="1" applyFill="1" applyBorder="1"/>
    <xf numFmtId="167" fontId="0" fillId="4" borderId="41" xfId="1" applyNumberFormat="1" applyFont="1" applyFill="1" applyBorder="1"/>
    <xf numFmtId="167" fontId="4" fillId="3" borderId="2" xfId="1" applyNumberFormat="1" applyFont="1" applyFill="1" applyBorder="1"/>
    <xf numFmtId="167" fontId="0" fillId="4" borderId="49" xfId="1" applyNumberFormat="1" applyFont="1" applyFill="1" applyBorder="1"/>
    <xf numFmtId="167" fontId="0" fillId="4" borderId="50" xfId="1" applyNumberFormat="1" applyFont="1" applyFill="1" applyBorder="1"/>
    <xf numFmtId="167" fontId="0" fillId="4" borderId="47" xfId="1" applyNumberFormat="1" applyFont="1" applyFill="1" applyBorder="1"/>
    <xf numFmtId="167" fontId="4" fillId="3" borderId="3" xfId="1" applyNumberFormat="1" applyFont="1" applyFill="1" applyBorder="1"/>
    <xf numFmtId="167" fontId="0" fillId="4" borderId="51" xfId="1" applyNumberFormat="1" applyFont="1" applyFill="1" applyBorder="1"/>
    <xf numFmtId="167" fontId="1" fillId="51" borderId="40" xfId="1" applyNumberFormat="1" applyFont="1" applyFill="1" applyBorder="1"/>
    <xf numFmtId="167" fontId="1" fillId="51" borderId="41" xfId="1" applyNumberFormat="1" applyFont="1" applyFill="1" applyBorder="1"/>
    <xf numFmtId="167" fontId="1" fillId="51" borderId="49" xfId="1" applyNumberFormat="1" applyFont="1" applyFill="1" applyBorder="1"/>
    <xf numFmtId="0" fontId="0" fillId="0" borderId="0" xfId="0"/>
    <xf numFmtId="43" fontId="1" fillId="4" borderId="8" xfId="1" applyFont="1" applyFill="1" applyBorder="1"/>
    <xf numFmtId="43" fontId="1" fillId="4" borderId="37" xfId="1" applyFont="1" applyFill="1" applyBorder="1"/>
    <xf numFmtId="43" fontId="1" fillId="4" borderId="6" xfId="1" applyFont="1" applyFill="1" applyBorder="1"/>
    <xf numFmtId="43" fontId="1" fillId="4" borderId="10" xfId="1" applyFont="1" applyFill="1" applyBorder="1"/>
    <xf numFmtId="43" fontId="1" fillId="4" borderId="59" xfId="1" applyFont="1" applyFill="1" applyBorder="1"/>
    <xf numFmtId="43" fontId="1" fillId="4" borderId="60" xfId="1" applyFont="1" applyFill="1" applyBorder="1"/>
    <xf numFmtId="43" fontId="4" fillId="3" borderId="2" xfId="1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43" fontId="4" fillId="3" borderId="1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0" fillId="0" borderId="0" xfId="1" quotePrefix="1" applyNumberFormat="1" applyFont="1" applyAlignment="1">
      <alignment horizontal="left" wrapText="1"/>
    </xf>
    <xf numFmtId="0" fontId="0" fillId="0" borderId="0" xfId="1" applyNumberFormat="1" applyFont="1" applyAlignment="1">
      <alignment horizontal="left" wrapText="1"/>
    </xf>
    <xf numFmtId="16" fontId="4" fillId="2" borderId="1" xfId="0" applyNumberFormat="1" applyFont="1" applyFill="1" applyBorder="1" applyAlignment="1">
      <alignment horizontal="center"/>
    </xf>
    <xf numFmtId="16" fontId="4" fillId="2" borderId="3" xfId="0" quotePrefix="1" applyNumberFormat="1" applyFont="1" applyFill="1" applyBorder="1" applyAlignment="1">
      <alignment horizontal="center"/>
    </xf>
  </cellXfs>
  <cellStyles count="168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Assumptions Center Currency" xfId="22"/>
    <cellStyle name="Assumptions Center Date" xfId="23"/>
    <cellStyle name="Assumptions Center Multiple" xfId="24"/>
    <cellStyle name="Assumptions Center Number" xfId="25"/>
    <cellStyle name="Assumptions Center Percentage" xfId="26"/>
    <cellStyle name="Assumptions Center Year" xfId="27"/>
    <cellStyle name="Assumptions Heading" xfId="28"/>
    <cellStyle name="Assumptions Right Currency" xfId="29"/>
    <cellStyle name="Assumptions Right Date" xfId="30"/>
    <cellStyle name="Assumptions Right Multiple" xfId="31"/>
    <cellStyle name="Assumptions Right Number" xfId="32"/>
    <cellStyle name="Assumptions Right Percentage" xfId="33"/>
    <cellStyle name="Assumptions Right Year" xfId="34"/>
    <cellStyle name="Calc" xfId="35"/>
    <cellStyle name="Calc - Blue" xfId="36"/>
    <cellStyle name="Calc - Feed" xfId="37"/>
    <cellStyle name="Calc - Feed 2" xfId="38"/>
    <cellStyle name="Calc - Green" xfId="39"/>
    <cellStyle name="Calc - Grey" xfId="40"/>
    <cellStyle name="Calc - Light" xfId="41"/>
    <cellStyle name="Calc - Light White" xfId="42"/>
    <cellStyle name="Calc - White" xfId="43"/>
    <cellStyle name="Calc - White Light" xfId="44"/>
    <cellStyle name="Calc_Ascot - DC_v5" xfId="45"/>
    <cellStyle name="CaptionC" xfId="46"/>
    <cellStyle name="CaptionL" xfId="47"/>
    <cellStyle name="Cell Link" xfId="48"/>
    <cellStyle name="Center Currency" xfId="49"/>
    <cellStyle name="Center Date" xfId="50"/>
    <cellStyle name="Center Multiple" xfId="51"/>
    <cellStyle name="Center Number" xfId="52"/>
    <cellStyle name="Center Percentage" xfId="53"/>
    <cellStyle name="Center Year" xfId="54"/>
    <cellStyle name="Comma" xfId="1" builtinId="3"/>
    <cellStyle name="Comma 2" xfId="55"/>
    <cellStyle name="Comma 2 2" xfId="56"/>
    <cellStyle name="Comma 2_Labour Rates" xfId="57"/>
    <cellStyle name="Comma 3" xfId="58"/>
    <cellStyle name="Comma 3 2" xfId="59"/>
    <cellStyle name="Currency" xfId="2" builtinId="4"/>
    <cellStyle name="Currency [0] 2" xfId="60"/>
    <cellStyle name="Currency 2" xfId="61"/>
    <cellStyle name="Currency 2 2" xfId="62"/>
    <cellStyle name="Emphasis 1" xfId="63"/>
    <cellStyle name="Emphasis 2" xfId="64"/>
    <cellStyle name="Emphasis 3" xfId="65"/>
    <cellStyle name="Exception" xfId="66"/>
    <cellStyle name="Exception - Light" xfId="67"/>
    <cellStyle name="Exception_BIZMO_development_DC_v11" xfId="68"/>
    <cellStyle name="Feeder Field" xfId="69"/>
    <cellStyle name="Feeder Field - Light" xfId="70"/>
    <cellStyle name="Feeder Field Light" xfId="71"/>
    <cellStyle name="Feeder Field_Labour Rates" xfId="72"/>
    <cellStyle name="General No - Black" xfId="73"/>
    <cellStyle name="General No (Black)" xfId="74"/>
    <cellStyle name="General No (Red)" xfId="75"/>
    <cellStyle name="Grand Total" xfId="76"/>
    <cellStyle name="Grey" xfId="77"/>
    <cellStyle name="Greyed out" xfId="78"/>
    <cellStyle name="Greyed out - Light" xfId="79"/>
    <cellStyle name="Greyed out_BIZMO_development_DC_v11" xfId="80"/>
    <cellStyle name="Heading2" xfId="81"/>
    <cellStyle name="Hyperlink 2" xfId="82"/>
    <cellStyle name="Hyperlink 3" xfId="83"/>
    <cellStyle name="Hyperlink 3 2" xfId="84"/>
    <cellStyle name="Hyperlink Arrow" xfId="85"/>
    <cellStyle name="Hyperlink Text" xfId="86"/>
    <cellStyle name="Input [yellow]" xfId="87"/>
    <cellStyle name="Input 1" xfId="88"/>
    <cellStyle name="Input 1 - Light" xfId="89"/>
    <cellStyle name="Input 2" xfId="90"/>
    <cellStyle name="Input 2 - Light" xfId="91"/>
    <cellStyle name="InputArea" xfId="92"/>
    <cellStyle name="InputAreaDotted" xfId="93"/>
    <cellStyle name="Lookup Table Heading" xfId="94"/>
    <cellStyle name="Lookup Table Label" xfId="95"/>
    <cellStyle name="Lookup Table Number" xfId="96"/>
    <cellStyle name="Model Name" xfId="97"/>
    <cellStyle name="Named Range" xfId="98"/>
    <cellStyle name="Named Range Tag" xfId="99"/>
    <cellStyle name="Named Range_Ascot - DC_v5" xfId="100"/>
    <cellStyle name="Normal" xfId="0" builtinId="0"/>
    <cellStyle name="Normal - Style1" xfId="101"/>
    <cellStyle name="Normal 2" xfId="102"/>
    <cellStyle name="Normal 2 2" xfId="103"/>
    <cellStyle name="Normal 3" xfId="104"/>
    <cellStyle name="Normal 3 2" xfId="105"/>
    <cellStyle name="Normal 4" xfId="106"/>
    <cellStyle name="Normal 5" xfId="107"/>
    <cellStyle name="Percent" xfId="3" builtinId="5"/>
    <cellStyle name="Percent [2]" xfId="108"/>
    <cellStyle name="Percent 2" xfId="109"/>
    <cellStyle name="Period Title" xfId="110"/>
    <cellStyle name="Right Currency" xfId="111"/>
    <cellStyle name="Right Date" xfId="112"/>
    <cellStyle name="Right Multiple" xfId="113"/>
    <cellStyle name="Right Number" xfId="114"/>
    <cellStyle name="Right Percentage" xfId="115"/>
    <cellStyle name="Right Year" xfId="116"/>
    <cellStyle name="SAPBEXaggData" xfId="117"/>
    <cellStyle name="SAPBEXaggDataEmph" xfId="118"/>
    <cellStyle name="SAPBEXaggItem" xfId="119"/>
    <cellStyle name="SAPBEXaggItemX" xfId="120"/>
    <cellStyle name="SAPBEXchaText" xfId="121"/>
    <cellStyle name="SAPBEXexcBad7" xfId="122"/>
    <cellStyle name="SAPBEXexcBad8" xfId="123"/>
    <cellStyle name="SAPBEXexcBad9" xfId="124"/>
    <cellStyle name="SAPBEXexcCritical4" xfId="125"/>
    <cellStyle name="SAPBEXexcCritical5" xfId="126"/>
    <cellStyle name="SAPBEXexcCritical6" xfId="127"/>
    <cellStyle name="SAPBEXexcGood1" xfId="128"/>
    <cellStyle name="SAPBEXexcGood2" xfId="129"/>
    <cellStyle name="SAPBEXexcGood3" xfId="130"/>
    <cellStyle name="SAPBEXfilterDrill" xfId="131"/>
    <cellStyle name="SAPBEXfilterItem" xfId="132"/>
    <cellStyle name="SAPBEXfilterText" xfId="133"/>
    <cellStyle name="SAPBEXformats" xfId="134"/>
    <cellStyle name="SAPBEXheaderItem" xfId="135"/>
    <cellStyle name="SAPBEXheaderText" xfId="136"/>
    <cellStyle name="SAPBEXHLevel0" xfId="137"/>
    <cellStyle name="SAPBEXHLevel0X" xfId="138"/>
    <cellStyle name="SAPBEXHLevel1" xfId="139"/>
    <cellStyle name="SAPBEXHLevel1X" xfId="140"/>
    <cellStyle name="SAPBEXHLevel2" xfId="141"/>
    <cellStyle name="SAPBEXHLevel2X" xfId="142"/>
    <cellStyle name="SAPBEXHLevel3" xfId="143"/>
    <cellStyle name="SAPBEXHLevel3X" xfId="144"/>
    <cellStyle name="SAPBEXinputData" xfId="145"/>
    <cellStyle name="SAPBEXresData" xfId="146"/>
    <cellStyle name="SAPBEXresDataEmph" xfId="147"/>
    <cellStyle name="SAPBEXresItem" xfId="148"/>
    <cellStyle name="SAPBEXresItemX" xfId="149"/>
    <cellStyle name="SAPBEXstdData" xfId="150"/>
    <cellStyle name="SAPBEXstdDataEmph" xfId="151"/>
    <cellStyle name="SAPBEXstdItem" xfId="152"/>
    <cellStyle name="SAPBEXstdItem 2" xfId="153"/>
    <cellStyle name="SAPBEXstdItem_Labour Rates" xfId="154"/>
    <cellStyle name="SAPBEXstdItemX" xfId="155"/>
    <cellStyle name="SAPBEXtitle" xfId="156"/>
    <cellStyle name="SAPBEXundefined" xfId="157"/>
    <cellStyle name="Section Number" xfId="158"/>
    <cellStyle name="Sheet Title" xfId="159"/>
    <cellStyle name="StaticText" xfId="160"/>
    <cellStyle name="Sub-Total" xfId="161"/>
    <cellStyle name="Title 1" xfId="162"/>
    <cellStyle name="Title 2" xfId="163"/>
    <cellStyle name="Title 3" xfId="164"/>
    <cellStyle name="Title 4" xfId="165"/>
    <cellStyle name="Total - Grand" xfId="166"/>
    <cellStyle name="Total - Sub" xfId="1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\Clients\SA%20Power%20Networks\TA\DSP%20Business%20Case\2.%20Data%20Gathered\Client%20Provided%20Docs\SAPN%20Business%20case%20and%20cost%20model%20templates\System_information_template_v_1.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ffairs/2015PriceReset/000%20Revised%20Regulatory%20Proposal%202015/AER%20harddrive%20copy/SAPN%20Revised%20Proposal%20PUBLIC/1.%20SAPN%20Revised%20Proposal/SAPN%20RP%20Attachments/Attachment_Q.6_SAPN_Revised%20ACS%20opex%20foreca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ffairs/2015PriceReset/000%20Revised%20Regulatory%20Proposal%202015/AER%20harddrive%20copy/SAPN%20Revised%20Proposal%20PUBLIC/1.%20SAPN%20Revised%20Proposal/SAPN%20RP%20Attachments/Copy%20of%20IT%20Costs%20for%20ACS%20Metering%20Charge%20Enhancement%200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lenchui\AppData\Local\Microsoft\Windows\Temporary%20Internet%20Files\Content.Outlook\4YRCN84F\KPMG\Client%20work\NSW%20Treasury%202%20-%20IT%20Expenditure%20Review\NSW%20Treasury\5%20Data\Surveys\Imported\A01.01%20-%20DET%20ICT%20Central%20v1.5%201412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lid0\Desktop\Project%20Information%20Workboo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lenchui\AppData\Local\Microsoft\Windows\Temporary%20Internet%20Files\Content.Outlook\4YRCN84F\KPMG\Client%20work\Financial%20Modelling\ADHC\2010%20-%20Budgeting%20&amp;%20Forecast%20model%20build\E%20Workpapers\Final\ADHC%20CST%20-%20Cost%20Model%20-%20201011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ffairs/2015PriceReset/000%20Revised%20Regulatory%20Proposal%202015/AER%20harddrive%20copy/SAPN%20Revised%20Proposal%20PUBLIC/1.%20SAPN%20Revised%20Proposal/SAPN%20RP%20Attachments/Attachment_Q.9_SAPN_Revised%20ACS%20PTRM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ffairs/2015PriceReset/000%20Revised%20Regulatory%20Proposal%202015/AER%20harddrive%20copy/SAPN%20Revised%20Proposal%20PUBLIC/1.%20SAPN%20Revised%20Proposal/SAPN%20RP%20Attachments/See%20note%20SAPN%20-%2029%204%20CONFID%20-%20SAPN%20ACS%20Metering%20Pricing%20Mode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ffairs/2015PriceReset/000%20Revised%20Regulatory%20Proposal%202015/AER%20harddrive%20copy/SAPN%20Revised%20Proposal%20PUBLIC/1.%20SAPN%20Revised%20Proposal/SAPN%20RP%20Attachments/Workings/Copy%20of%20Escalation%20Rates%20for%20Revised%20Proposal%20v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Vendor support detail"/>
      <sheetName val="Maintenance detail"/>
      <sheetName val="Lookup lists"/>
      <sheetName val="Systems list"/>
      <sheetName val="Projects list"/>
      <sheetName val="Definition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CaMS</v>
          </cell>
          <cell r="E2" t="str">
            <v>Upgrade</v>
          </cell>
          <cell r="G2" t="str">
            <v>Retain</v>
          </cell>
        </row>
        <row r="3">
          <cell r="A3" t="str">
            <v>Customer Relations</v>
          </cell>
          <cell r="E3" t="str">
            <v>Enhancement</v>
          </cell>
          <cell r="G3" t="str">
            <v>Upgrade</v>
          </cell>
        </row>
        <row r="4">
          <cell r="A4" t="str">
            <v>Field Services</v>
          </cell>
          <cell r="E4" t="str">
            <v>Replacement</v>
          </cell>
          <cell r="G4" t="str">
            <v>Replace</v>
          </cell>
        </row>
        <row r="5">
          <cell r="A5" t="str">
            <v>Finance</v>
          </cell>
        </row>
        <row r="6">
          <cell r="A6" t="str">
            <v>Information Technology</v>
          </cell>
        </row>
        <row r="7">
          <cell r="A7" t="str">
            <v>Network Management</v>
          </cell>
        </row>
        <row r="8">
          <cell r="A8" t="str">
            <v>Corporate Services</v>
          </cell>
        </row>
        <row r="9">
          <cell r="A9" t="str">
            <v>Risk and Insurance</v>
          </cell>
        </row>
        <row r="10">
          <cell r="A10" t="str">
            <v>People &amp; Culture</v>
          </cell>
        </row>
        <row r="11">
          <cell r="A11" t="str">
            <v>Technical Operations</v>
          </cell>
        </row>
      </sheetData>
      <sheetData sheetId="4" refreshError="1"/>
      <sheetData sheetId="5">
        <row r="2">
          <cell r="A2" t="str">
            <v>ADMS Implementation</v>
          </cell>
        </row>
        <row r="3">
          <cell r="A3" t="str">
            <v>CIS OV Replacement</v>
          </cell>
        </row>
        <row r="4">
          <cell r="A4" t="str">
            <v>FRC Systems Replacement</v>
          </cell>
        </row>
        <row r="5">
          <cell r="A5" t="str">
            <v>BI and Reporting</v>
          </cell>
        </row>
        <row r="6">
          <cell r="A6" t="str">
            <v>ITSP Phase 1</v>
          </cell>
        </row>
        <row r="7">
          <cell r="A7" t="str">
            <v>ITSP Phase 2</v>
          </cell>
        </row>
        <row r="8">
          <cell r="A8" t="str">
            <v>SAP Oracle database upgrade</v>
          </cell>
        </row>
        <row r="9">
          <cell r="A9" t="str">
            <v>SAP Upgrade to EhP? and support packs</v>
          </cell>
        </row>
        <row r="10">
          <cell r="A10" t="str">
            <v>SAP On-boarding &amp; termination processes - scoping and planning</v>
          </cell>
        </row>
        <row r="11">
          <cell r="A11" t="str">
            <v>SAP On-boarding process for new employees</v>
          </cell>
        </row>
        <row r="12">
          <cell r="A12" t="str">
            <v>SAP Termination Organiser</v>
          </cell>
        </row>
        <row r="13">
          <cell r="A13" t="str">
            <v>SAP Org Publisher + Org Charts Maintenance</v>
          </cell>
        </row>
        <row r="14">
          <cell r="A14" t="str">
            <v>SAP RevTrac</v>
          </cell>
        </row>
        <row r="15">
          <cell r="A15" t="str">
            <v>SAP Front End  GUI</v>
          </cell>
        </row>
        <row r="16">
          <cell r="A16" t="str">
            <v>SAP Business Objects scaling solution to be prod-ready</v>
          </cell>
        </row>
        <row r="17">
          <cell r="A17" t="str">
            <v>SAP Mobile Productivity Apps</v>
          </cell>
        </row>
        <row r="18">
          <cell r="A18" t="str">
            <v>SAP ALM - Test Acceleration and Optimization (TAO) Strategy</v>
          </cell>
        </row>
        <row r="19">
          <cell r="A19" t="str">
            <v>Infra Interface into SAP</v>
          </cell>
        </row>
        <row r="20">
          <cell r="A20" t="str">
            <v>SAP Quality Centre interface</v>
          </cell>
        </row>
        <row r="21">
          <cell r="A21" t="str">
            <v>Investigation - SAP GRC instead of CURA</v>
          </cell>
        </row>
        <row r="22">
          <cell r="A22" t="str">
            <v>Microsoft Visual Studio Team Foundation Server</v>
          </cell>
        </row>
        <row r="23">
          <cell r="A23" t="str">
            <v>SAP ALM - iRise</v>
          </cell>
        </row>
        <row r="24">
          <cell r="A24" t="str">
            <v>Implementation of environment separation (PRD and DEV/QAS)</v>
          </cell>
        </row>
        <row r="25">
          <cell r="A25" t="str">
            <v>Miscellaneous Systems Pools of Funds</v>
          </cell>
        </row>
        <row r="26">
          <cell r="A26" t="str">
            <v>Spatial Systems Pools of Funds</v>
          </cell>
        </row>
        <row r="27">
          <cell r="A27" t="str">
            <v>BAU Pool of Funds for all other Applications</v>
          </cell>
        </row>
        <row r="28">
          <cell r="A28" t="str">
            <v>Minor Application Enhancements pool of funds</v>
          </cell>
        </row>
        <row r="29">
          <cell r="A29" t="str">
            <v>Field Services Mobility Enhancements</v>
          </cell>
        </row>
        <row r="30">
          <cell r="A30" t="str">
            <v>AutoCAD Phase 2 Embed and Enhance</v>
          </cell>
        </row>
        <row r="31">
          <cell r="A31" t="str">
            <v>OMS Upgrade</v>
          </cell>
        </row>
        <row r="32">
          <cell r="A32" t="str">
            <v>OMS Hardware replacement</v>
          </cell>
        </row>
        <row r="33">
          <cell r="A33" t="str">
            <v>CHED IVR Upgrade for ETSA Utilities</v>
          </cell>
        </row>
        <row r="34">
          <cell r="A34" t="str">
            <v>Upgrade Infra - IT Service Management Tool</v>
          </cell>
        </row>
        <row r="35">
          <cell r="A35" t="str">
            <v>GRC - Governance, Risk and Compliance - Access Control - Feasibility</v>
          </cell>
        </row>
        <row r="36">
          <cell r="A36" t="str">
            <v>GRC - Governance, Risk and Compliance - Access Control - Implementation</v>
          </cell>
        </row>
        <row r="37">
          <cell r="A37" t="str">
            <v>Consolidate Intranet / SharePoint (like for like migration)</v>
          </cell>
        </row>
      </sheetData>
      <sheetData sheetId="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utputs to SEM"/>
      <sheetName val="Base Step Trend"/>
      <sheetName val="Volumes"/>
      <sheetName val="Workings"/>
      <sheetName val="Swiss Cheese Model"/>
      <sheetName val="Change to 'Secure' 3ph Meter"/>
      <sheetName val="EB RIN Data"/>
      <sheetName val="Attachment_Q"/>
    </sheetNames>
    <sheetDataSet>
      <sheetData sheetId="0"/>
      <sheetData sheetId="1"/>
      <sheetData sheetId="2">
        <row r="8">
          <cell r="J8">
            <v>832242</v>
          </cell>
        </row>
        <row r="26">
          <cell r="J26">
            <v>10500</v>
          </cell>
        </row>
        <row r="29">
          <cell r="J29">
            <v>1000</v>
          </cell>
        </row>
        <row r="32">
          <cell r="J32">
            <v>14628.740980401581</v>
          </cell>
        </row>
        <row r="33">
          <cell r="J33">
            <v>1500</v>
          </cell>
        </row>
      </sheetData>
      <sheetData sheetId="3"/>
      <sheetData sheetId="4"/>
      <sheetData sheetId="5">
        <row r="8">
          <cell r="J8">
            <v>2000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Project costs detailed"/>
      <sheetName val="Change mgmt costs detailed"/>
      <sheetName val="Recurrent costs detailed"/>
      <sheetName val="Risk Assessment tools"/>
      <sheetName val="Systems"/>
      <sheetName val="Input categories"/>
      <sheetName val="Labour Rates"/>
      <sheetName val="Definitions"/>
    </sheetNames>
    <sheetDataSet>
      <sheetData sheetId="0" refreshError="1"/>
      <sheetData sheetId="1">
        <row r="65">
          <cell r="H65">
            <v>0</v>
          </cell>
        </row>
      </sheetData>
      <sheetData sheetId="2">
        <row r="20">
          <cell r="H20">
            <v>0</v>
          </cell>
        </row>
      </sheetData>
      <sheetData sheetId="3">
        <row r="64">
          <cell r="H64">
            <v>0</v>
          </cell>
        </row>
      </sheetData>
      <sheetData sheetId="4" refreshError="1"/>
      <sheetData sheetId="5">
        <row r="2">
          <cell r="A2" t="str">
            <v>Accellion Secure Collaboration</v>
          </cell>
        </row>
        <row r="3">
          <cell r="A3" t="str">
            <v>Active Directory Federation Services</v>
          </cell>
        </row>
        <row r="4">
          <cell r="A4" t="str">
            <v>ADMS (Telvent GIT OASyS DNA SCADA)</v>
          </cell>
        </row>
        <row r="5">
          <cell r="A5" t="str">
            <v>ADMS Mobile Client</v>
          </cell>
        </row>
        <row r="6">
          <cell r="A6" t="str">
            <v>Adobe Lifecycle Designer</v>
          </cell>
        </row>
        <row r="7">
          <cell r="A7" t="str">
            <v>AEMO Gateway Interface</v>
          </cell>
        </row>
        <row r="8">
          <cell r="A8" t="str">
            <v>AirWatch</v>
          </cell>
        </row>
        <row r="9">
          <cell r="A9" t="str">
            <v>Amazon AWS</v>
          </cell>
        </row>
        <row r="10">
          <cell r="A10" t="str">
            <v>ANZ Transactive</v>
          </cell>
        </row>
        <row r="11">
          <cell r="A11" t="str">
            <v>ANZ Weblink</v>
          </cell>
        </row>
        <row r="12">
          <cell r="A12" t="str">
            <v>Application Support Portal</v>
          </cell>
        </row>
        <row r="13">
          <cell r="A13" t="str">
            <v>ArcGIS Dekho</v>
          </cell>
        </row>
        <row r="14">
          <cell r="A14" t="str">
            <v>ARIS BPM</v>
          </cell>
        </row>
        <row r="15">
          <cell r="A15" t="str">
            <v>ASDC REPORTS</v>
          </cell>
        </row>
        <row r="16">
          <cell r="A16" t="str">
            <v>ASMS (Asset Security Management System)</v>
          </cell>
        </row>
        <row r="17">
          <cell r="A17" t="str">
            <v>Austraclear</v>
          </cell>
        </row>
        <row r="18">
          <cell r="A18" t="str">
            <v>AutoCAD</v>
          </cell>
        </row>
        <row r="19">
          <cell r="A19" t="str">
            <v>AutoCAD Civil 3D 2011</v>
          </cell>
        </row>
        <row r="20">
          <cell r="A20" t="str">
            <v>AutoCAD Map 3D 14.0 (2011)</v>
          </cell>
        </row>
        <row r="21">
          <cell r="A21" t="str">
            <v>AutoCAD WS</v>
          </cell>
        </row>
        <row r="22">
          <cell r="A22" t="str">
            <v>Autodesk Utility Design</v>
          </cell>
        </row>
        <row r="23">
          <cell r="A23" t="str">
            <v>Autodesk Vault 15.0 (2011)</v>
          </cell>
        </row>
        <row r="24">
          <cell r="A24" t="str">
            <v>Autodesk Vault Professional (C)</v>
          </cell>
        </row>
        <row r="25">
          <cell r="A25" t="str">
            <v>Bentley MicroStation 8</v>
          </cell>
        </row>
        <row r="26">
          <cell r="A26" t="str">
            <v>BlackBerry Enterprise Server - BES</v>
          </cell>
        </row>
        <row r="27">
          <cell r="A27" t="str">
            <v>BlueCoat</v>
          </cell>
        </row>
        <row r="28">
          <cell r="A28" t="str">
            <v>Bright Ideas</v>
          </cell>
        </row>
        <row r="29">
          <cell r="A29" t="str">
            <v>BSP (BUSHFIRE SWITCHING PROGRAMS)</v>
          </cell>
        </row>
        <row r="30">
          <cell r="A30" t="str">
            <v>BULK METER TOOL</v>
          </cell>
        </row>
        <row r="31">
          <cell r="A31" t="str">
            <v>Bureau of Meterology</v>
          </cell>
        </row>
        <row r="32">
          <cell r="A32" t="str">
            <v>CADDSMAN</v>
          </cell>
        </row>
        <row r="33">
          <cell r="A33" t="str">
            <v>CADDSMAN VIEWPLOT</v>
          </cell>
        </row>
        <row r="34">
          <cell r="A34" t="str">
            <v>Care (SAP)</v>
          </cell>
        </row>
        <row r="35">
          <cell r="A35" t="str">
            <v>CBRM - Asset Condition</v>
          </cell>
        </row>
        <row r="36">
          <cell r="A36" t="str">
            <v>CBT Nuggets</v>
          </cell>
        </row>
        <row r="37">
          <cell r="A37" t="str">
            <v>CDEGS</v>
          </cell>
        </row>
        <row r="38">
          <cell r="A38" t="str">
            <v>CentricMinds CMS</v>
          </cell>
        </row>
        <row r="39">
          <cell r="A39" t="str">
            <v>ChemSW ChemWatch</v>
          </cell>
        </row>
        <row r="40">
          <cell r="A40" t="str">
            <v>CHRIS</v>
          </cell>
        </row>
        <row r="41">
          <cell r="A41" t="str">
            <v>CIS/OV</v>
          </cell>
        </row>
        <row r="42">
          <cell r="A42" t="str">
            <v>CIS/OV Web Browser</v>
          </cell>
        </row>
        <row r="43">
          <cell r="A43" t="str">
            <v>Cisco - ISE</v>
          </cell>
        </row>
        <row r="44">
          <cell r="A44" t="str">
            <v>Citect CitectSCADA CitectSCADA (Supervisory Control and Data Acquisition)</v>
          </cell>
        </row>
        <row r="45">
          <cell r="A45" t="str">
            <v>Citrix Netscaler</v>
          </cell>
        </row>
        <row r="46">
          <cell r="A46" t="str">
            <v>ClickMobile</v>
          </cell>
        </row>
        <row r="47">
          <cell r="A47" t="str">
            <v>ClickMobile Professional</v>
          </cell>
        </row>
        <row r="48">
          <cell r="A48" t="str">
            <v>ClickSchedule</v>
          </cell>
        </row>
        <row r="49">
          <cell r="A49" t="str">
            <v>ClickSoftware ClickRoster</v>
          </cell>
        </row>
        <row r="50">
          <cell r="A50" t="str">
            <v>CMDB (Consumption Metering DB)</v>
          </cell>
        </row>
        <row r="51">
          <cell r="A51" t="str">
            <v>CommVault Simpana 9</v>
          </cell>
        </row>
        <row r="52">
          <cell r="A52" t="str">
            <v>Critical Customer Database (FRC)</v>
          </cell>
        </row>
        <row r="53">
          <cell r="A53" t="str">
            <v>CRM (FRC)</v>
          </cell>
        </row>
        <row r="54">
          <cell r="A54" t="str">
            <v>CTMeters</v>
          </cell>
        </row>
        <row r="55">
          <cell r="A55" t="str">
            <v>CTMS</v>
          </cell>
        </row>
        <row r="56">
          <cell r="A56" t="str">
            <v>Cura - Risk Mgt</v>
          </cell>
        </row>
        <row r="57">
          <cell r="A57" t="str">
            <v>Customer Notification System - CNS (SAP)</v>
          </cell>
        </row>
        <row r="58">
          <cell r="A58" t="str">
            <v>Customer Online Forms</v>
          </cell>
        </row>
        <row r="59">
          <cell r="A59" t="str">
            <v>Data Viewer</v>
          </cell>
        </row>
        <row r="60">
          <cell r="A60" t="str">
            <v>DBYD - DIAL BEFORE YOU DIG</v>
          </cell>
        </row>
        <row r="61">
          <cell r="A61" t="str">
            <v>e3 Learning</v>
          </cell>
        </row>
        <row r="62">
          <cell r="A62" t="str">
            <v>EASE (OMS)</v>
          </cell>
        </row>
        <row r="63">
          <cell r="A63" t="str">
            <v>EBM - Event Based Messaging (SAP)</v>
          </cell>
        </row>
        <row r="64">
          <cell r="A64" t="str">
            <v>e-Kiosk</v>
          </cell>
        </row>
        <row r="65">
          <cell r="A65" t="str">
            <v>ESRI ArcGIS 10</v>
          </cell>
        </row>
        <row r="66">
          <cell r="A66" t="str">
            <v>ESRI ArcGIS Mobile 10.0</v>
          </cell>
        </row>
        <row r="67">
          <cell r="A67" t="str">
            <v>EUMS - Unmetered Lighting (FRC)</v>
          </cell>
        </row>
        <row r="68">
          <cell r="A68" t="str">
            <v>e-Whiteboard</v>
          </cell>
        </row>
        <row r="69">
          <cell r="A69" t="str">
            <v>eWorkplace (SAP)</v>
          </cell>
        </row>
        <row r="70">
          <cell r="A70" t="str">
            <v>EXIGO</v>
          </cell>
        </row>
        <row r="71">
          <cell r="A71" t="str">
            <v>Eyes &amp; Hands Timesheets</v>
          </cell>
        </row>
        <row r="72">
          <cell r="A72" t="str">
            <v>Feeder Plan Revisions (SAP)</v>
          </cell>
        </row>
        <row r="73">
          <cell r="A73" t="str">
            <v>Feeder Plans</v>
          </cell>
        </row>
        <row r="74">
          <cell r="A74" t="str">
            <v>Field Capture</v>
          </cell>
        </row>
        <row r="75">
          <cell r="A75" t="str">
            <v>Field View (GIS)</v>
          </cell>
        </row>
        <row r="76">
          <cell r="A76" t="str">
            <v>Figtree Systems risk</v>
          </cell>
        </row>
        <row r="77">
          <cell r="A77" t="str">
            <v>GAMS (FRC)</v>
          </cell>
        </row>
        <row r="78">
          <cell r="A78" t="str">
            <v xml:space="preserve">GeoMedia Viewer </v>
          </cell>
        </row>
        <row r="79">
          <cell r="A79" t="str">
            <v>GRAZER</v>
          </cell>
        </row>
        <row r="80">
          <cell r="A80" t="str">
            <v>GSL Payments (SAP)</v>
          </cell>
        </row>
        <row r="81">
          <cell r="A81" t="str">
            <v>HP Application Lifecycle Management (ALM) 11.0</v>
          </cell>
        </row>
        <row r="82">
          <cell r="A82" t="str">
            <v>I/NetViewer + TCE (OMS)</v>
          </cell>
        </row>
        <row r="83">
          <cell r="A83" t="str">
            <v>IEE (Itron Enterprise Edition (Metering Data Management System))</v>
          </cell>
        </row>
        <row r="84">
          <cell r="A84" t="str">
            <v>Inspection Portal</v>
          </cell>
        </row>
        <row r="85">
          <cell r="A85" t="str">
            <v>Intergraph G/Electric (GIS)</v>
          </cell>
        </row>
        <row r="86">
          <cell r="A86" t="str">
            <v>Intergraph G/Technology 10.1 (GIS)</v>
          </cell>
        </row>
        <row r="87">
          <cell r="A87" t="str">
            <v>Intergraph G/Technology 9.4 (GIS)</v>
          </cell>
        </row>
        <row r="88">
          <cell r="A88" t="str">
            <v>Intergraph GeoMedia 6.1</v>
          </cell>
        </row>
        <row r="89">
          <cell r="A89" t="str">
            <v>Intergraph GeoMedia WebMap</v>
          </cell>
        </row>
        <row r="90">
          <cell r="A90" t="str">
            <v>Intergraph I/CAD (OMS)</v>
          </cell>
        </row>
        <row r="91">
          <cell r="A91" t="str">
            <v>Intergraph I/CAD I/Dispatcher (OMS)</v>
          </cell>
        </row>
        <row r="92">
          <cell r="A92" t="str">
            <v>Intergraph I/CAD I/MobileTC (OMS)</v>
          </cell>
        </row>
        <row r="93">
          <cell r="A93" t="str">
            <v>Intergraph I/CAD I/NetDispatcher (OMS)</v>
          </cell>
        </row>
        <row r="94">
          <cell r="A94" t="str">
            <v>Intergraph I/CAD I/NetViewer (OMS)</v>
          </cell>
        </row>
        <row r="95">
          <cell r="A95" t="str">
            <v>Internet Site (Corporate)</v>
          </cell>
        </row>
        <row r="96">
          <cell r="A96" t="str">
            <v>Intranet - The Hub</v>
          </cell>
        </row>
        <row r="97">
          <cell r="A97" t="str">
            <v>Invoice Cockpit (SAP)</v>
          </cell>
        </row>
        <row r="98">
          <cell r="A98" t="str">
            <v>IronPort</v>
          </cell>
        </row>
        <row r="99">
          <cell r="A99" t="str">
            <v>IVR Manager</v>
          </cell>
        </row>
        <row r="100">
          <cell r="A100" t="str">
            <v>IVR System</v>
          </cell>
        </row>
        <row r="101">
          <cell r="A101" t="str">
            <v>JAMS Scheduler</v>
          </cell>
        </row>
        <row r="102">
          <cell r="A102" t="str">
            <v>Life Support</v>
          </cell>
        </row>
        <row r="103">
          <cell r="A103" t="str">
            <v>LM Ericsson Solidus eCare</v>
          </cell>
        </row>
        <row r="104">
          <cell r="A104" t="str">
            <v>Longtext Application - SAP</v>
          </cell>
        </row>
        <row r="105">
          <cell r="A105" t="str">
            <v>MasterKeys</v>
          </cell>
        </row>
        <row r="106">
          <cell r="A106" t="str">
            <v>MDM Manual Reporting</v>
          </cell>
        </row>
        <row r="107">
          <cell r="A107" t="str">
            <v>MDMS (FRC)</v>
          </cell>
        </row>
        <row r="108">
          <cell r="A108" t="str">
            <v>MDS</v>
          </cell>
        </row>
        <row r="109">
          <cell r="A109" t="str">
            <v>MDT</v>
          </cell>
        </row>
        <row r="110">
          <cell r="A110" t="str">
            <v>MessageManager</v>
          </cell>
        </row>
        <row r="111">
          <cell r="A111" t="str">
            <v>Microsoft Office 12.0 (2007)</v>
          </cell>
        </row>
        <row r="112">
          <cell r="A112" t="str">
            <v>Microsoft Office Access 11.0 (2003)</v>
          </cell>
        </row>
        <row r="113">
          <cell r="A113" t="str">
            <v>Microsoft Office Project Server 12.0 (2007)</v>
          </cell>
        </row>
        <row r="114">
          <cell r="A114" t="str">
            <v>Microsoft Office SharePoint Portal Server 12.0 (2007)</v>
          </cell>
        </row>
        <row r="115">
          <cell r="A115" t="str">
            <v>Mobile Client Management Console (Toughbooks)</v>
          </cell>
        </row>
        <row r="116">
          <cell r="A116" t="str">
            <v>MRPR (Meter Reading Reporting)</v>
          </cell>
        </row>
        <row r="117">
          <cell r="A117" t="str">
            <v>MSATS</v>
          </cell>
        </row>
        <row r="118">
          <cell r="A118" t="str">
            <v>MTS (Market Transaction System (FRC))</v>
          </cell>
        </row>
        <row r="119">
          <cell r="A119" t="str">
            <v>MV90</v>
          </cell>
        </row>
        <row r="120">
          <cell r="A120" t="str">
            <v>MVRS</v>
          </cell>
        </row>
        <row r="121">
          <cell r="A121" t="str">
            <v>MVRS Extract (FRC)</v>
          </cell>
        </row>
        <row r="122">
          <cell r="A122" t="str">
            <v>My Projects - SAP</v>
          </cell>
        </row>
        <row r="123">
          <cell r="A123" t="str">
            <v>MyShoppingCart</v>
          </cell>
        </row>
        <row r="124">
          <cell r="A124" t="str">
            <v>NEM Watch</v>
          </cell>
        </row>
        <row r="125">
          <cell r="A125" t="str">
            <v>NESS</v>
          </cell>
        </row>
        <row r="126">
          <cell r="A126" t="str">
            <v>NETMOTION</v>
          </cell>
        </row>
        <row r="127">
          <cell r="A127" t="str">
            <v>NetPriva</v>
          </cell>
        </row>
        <row r="128">
          <cell r="A128" t="str">
            <v>Netscope</v>
          </cell>
        </row>
        <row r="129">
          <cell r="A129" t="str">
            <v>Network Access Request (NARs)</v>
          </cell>
        </row>
        <row r="130">
          <cell r="A130" t="str">
            <v>Nintex Workflow 2013</v>
          </cell>
        </row>
        <row r="131">
          <cell r="A131" t="str">
            <v>NOC Log</v>
          </cell>
        </row>
        <row r="132">
          <cell r="A132" t="str">
            <v>OMS (Intergraph InService 8.2) (OMS)</v>
          </cell>
        </row>
        <row r="133">
          <cell r="A133" t="str">
            <v>Oracle 11g</v>
          </cell>
        </row>
        <row r="134">
          <cell r="A134" t="str">
            <v>OrgPublisher 9.0</v>
          </cell>
        </row>
        <row r="135">
          <cell r="A135" t="str">
            <v>OUTAGE EVENT LOG</v>
          </cell>
        </row>
        <row r="136">
          <cell r="A136" t="str">
            <v>OUTAGE MONITOR (OMS)</v>
          </cell>
        </row>
        <row r="137">
          <cell r="A137" t="str">
            <v>Outage Tracking Reports</v>
          </cell>
        </row>
        <row r="138">
          <cell r="A138" t="str">
            <v>P@MP Administration Tool</v>
          </cell>
        </row>
        <row r="139">
          <cell r="A139" t="str">
            <v>PageUp People</v>
          </cell>
        </row>
        <row r="140">
          <cell r="A140" t="str">
            <v>PAL SAP BI</v>
          </cell>
        </row>
        <row r="141">
          <cell r="A141" t="str">
            <v>Phonebook (Intranet)</v>
          </cell>
        </row>
        <row r="142">
          <cell r="A142" t="str">
            <v>PIRATE SITES</v>
          </cell>
        </row>
        <row r="143">
          <cell r="A143" t="str">
            <v>PLS/CADD</v>
          </cell>
        </row>
        <row r="144">
          <cell r="A144" t="str">
            <v>Power Outage Reporting</v>
          </cell>
        </row>
        <row r="145">
          <cell r="A145" t="str">
            <v>Power@MyPlace</v>
          </cell>
        </row>
        <row r="146">
          <cell r="A146" t="str">
            <v>PowerFactory</v>
          </cell>
        </row>
        <row r="147">
          <cell r="A147" t="str">
            <v>Powerview</v>
          </cell>
        </row>
        <row r="148">
          <cell r="A148" t="str">
            <v>Pro Engineer Creo Elements Pro 5</v>
          </cell>
        </row>
        <row r="149">
          <cell r="A149" t="str">
            <v>Pro/ENGINEER</v>
          </cell>
        </row>
        <row r="150">
          <cell r="A150" t="str">
            <v>PSS - Protection Settings Sheets</v>
          </cell>
        </row>
        <row r="151">
          <cell r="A151" t="str">
            <v>PSS/E</v>
          </cell>
        </row>
        <row r="152">
          <cell r="A152" t="str">
            <v>PTC Windchill 9.1</v>
          </cell>
        </row>
        <row r="153">
          <cell r="A153" t="str">
            <v>Public Lighting (NON SLO) - SAP</v>
          </cell>
        </row>
        <row r="154">
          <cell r="A154" t="str">
            <v>Published Outages System (POS)</v>
          </cell>
        </row>
        <row r="155">
          <cell r="A155" t="str">
            <v>QOS Response</v>
          </cell>
        </row>
        <row r="156">
          <cell r="A156" t="str">
            <v>RAES - Remote Area Billing</v>
          </cell>
        </row>
        <row r="157">
          <cell r="A157" t="str">
            <v>RaLF</v>
          </cell>
        </row>
        <row r="158">
          <cell r="A158" t="str">
            <v>Real EST (SAP)</v>
          </cell>
        </row>
        <row r="159">
          <cell r="A159" t="str">
            <v>Revenue Protection</v>
          </cell>
        </row>
        <row r="160">
          <cell r="A160" t="str">
            <v>REX (SAP)</v>
          </cell>
        </row>
        <row r="161">
          <cell r="A161" t="str">
            <v>ROMS (Reporting OMS)</v>
          </cell>
        </row>
        <row r="162">
          <cell r="A162" t="str">
            <v>Saba Software Learning Suite</v>
          </cell>
        </row>
        <row r="163">
          <cell r="A163" t="str">
            <v>SAP - Sol Mgr HP Quality Centre Adapter</v>
          </cell>
        </row>
        <row r="164">
          <cell r="A164" t="str">
            <v>SAP Asset Management</v>
          </cell>
        </row>
        <row r="165">
          <cell r="A165" t="str">
            <v>SAP BusinessObjects</v>
          </cell>
        </row>
        <row r="166">
          <cell r="A166" t="str">
            <v>SAP Contract Lifecycle Management (CLM)</v>
          </cell>
        </row>
        <row r="167">
          <cell r="A167" t="str">
            <v>SAP Employee Self-Service</v>
          </cell>
        </row>
        <row r="168">
          <cell r="A168" t="str">
            <v>SAP Enterprise Content management</v>
          </cell>
        </row>
        <row r="169">
          <cell r="A169" t="str">
            <v>SAP ERP 6.0</v>
          </cell>
        </row>
        <row r="170">
          <cell r="A170" t="str">
            <v>SAP E-Sourcing</v>
          </cell>
        </row>
        <row r="171">
          <cell r="A171" t="str">
            <v>SAP Graphical User Interface (GUI) 7.0</v>
          </cell>
        </row>
        <row r="172">
          <cell r="A172" t="str">
            <v>SAP Interactive Forms by Adobe</v>
          </cell>
        </row>
        <row r="173">
          <cell r="A173" t="str">
            <v>SAP Linear Asset management</v>
          </cell>
        </row>
        <row r="174">
          <cell r="A174" t="str">
            <v>SAP Multi Resource Scheduling (MRS)</v>
          </cell>
        </row>
        <row r="175">
          <cell r="A175" t="str">
            <v>SAP NetWeaver Business Client (NWBC)</v>
          </cell>
        </row>
        <row r="176">
          <cell r="A176" t="str">
            <v>SAP NetWeaver Business Warehouse (BW)</v>
          </cell>
        </row>
        <row r="177">
          <cell r="A177" t="str">
            <v>SAP PI</v>
          </cell>
        </row>
        <row r="178">
          <cell r="A178" t="str">
            <v>SAP PM - Plant Maintenance</v>
          </cell>
        </row>
        <row r="179">
          <cell r="A179" t="str">
            <v>SAP SEM</v>
          </cell>
        </row>
        <row r="180">
          <cell r="A180" t="str">
            <v>SAP Solution Manager 7.0</v>
          </cell>
        </row>
        <row r="181">
          <cell r="A181" t="str">
            <v>SAP Test Accelleration &amp; Optimisation</v>
          </cell>
        </row>
        <row r="182">
          <cell r="A182" t="str">
            <v>SG Fleet</v>
          </cell>
        </row>
        <row r="183">
          <cell r="A183" t="str">
            <v>Siemens PSS (Power System Simulator) E</v>
          </cell>
        </row>
        <row r="184">
          <cell r="A184" t="str">
            <v>Sincal</v>
          </cell>
        </row>
        <row r="185">
          <cell r="A185" t="str">
            <v>SODS (SAP)</v>
          </cell>
        </row>
        <row r="186">
          <cell r="A186" t="str">
            <v>Solidus</v>
          </cell>
        </row>
        <row r="187">
          <cell r="A187" t="str">
            <v>SORTS - Service Order Tracking (SAP)</v>
          </cell>
        </row>
        <row r="188">
          <cell r="A188" t="str">
            <v>Street Light Reporting</v>
          </cell>
        </row>
        <row r="189">
          <cell r="A189" t="str">
            <v>SubsLoad</v>
          </cell>
        </row>
        <row r="190">
          <cell r="A190" t="str">
            <v>Substation Drawing Register - SDR (SAP)</v>
          </cell>
        </row>
        <row r="191">
          <cell r="A191" t="str">
            <v>SuSE Linux Enterprise Server</v>
          </cell>
        </row>
        <row r="192">
          <cell r="A192" t="str">
            <v>Sybase Unwired Platform 2.1</v>
          </cell>
        </row>
        <row r="193">
          <cell r="A193" t="str">
            <v>SYGIC - Navigation (Toughbook)</v>
          </cell>
        </row>
        <row r="194">
          <cell r="A194" t="str">
            <v>TCE</v>
          </cell>
        </row>
        <row r="195">
          <cell r="A195" t="str">
            <v>Telvent GIT ArcFM</v>
          </cell>
        </row>
        <row r="196">
          <cell r="A196" t="str">
            <v>TenderMax</v>
          </cell>
        </row>
        <row r="197">
          <cell r="A197" t="str">
            <v>TOPAS</v>
          </cell>
        </row>
        <row r="198">
          <cell r="A198" t="str">
            <v>VETrak</v>
          </cell>
        </row>
        <row r="199">
          <cell r="A199" t="str">
            <v>Visual Risk 12.0</v>
          </cell>
        </row>
        <row r="200">
          <cell r="A200" t="str">
            <v>VMSM - Service Manager (VMWare)</v>
          </cell>
        </row>
        <row r="201">
          <cell r="A201" t="str">
            <v>VMWare vShpere 4</v>
          </cell>
        </row>
        <row r="202">
          <cell r="A202" t="str">
            <v>VMWare vShpere 5</v>
          </cell>
        </row>
        <row r="203">
          <cell r="A203" t="str">
            <v>Warehouse RF (Telxon)</v>
          </cell>
        </row>
        <row r="204">
          <cell r="A204" t="str">
            <v>WATCHER</v>
          </cell>
        </row>
        <row r="205">
          <cell r="A205" t="str">
            <v>Windows Azure (MS)</v>
          </cell>
        </row>
        <row r="206">
          <cell r="A206" t="str">
            <v>Windows XP</v>
          </cell>
        </row>
        <row r="207">
          <cell r="A207" t="str">
            <v>WMS (Easements) (SAP)</v>
          </cell>
        </row>
      </sheetData>
      <sheetData sheetId="6">
        <row r="1">
          <cell r="L1" t="str">
            <v>Regulatory requirement</v>
          </cell>
          <cell r="M1" t="str">
            <v>Yes</v>
          </cell>
          <cell r="N1" t="str">
            <v>Rare</v>
          </cell>
          <cell r="O1" t="str">
            <v>Minimal</v>
          </cell>
          <cell r="Q1" t="str">
            <v>External</v>
          </cell>
        </row>
        <row r="2">
          <cell r="C2" t="str">
            <v>IT "Keeping the lights On"</v>
          </cell>
          <cell r="E2" t="str">
            <v>Hardware - Midrange</v>
          </cell>
          <cell r="F2" t="str">
            <v xml:space="preserve">Finance, Administration and IT Management </v>
          </cell>
          <cell r="G2" t="str">
            <v>Run</v>
          </cell>
          <cell r="H2" t="str">
            <v>Retire</v>
          </cell>
          <cell r="I2" t="str">
            <v>Capex</v>
          </cell>
          <cell r="L2" t="str">
            <v>Legal requirement</v>
          </cell>
          <cell r="M2" t="str">
            <v>No</v>
          </cell>
          <cell r="N2" t="str">
            <v>Unlikely</v>
          </cell>
          <cell r="O2" t="str">
            <v>Minor</v>
          </cell>
          <cell r="Q2" t="str">
            <v>Internal</v>
          </cell>
        </row>
        <row r="3">
          <cell r="C3" t="str">
            <v>Business System Upgrades</v>
          </cell>
          <cell r="E3" t="str">
            <v>Hardware - Storage</v>
          </cell>
          <cell r="F3" t="str">
            <v xml:space="preserve">Applications Support </v>
          </cell>
          <cell r="G3" t="str">
            <v>Grow</v>
          </cell>
          <cell r="H3" t="str">
            <v>Upgrade</v>
          </cell>
          <cell r="I3" t="str">
            <v>Opex</v>
          </cell>
          <cell r="L3" t="str">
            <v>Other</v>
          </cell>
          <cell r="N3" t="str">
            <v>Possible</v>
          </cell>
          <cell r="O3" t="str">
            <v>Moderate</v>
          </cell>
        </row>
        <row r="4">
          <cell r="C4" t="str">
            <v xml:space="preserve">Security and Risk Management </v>
          </cell>
          <cell r="E4" t="str">
            <v>Hardware - Client devices and peripherals</v>
          </cell>
          <cell r="F4" t="str">
            <v xml:space="preserve">Applications Development </v>
          </cell>
          <cell r="G4" t="str">
            <v>Transform</v>
          </cell>
          <cell r="H4" t="str">
            <v xml:space="preserve">Replace </v>
          </cell>
          <cell r="N4" t="str">
            <v>Likely</v>
          </cell>
          <cell r="O4" t="str">
            <v>Major</v>
          </cell>
        </row>
        <row r="5">
          <cell r="C5" t="str">
            <v>Continuing Business Projects</v>
          </cell>
          <cell r="E5" t="str">
            <v>Hardware - WAN/LAN/Telecommunications</v>
          </cell>
          <cell r="F5" t="str">
            <v xml:space="preserve">Help Desk (IT Service Desk) </v>
          </cell>
          <cell r="H5" t="str">
            <v>Maintain</v>
          </cell>
          <cell r="N5" t="str">
            <v>Almost Certain</v>
          </cell>
          <cell r="O5" t="str">
            <v>Catastrophic</v>
          </cell>
        </row>
        <row r="6">
          <cell r="C6" t="str">
            <v>Strategic IT Initiatives</v>
          </cell>
          <cell r="E6" t="str">
            <v>Software - Asset management and operations</v>
          </cell>
          <cell r="F6" t="str">
            <v xml:space="preserve">Voice Network </v>
          </cell>
          <cell r="H6" t="str">
            <v>Interface change</v>
          </cell>
        </row>
        <row r="7">
          <cell r="C7" t="str">
            <v>CIS OV &amp; Related Applications</v>
          </cell>
          <cell r="E7" t="str">
            <v>Software - B2B and market systems</v>
          </cell>
          <cell r="F7" t="str">
            <v xml:space="preserve">Data Network </v>
          </cell>
          <cell r="H7" t="str">
            <v>Archive</v>
          </cell>
        </row>
        <row r="8">
          <cell r="C8" t="str">
            <v>Business Improvement Initiatives</v>
          </cell>
          <cell r="E8" t="str">
            <v>Software - Customer Management</v>
          </cell>
          <cell r="F8" t="str">
            <v xml:space="preserve">Desktop &amp; Peripherals (End-user computing) </v>
          </cell>
        </row>
        <row r="9">
          <cell r="C9" t="str">
            <v>Architecture Roadmap Initiatives</v>
          </cell>
          <cell r="E9" t="str">
            <v>Software - Meter Data Management</v>
          </cell>
          <cell r="F9" t="str">
            <v xml:space="preserve">Data Centre - Wintel </v>
          </cell>
        </row>
        <row r="10">
          <cell r="E10" t="str">
            <v>Software - Energy Trading and Risk Management</v>
          </cell>
          <cell r="F10" t="str">
            <v>Data Centre - *nix</v>
          </cell>
        </row>
        <row r="11">
          <cell r="E11" t="str">
            <v>Software - Corporate</v>
          </cell>
          <cell r="F11" t="str">
            <v>Data Centre - Strorage</v>
          </cell>
        </row>
        <row r="12">
          <cell r="E12" t="str">
            <v>Carriage - Data</v>
          </cell>
          <cell r="F12" t="str">
            <v>Data Centre - Disaster Recovery</v>
          </cell>
        </row>
        <row r="13">
          <cell r="E13" t="str">
            <v xml:space="preserve">Carriage - Voice (fixed lines) </v>
          </cell>
        </row>
        <row r="14">
          <cell r="E14" t="str">
            <v>Carriage - Voice (mobile)</v>
          </cell>
        </row>
        <row r="15">
          <cell r="E15" t="str">
            <v>Carriage - Video</v>
          </cell>
        </row>
        <row r="16">
          <cell r="E16" t="str">
            <v>Services outsourced to a service provider</v>
          </cell>
        </row>
        <row r="17">
          <cell r="E17" t="str">
            <v xml:space="preserve">Internal personnel </v>
          </cell>
        </row>
        <row r="18">
          <cell r="E18" t="str">
            <v xml:space="preserve">External personnel </v>
          </cell>
        </row>
      </sheetData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 Page"/>
      <sheetName val="Instructions"/>
      <sheetName val="Definitions"/>
      <sheetName val="1. Costs"/>
      <sheetName val="2. Personnel"/>
      <sheetName val="3. Volume&amp;Quality"/>
      <sheetName val="4. ICT projects"/>
      <sheetName val="5. Sourcing"/>
      <sheetName val="6. Business IT Alignment"/>
      <sheetName val="7. Overview of agency function"/>
      <sheetName val="Status"/>
    </sheetNames>
    <sheetDataSet>
      <sheetData sheetId="0"/>
      <sheetData sheetId="1">
        <row r="4">
          <cell r="N4" t="b">
            <v>0</v>
          </cell>
        </row>
        <row r="28">
          <cell r="C28" t="str">
            <v>DETAILED Survey</v>
          </cell>
        </row>
      </sheetData>
      <sheetData sheetId="2"/>
      <sheetData sheetId="3"/>
      <sheetData sheetId="4">
        <row r="95">
          <cell r="A95" t="str">
            <v>1.3.2.3</v>
          </cell>
          <cell r="B95" t="str">
            <v>Applications ICT expenditure by classification</v>
          </cell>
          <cell r="Z95">
            <v>0</v>
          </cell>
        </row>
        <row r="96">
          <cell r="D96" t="str">
            <v>Opex</v>
          </cell>
          <cell r="F96" t="str">
            <v>Capex</v>
          </cell>
          <cell r="Z96">
            <v>0</v>
          </cell>
        </row>
        <row r="97">
          <cell r="D97" t="str">
            <v>$'000s</v>
          </cell>
          <cell r="F97" t="str">
            <v>$'000s</v>
          </cell>
          <cell r="Z97">
            <v>0</v>
          </cell>
        </row>
        <row r="98">
          <cell r="A98" t="str">
            <v>1.3.2.3.1</v>
          </cell>
          <cell r="B98" t="str">
            <v>Application support and maintenance</v>
          </cell>
          <cell r="D98">
            <v>11689</v>
          </cell>
          <cell r="L98" t="str">
            <v>includes 2667 for EA
1252 EA contracted services</v>
          </cell>
          <cell r="Z98">
            <v>0</v>
          </cell>
        </row>
        <row r="99">
          <cell r="A99" t="str">
            <v>1.3.2.3.2</v>
          </cell>
          <cell r="B99" t="str">
            <v>New applications / Major enhancements driven by 
legislation</v>
          </cell>
          <cell r="F99">
            <v>77617</v>
          </cell>
          <cell r="Z99">
            <v>0</v>
          </cell>
        </row>
        <row r="100">
          <cell r="A100" t="str">
            <v>1.3.2.3.3</v>
          </cell>
          <cell r="B100" t="str">
            <v>Minor enhancements driven by legislation</v>
          </cell>
          <cell r="F100">
            <v>948</v>
          </cell>
          <cell r="Z100">
            <v>0</v>
          </cell>
        </row>
        <row r="101">
          <cell r="A101" t="str">
            <v>1.3.2.3.4</v>
          </cell>
          <cell r="B101" t="str">
            <v>New applications / Major enhancements driven internally</v>
          </cell>
          <cell r="F101">
            <v>6279</v>
          </cell>
          <cell r="Z101">
            <v>0</v>
          </cell>
        </row>
        <row r="102">
          <cell r="A102" t="str">
            <v>1.3.2.3.5</v>
          </cell>
          <cell r="B102" t="str">
            <v>Minor enhancements driven internally</v>
          </cell>
          <cell r="D102">
            <v>6460</v>
          </cell>
          <cell r="F102">
            <v>3131</v>
          </cell>
          <cell r="Z102">
            <v>0</v>
          </cell>
        </row>
        <row r="103">
          <cell r="A103" t="str">
            <v>1.3.2.3.6</v>
          </cell>
          <cell r="B103" t="str">
            <v>Ongoing software licenses and software upgrades</v>
          </cell>
          <cell r="D103">
            <v>28966</v>
          </cell>
          <cell r="L103" t="str">
            <v>Services outsourced + EA</v>
          </cell>
          <cell r="Z103">
            <v>0</v>
          </cell>
        </row>
        <row r="104">
          <cell r="A104" t="str">
            <v>1.3.2.3.7</v>
          </cell>
          <cell r="B104" t="str">
            <v>New software licenses</v>
          </cell>
          <cell r="F104">
            <v>17836</v>
          </cell>
          <cell r="Z104">
            <v>0</v>
          </cell>
        </row>
        <row r="105">
          <cell r="B105" t="str">
            <v>Total Applications ICT expenditure</v>
          </cell>
          <cell r="D105">
            <v>47115</v>
          </cell>
          <cell r="F105">
            <v>105811</v>
          </cell>
          <cell r="M105" t="str">
            <v>Sum by classifications = Total service tower costs in Section 1.3.2.1</v>
          </cell>
          <cell r="O105" t="str">
            <v>OK</v>
          </cell>
          <cell r="P105" t="b">
            <v>1</v>
          </cell>
          <cell r="Q105" t="b">
            <v>1</v>
          </cell>
          <cell r="S105" t="b">
            <v>1</v>
          </cell>
          <cell r="Z105">
            <v>0</v>
          </cell>
        </row>
        <row r="106">
          <cell r="Z106">
            <v>0</v>
          </cell>
        </row>
        <row r="107">
          <cell r="Z107">
            <v>0</v>
          </cell>
        </row>
        <row r="128">
          <cell r="A128" t="str">
            <v>1.3.3.3</v>
          </cell>
          <cell r="B128" t="str">
            <v xml:space="preserve">Mainframe ICT expenditure by classification </v>
          </cell>
          <cell r="Z128">
            <v>0</v>
          </cell>
        </row>
        <row r="129">
          <cell r="D129" t="str">
            <v>Opex</v>
          </cell>
          <cell r="F129" t="str">
            <v>Capex</v>
          </cell>
          <cell r="Z129">
            <v>0</v>
          </cell>
        </row>
        <row r="130">
          <cell r="D130" t="str">
            <v>$'000s</v>
          </cell>
          <cell r="F130" t="str">
            <v>$'000s</v>
          </cell>
          <cell r="Z130">
            <v>0</v>
          </cell>
        </row>
        <row r="131">
          <cell r="A131" t="str">
            <v>1.3.3.3.1</v>
          </cell>
          <cell r="B131" t="str">
            <v xml:space="preserve">Production </v>
          </cell>
          <cell r="Z131">
            <v>0</v>
          </cell>
        </row>
        <row r="132">
          <cell r="A132" t="str">
            <v>1.3.3.3.2</v>
          </cell>
          <cell r="B132" t="str">
            <v>Non-production (e.g.. development, testing)</v>
          </cell>
          <cell r="Z132">
            <v>0</v>
          </cell>
        </row>
        <row r="133">
          <cell r="A133" t="str">
            <v>1.3.3.3.3</v>
          </cell>
          <cell r="B133" t="str">
            <v>Dedicated disaster recovery</v>
          </cell>
          <cell r="Z133">
            <v>0</v>
          </cell>
        </row>
        <row r="134">
          <cell r="B134" t="str">
            <v>Total Mainframe ICT expenditure</v>
          </cell>
          <cell r="D134">
            <v>0</v>
          </cell>
          <cell r="F134">
            <v>0</v>
          </cell>
          <cell r="M134" t="str">
            <v>Sum by classifications = Total service tower costs in Section 1.3.3.1</v>
          </cell>
          <cell r="O134" t="str">
            <v>OK</v>
          </cell>
          <cell r="P134" t="b">
            <v>1</v>
          </cell>
          <cell r="Q134" t="b">
            <v>1</v>
          </cell>
          <cell r="S134" t="b">
            <v>1</v>
          </cell>
          <cell r="Z134">
            <v>0</v>
          </cell>
        </row>
        <row r="135">
          <cell r="Z135">
            <v>0</v>
          </cell>
        </row>
        <row r="136">
          <cell r="Z136">
            <v>0</v>
          </cell>
        </row>
        <row r="157">
          <cell r="A157" t="str">
            <v>1.3.4.3</v>
          </cell>
          <cell r="B157" t="str">
            <v xml:space="preserve">Midrange ICT expenditure by classification </v>
          </cell>
          <cell r="Z157">
            <v>0</v>
          </cell>
        </row>
        <row r="158">
          <cell r="Z158">
            <v>0</v>
          </cell>
        </row>
        <row r="159">
          <cell r="B159" t="str">
            <v>Wintel systems</v>
          </cell>
          <cell r="D159" t="str">
            <v>Opex</v>
          </cell>
          <cell r="F159" t="str">
            <v>Capex</v>
          </cell>
          <cell r="J159" t="str">
            <v>Source</v>
          </cell>
          <cell r="L159" t="str">
            <v>Comments</v>
          </cell>
          <cell r="Z159">
            <v>0</v>
          </cell>
        </row>
        <row r="160">
          <cell r="D160" t="str">
            <v>$'000s</v>
          </cell>
          <cell r="F160" t="str">
            <v>$'000s</v>
          </cell>
          <cell r="Z160">
            <v>0</v>
          </cell>
        </row>
        <row r="161">
          <cell r="A161" t="str">
            <v>1.3.4.3.1</v>
          </cell>
          <cell r="B161" t="str">
            <v xml:space="preserve">Production </v>
          </cell>
          <cell r="F161">
            <v>302</v>
          </cell>
          <cell r="Z161">
            <v>0</v>
          </cell>
        </row>
        <row r="162">
          <cell r="A162" t="str">
            <v>1.3.4.3.2</v>
          </cell>
          <cell r="B162" t="str">
            <v>Non-production (e.g.. development, testing)</v>
          </cell>
          <cell r="Z162">
            <v>0</v>
          </cell>
        </row>
        <row r="163">
          <cell r="A163" t="str">
            <v>1.3.4.3.3</v>
          </cell>
          <cell r="B163" t="str">
            <v>Dedicated disaster recovery</v>
          </cell>
          <cell r="Z163">
            <v>0</v>
          </cell>
        </row>
        <row r="164">
          <cell r="A164" t="str">
            <v>1.3.4.3.4</v>
          </cell>
          <cell r="B164" t="str">
            <v xml:space="preserve">Others </v>
          </cell>
          <cell r="Z164">
            <v>0</v>
          </cell>
        </row>
        <row r="165">
          <cell r="B165" t="str">
            <v>Total of Wintel Midrange ICT expenditure</v>
          </cell>
          <cell r="D165">
            <v>0</v>
          </cell>
          <cell r="F165">
            <v>302</v>
          </cell>
          <cell r="Z165">
            <v>0</v>
          </cell>
        </row>
        <row r="166">
          <cell r="Z166">
            <v>0</v>
          </cell>
        </row>
        <row r="167">
          <cell r="B167" t="str">
            <v>*nix systems</v>
          </cell>
          <cell r="D167" t="str">
            <v>Opex</v>
          </cell>
          <cell r="F167" t="str">
            <v>Capex</v>
          </cell>
          <cell r="Z167">
            <v>0</v>
          </cell>
        </row>
        <row r="168">
          <cell r="D168" t="str">
            <v>$'000s</v>
          </cell>
          <cell r="F168" t="str">
            <v>$'000s</v>
          </cell>
          <cell r="Z168">
            <v>0</v>
          </cell>
        </row>
        <row r="169">
          <cell r="A169" t="str">
            <v>1.3.4.3.5</v>
          </cell>
          <cell r="B169" t="str">
            <v xml:space="preserve">Production </v>
          </cell>
          <cell r="F169">
            <v>620</v>
          </cell>
          <cell r="L169" t="str">
            <v>Unable to split down to DR or Non-prod this year</v>
          </cell>
          <cell r="Z169">
            <v>0</v>
          </cell>
        </row>
        <row r="170">
          <cell r="A170" t="str">
            <v>1.3.4.3.6</v>
          </cell>
          <cell r="B170" t="str">
            <v>Non-production (e.g.. development, testing)</v>
          </cell>
          <cell r="Z170">
            <v>0</v>
          </cell>
        </row>
        <row r="171">
          <cell r="A171" t="str">
            <v>1.3.4.3.7</v>
          </cell>
          <cell r="B171" t="str">
            <v>Dedicated disaster recovery</v>
          </cell>
          <cell r="Z171">
            <v>0</v>
          </cell>
        </row>
        <row r="172">
          <cell r="A172" t="str">
            <v>1.3.4.3.8</v>
          </cell>
          <cell r="B172" t="str">
            <v xml:space="preserve">Others </v>
          </cell>
          <cell r="Z172">
            <v>0</v>
          </cell>
        </row>
        <row r="173">
          <cell r="B173" t="str">
            <v>Total of *nix Midrange ICT expenditure</v>
          </cell>
          <cell r="D173">
            <v>0</v>
          </cell>
          <cell r="F173">
            <v>620</v>
          </cell>
          <cell r="Z173">
            <v>0</v>
          </cell>
        </row>
        <row r="174">
          <cell r="Z174">
            <v>0</v>
          </cell>
        </row>
        <row r="175">
          <cell r="B175" t="str">
            <v>* For Other categories, please provide details about the category (e.g. Teradata, RSA appliances). Capture largest categories in 'Others - category 1' and 'Others - category 2'</v>
          </cell>
          <cell r="M175" t="str">
            <v>Explanation of others</v>
          </cell>
          <cell r="O175" t="str">
            <v>OK</v>
          </cell>
          <cell r="Z175">
            <v>0</v>
          </cell>
        </row>
        <row r="176">
          <cell r="D176" t="str">
            <v>$'000s</v>
          </cell>
          <cell r="F176" t="str">
            <v>$'000s</v>
          </cell>
          <cell r="Z176">
            <v>0</v>
          </cell>
        </row>
        <row r="177">
          <cell r="A177" t="str">
            <v>1.3.4.3.9</v>
          </cell>
          <cell r="B177" t="str">
            <v xml:space="preserve">Others - category 1 </v>
          </cell>
          <cell r="D177">
            <v>8936</v>
          </cell>
          <cell r="F177">
            <v>1233</v>
          </cell>
          <cell r="L177" t="str">
            <v>EA included</v>
          </cell>
          <cell r="Z177">
            <v>0</v>
          </cell>
        </row>
        <row r="178">
          <cell r="Z178">
            <v>0</v>
          </cell>
        </row>
        <row r="179">
          <cell r="B179" t="str">
            <v xml:space="preserve">Description of category 1 </v>
          </cell>
          <cell r="D179" t="str">
            <v xml:space="preserve">Capital - In house hosting of iSeries - Payroll and HR - Opex - Unable to differntiate Opex split for staff </v>
          </cell>
          <cell r="J179" t="str">
            <v>Please specify what costs have been included in Others</v>
          </cell>
          <cell r="O179" t="str">
            <v>OK</v>
          </cell>
          <cell r="Z179">
            <v>0</v>
          </cell>
        </row>
        <row r="180">
          <cell r="Z180">
            <v>0</v>
          </cell>
        </row>
        <row r="181">
          <cell r="D181" t="str">
            <v>$'000s</v>
          </cell>
          <cell r="F181" t="str">
            <v>$'000s</v>
          </cell>
          <cell r="Z181">
            <v>0</v>
          </cell>
        </row>
        <row r="182">
          <cell r="A182" t="str">
            <v>1.3.4.3.10</v>
          </cell>
          <cell r="B182" t="str">
            <v>Others - category 2</v>
          </cell>
          <cell r="F182">
            <v>290</v>
          </cell>
          <cell r="Z182">
            <v>0</v>
          </cell>
        </row>
        <row r="183">
          <cell r="Z183">
            <v>0</v>
          </cell>
        </row>
        <row r="184">
          <cell r="B184" t="str">
            <v>Description of category 2</v>
          </cell>
          <cell r="D184" t="str">
            <v>Software licenses for midrange servers - Messaging Filters, Citrix</v>
          </cell>
          <cell r="J184" t="str">
            <v>Please specify what costs have been included in Others</v>
          </cell>
          <cell r="O184" t="str">
            <v>OK</v>
          </cell>
          <cell r="Z184">
            <v>0</v>
          </cell>
        </row>
        <row r="185">
          <cell r="Z185">
            <v>0</v>
          </cell>
        </row>
        <row r="186">
          <cell r="D186" t="str">
            <v>$'000s</v>
          </cell>
          <cell r="F186" t="str">
            <v>$'000s</v>
          </cell>
          <cell r="Z186">
            <v>0</v>
          </cell>
        </row>
        <row r="187">
          <cell r="A187" t="str">
            <v>1.3.4.3.11</v>
          </cell>
          <cell r="B187" t="str">
            <v>All others</v>
          </cell>
          <cell r="D187">
            <v>910</v>
          </cell>
          <cell r="Z187">
            <v>0</v>
          </cell>
        </row>
        <row r="188">
          <cell r="Z188">
            <v>0</v>
          </cell>
        </row>
        <row r="189">
          <cell r="B189" t="str">
            <v>Description of all others</v>
          </cell>
          <cell r="D189" t="str">
            <v>travel etc.</v>
          </cell>
          <cell r="J189" t="str">
            <v>Please specify what costs have been included in Others</v>
          </cell>
          <cell r="O189" t="str">
            <v>OK</v>
          </cell>
          <cell r="Z189">
            <v>0</v>
          </cell>
        </row>
        <row r="190">
          <cell r="Z190">
            <v>0</v>
          </cell>
        </row>
        <row r="191">
          <cell r="B191" t="str">
            <v>Total Midrange ICT expenditure</v>
          </cell>
          <cell r="D191">
            <v>9846</v>
          </cell>
          <cell r="F191">
            <v>2445</v>
          </cell>
          <cell r="M191" t="str">
            <v>Sum by classifications = Total service tower costs in Section 1.3.4.1</v>
          </cell>
          <cell r="O191" t="str">
            <v>OK</v>
          </cell>
          <cell r="P191" t="b">
            <v>1</v>
          </cell>
          <cell r="Q191" t="b">
            <v>1</v>
          </cell>
          <cell r="S191" t="b">
            <v>1</v>
          </cell>
          <cell r="Z191">
            <v>0</v>
          </cell>
        </row>
        <row r="192">
          <cell r="Z192">
            <v>0</v>
          </cell>
        </row>
        <row r="193">
          <cell r="Z193">
            <v>0</v>
          </cell>
        </row>
        <row r="214">
          <cell r="A214" t="str">
            <v>1.3.5.3</v>
          </cell>
          <cell r="B214" t="str">
            <v>Storage ICT expenditure by classification*</v>
          </cell>
          <cell r="Z214">
            <v>0</v>
          </cell>
        </row>
        <row r="215">
          <cell r="D215" t="str">
            <v>Opex</v>
          </cell>
          <cell r="F215" t="str">
            <v>Capex</v>
          </cell>
          <cell r="J215" t="str">
            <v>Source</v>
          </cell>
          <cell r="L215" t="str">
            <v>Comments</v>
          </cell>
          <cell r="Z215">
            <v>0</v>
          </cell>
        </row>
        <row r="216">
          <cell r="D216" t="str">
            <v>$'000s</v>
          </cell>
          <cell r="F216" t="str">
            <v>$'000s</v>
          </cell>
          <cell r="Z216">
            <v>0</v>
          </cell>
        </row>
        <row r="217">
          <cell r="A217" t="str">
            <v>1.3.5.3.1</v>
          </cell>
          <cell r="B217" t="str">
            <v>Non-tape storage (e.g.. SAN, NAS, external FAS)</v>
          </cell>
          <cell r="D217">
            <v>813</v>
          </cell>
          <cell r="F217">
            <v>295</v>
          </cell>
          <cell r="Z217">
            <v>0</v>
          </cell>
        </row>
        <row r="218">
          <cell r="A218" t="str">
            <v>1.3.5.3.2</v>
          </cell>
          <cell r="B218" t="str">
            <v>Offline/Offsite/Tape</v>
          </cell>
          <cell r="L218" t="str">
            <v>Negliable</v>
          </cell>
          <cell r="Z218">
            <v>0</v>
          </cell>
        </row>
        <row r="219">
          <cell r="A219" t="str">
            <v>1.3.5.3.3</v>
          </cell>
          <cell r="B219" t="str">
            <v xml:space="preserve">Others </v>
          </cell>
          <cell r="Z219">
            <v>0</v>
          </cell>
        </row>
        <row r="220">
          <cell r="B220" t="str">
            <v>Total Storage ICT expenditure</v>
          </cell>
          <cell r="D220">
            <v>813</v>
          </cell>
          <cell r="F220">
            <v>295</v>
          </cell>
          <cell r="M220" t="str">
            <v>Sum by classifications = Total service tower costs in Section 1.3.5.1</v>
          </cell>
          <cell r="O220" t="str">
            <v>OK</v>
          </cell>
          <cell r="P220" t="b">
            <v>1</v>
          </cell>
          <cell r="Q220" t="b">
            <v>1</v>
          </cell>
          <cell r="S220" t="b">
            <v>1</v>
          </cell>
          <cell r="Z220">
            <v>0</v>
          </cell>
        </row>
        <row r="221">
          <cell r="Z221">
            <v>0</v>
          </cell>
        </row>
        <row r="222">
          <cell r="B222" t="str">
            <v>Please specify Others</v>
          </cell>
          <cell r="M222" t="str">
            <v>Explanation of others</v>
          </cell>
          <cell r="O222" t="str">
            <v>OK</v>
          </cell>
          <cell r="Z222">
            <v>0</v>
          </cell>
        </row>
        <row r="223">
          <cell r="B223" t="str">
            <v>* Excludes internal fixed attached storage (e.g. disks, USBs)</v>
          </cell>
          <cell r="Z223">
            <v>0</v>
          </cell>
        </row>
        <row r="224">
          <cell r="Z224">
            <v>0</v>
          </cell>
        </row>
        <row r="225">
          <cell r="Z225">
            <v>0</v>
          </cell>
        </row>
        <row r="294">
          <cell r="A294" t="str">
            <v>1.3.8.3</v>
          </cell>
          <cell r="B294" t="str">
            <v xml:space="preserve">LAN and RAS ICT expenditure by classification </v>
          </cell>
          <cell r="Z294">
            <v>0</v>
          </cell>
        </row>
        <row r="295">
          <cell r="D295" t="str">
            <v>Opex</v>
          </cell>
          <cell r="F295" t="str">
            <v>Capex</v>
          </cell>
          <cell r="J295" t="str">
            <v>Source</v>
          </cell>
          <cell r="L295" t="str">
            <v>Comments</v>
          </cell>
          <cell r="Z295">
            <v>0</v>
          </cell>
        </row>
        <row r="296">
          <cell r="D296" t="str">
            <v>$'000s</v>
          </cell>
          <cell r="F296" t="str">
            <v>$'000s</v>
          </cell>
          <cell r="Z296">
            <v>0</v>
          </cell>
        </row>
        <row r="297">
          <cell r="A297" t="str">
            <v>1.3.8.3.1</v>
          </cell>
          <cell r="B297" t="str">
            <v>LAN</v>
          </cell>
          <cell r="D297">
            <v>201</v>
          </cell>
          <cell r="F297">
            <v>1042</v>
          </cell>
          <cell r="Z297">
            <v>0</v>
          </cell>
        </row>
        <row r="298">
          <cell r="A298" t="str">
            <v>1.3.8.3.2</v>
          </cell>
          <cell r="B298" t="str">
            <v>RAS</v>
          </cell>
          <cell r="Z298">
            <v>0</v>
          </cell>
        </row>
        <row r="299">
          <cell r="B299" t="str">
            <v>Total LAN and RAS ICT expenditure</v>
          </cell>
          <cell r="D299">
            <v>201</v>
          </cell>
          <cell r="F299">
            <v>1042</v>
          </cell>
          <cell r="M299" t="str">
            <v>Sum by classifications = Total service tower costs in Section 1.3.8.1</v>
          </cell>
          <cell r="O299" t="str">
            <v>OK</v>
          </cell>
          <cell r="P299" t="b">
            <v>1</v>
          </cell>
          <cell r="Q299" t="b">
            <v>1</v>
          </cell>
          <cell r="S299" t="b">
            <v>1</v>
          </cell>
          <cell r="Z299">
            <v>0</v>
          </cell>
        </row>
        <row r="300">
          <cell r="Z300">
            <v>0</v>
          </cell>
        </row>
        <row r="301">
          <cell r="Z301">
            <v>0</v>
          </cell>
        </row>
        <row r="421">
          <cell r="A421" t="str">
            <v>1.3.12.3</v>
          </cell>
          <cell r="B421" t="str">
            <v>Facilities ICT expenditure by classification</v>
          </cell>
          <cell r="D421" t="str">
            <v>Opex</v>
          </cell>
          <cell r="F421" t="str">
            <v>Capex</v>
          </cell>
          <cell r="H421" t="str">
            <v>Power Cost Only</v>
          </cell>
          <cell r="J421" t="str">
            <v>Source</v>
          </cell>
          <cell r="L421" t="str">
            <v>Comments</v>
          </cell>
          <cell r="Z421">
            <v>0</v>
          </cell>
        </row>
        <row r="422">
          <cell r="D422" t="str">
            <v>$'000s</v>
          </cell>
          <cell r="F422" t="str">
            <v>$'000s</v>
          </cell>
          <cell r="H422" t="str">
            <v>$'000s</v>
          </cell>
          <cell r="Z422">
            <v>0</v>
          </cell>
        </row>
        <row r="423">
          <cell r="A423" t="str">
            <v>1.3.12.3.1</v>
          </cell>
          <cell r="B423" t="str">
            <v>Tier 0</v>
          </cell>
          <cell r="Z423">
            <v>0</v>
          </cell>
        </row>
        <row r="424">
          <cell r="A424" t="str">
            <v>1.3.12.3.2</v>
          </cell>
          <cell r="B424" t="str">
            <v xml:space="preserve">Tier 1 </v>
          </cell>
          <cell r="Z424">
            <v>0</v>
          </cell>
        </row>
        <row r="425">
          <cell r="A425" t="str">
            <v>1.3.12.3.3</v>
          </cell>
          <cell r="B425" t="str">
            <v>Tier 2</v>
          </cell>
          <cell r="D425">
            <v>4824</v>
          </cell>
          <cell r="F425">
            <v>1870</v>
          </cell>
          <cell r="Z425">
            <v>0</v>
          </cell>
        </row>
        <row r="426">
          <cell r="A426" t="str">
            <v>1.3.12.3.4</v>
          </cell>
          <cell r="B426" t="str">
            <v>Tier 3</v>
          </cell>
          <cell r="Z426">
            <v>0</v>
          </cell>
        </row>
        <row r="427">
          <cell r="A427" t="str">
            <v>1.3.12.3.5</v>
          </cell>
          <cell r="B427" t="str">
            <v>Tier 4</v>
          </cell>
          <cell r="Z427">
            <v>0</v>
          </cell>
        </row>
        <row r="428">
          <cell r="B428" t="str">
            <v>Total Facilities ICT expenditure</v>
          </cell>
          <cell r="D428">
            <v>4824</v>
          </cell>
          <cell r="F428">
            <v>1870</v>
          </cell>
          <cell r="H428">
            <v>0</v>
          </cell>
          <cell r="M428" t="str">
            <v>Sum by classifications = Total service tower costs in Section 1.3.12.1</v>
          </cell>
          <cell r="O428" t="str">
            <v>OK</v>
          </cell>
          <cell r="P428" t="b">
            <v>1</v>
          </cell>
          <cell r="Q428" t="b">
            <v>1</v>
          </cell>
          <cell r="S428" t="b">
            <v>1</v>
          </cell>
          <cell r="Z428">
            <v>0</v>
          </cell>
        </row>
        <row r="429">
          <cell r="Z429">
            <v>0</v>
          </cell>
        </row>
        <row r="430">
          <cell r="Z430">
            <v>0</v>
          </cell>
        </row>
        <row r="451">
          <cell r="A451" t="str">
            <v>1.4.2</v>
          </cell>
          <cell r="B451" t="str">
            <v xml:space="preserve">Cost of services provided *to* other agencies </v>
          </cell>
          <cell r="Z451">
            <v>0</v>
          </cell>
        </row>
        <row r="452">
          <cell r="D452" t="str">
            <v>Expenditure</v>
          </cell>
          <cell r="Z452">
            <v>0</v>
          </cell>
        </row>
        <row r="453">
          <cell r="B453" t="str">
            <v>Agency</v>
          </cell>
          <cell r="D453" t="str">
            <v>Opex</v>
          </cell>
          <cell r="F453" t="str">
            <v>Capex</v>
          </cell>
          <cell r="H453" t="str">
            <v>Depreciation</v>
          </cell>
          <cell r="J453" t="str">
            <v>Revenue</v>
          </cell>
          <cell r="L453" t="str">
            <v>Source</v>
          </cell>
          <cell r="N453" t="str">
            <v>Comments</v>
          </cell>
          <cell r="Z453">
            <v>0</v>
          </cell>
        </row>
        <row r="454">
          <cell r="D454" t="str">
            <v>$'000s</v>
          </cell>
          <cell r="F454" t="str">
            <v>$'000s</v>
          </cell>
          <cell r="H454" t="str">
            <v>$'000s</v>
          </cell>
          <cell r="J454" t="str">
            <v>$'000s</v>
          </cell>
          <cell r="Z454">
            <v>0</v>
          </cell>
        </row>
        <row r="455">
          <cell r="A455" t="str">
            <v>1.4.2.1</v>
          </cell>
          <cell r="B455" t="str">
            <v>Nil</v>
          </cell>
          <cell r="Z455">
            <v>0</v>
          </cell>
        </row>
        <row r="456">
          <cell r="A456" t="str">
            <v>1.4.2.2</v>
          </cell>
          <cell r="Z456">
            <v>0</v>
          </cell>
        </row>
        <row r="457">
          <cell r="A457" t="str">
            <v>1.4.2.3</v>
          </cell>
          <cell r="Z457">
            <v>0</v>
          </cell>
        </row>
        <row r="458">
          <cell r="A458" t="str">
            <v>1.4.2.4</v>
          </cell>
          <cell r="Z458">
            <v>0</v>
          </cell>
        </row>
        <row r="459">
          <cell r="A459" t="str">
            <v>1.4.2.5</v>
          </cell>
          <cell r="Z459">
            <v>0</v>
          </cell>
        </row>
        <row r="460">
          <cell r="A460" t="str">
            <v>1.4.2.6</v>
          </cell>
          <cell r="Z460">
            <v>0</v>
          </cell>
        </row>
        <row r="461">
          <cell r="A461" t="str">
            <v>1.4.2.7</v>
          </cell>
          <cell r="Z461">
            <v>0</v>
          </cell>
        </row>
        <row r="462">
          <cell r="A462" t="str">
            <v>1.4.2.8</v>
          </cell>
          <cell r="Z462">
            <v>0</v>
          </cell>
        </row>
        <row r="463">
          <cell r="A463" t="str">
            <v>1.4.2.9</v>
          </cell>
          <cell r="Z463">
            <v>0</v>
          </cell>
        </row>
        <row r="464">
          <cell r="A464" t="str">
            <v>1.4.2.10</v>
          </cell>
          <cell r="Z464">
            <v>0</v>
          </cell>
        </row>
        <row r="465">
          <cell r="A465" t="str">
            <v>1.4.2.11</v>
          </cell>
          <cell r="Z465">
            <v>0</v>
          </cell>
        </row>
        <row r="466">
          <cell r="A466" t="str">
            <v>1.4.2.12</v>
          </cell>
          <cell r="Z466">
            <v>0</v>
          </cell>
        </row>
        <row r="467">
          <cell r="B467" t="str">
            <v>Total expenditure and revenue of cost of services provided to other agencies</v>
          </cell>
          <cell r="D467">
            <v>0</v>
          </cell>
          <cell r="F467">
            <v>0</v>
          </cell>
          <cell r="H467">
            <v>0</v>
          </cell>
          <cell r="J467">
            <v>0</v>
          </cell>
          <cell r="Z467">
            <v>0</v>
          </cell>
        </row>
        <row r="468">
          <cell r="Z468">
            <v>0</v>
          </cell>
        </row>
        <row r="469">
          <cell r="Z469">
            <v>0</v>
          </cell>
        </row>
      </sheetData>
      <sheetData sheetId="5"/>
      <sheetData sheetId="6">
        <row r="34">
          <cell r="A34">
            <v>3.2</v>
          </cell>
          <cell r="B34" t="str">
            <v xml:space="preserve">Mainframe </v>
          </cell>
        </row>
        <row r="35">
          <cell r="Z35">
            <v>0</v>
          </cell>
        </row>
        <row r="36">
          <cell r="A36" t="str">
            <v>3.2.1</v>
          </cell>
          <cell r="B36" t="str">
            <v xml:space="preserve">Overall volumetric information </v>
          </cell>
          <cell r="Z36">
            <v>0</v>
          </cell>
        </row>
        <row r="37">
          <cell r="Z37">
            <v>0</v>
          </cell>
        </row>
        <row r="38">
          <cell r="B38" t="str">
            <v>* Capacity is the point in time capacity at 30 June 2009</v>
          </cell>
          <cell r="H38" t="str">
            <v>Source</v>
          </cell>
          <cell r="J38" t="str">
            <v>Comments</v>
          </cell>
          <cell r="Z38">
            <v>0</v>
          </cell>
        </row>
        <row r="39">
          <cell r="A39" t="str">
            <v>3.2.1.1</v>
          </cell>
          <cell r="B39" t="str">
            <v>Total installed MIPS capacity*</v>
          </cell>
          <cell r="C39" t="str">
            <v>MIPS</v>
          </cell>
          <cell r="Z39">
            <v>0</v>
          </cell>
        </row>
        <row r="40">
          <cell r="A40" t="str">
            <v>3.2.1.2</v>
          </cell>
          <cell r="B40" t="str">
            <v xml:space="preserve">Number of physical units </v>
          </cell>
          <cell r="C40" t="str">
            <v>#</v>
          </cell>
          <cell r="Z40">
            <v>0</v>
          </cell>
        </row>
        <row r="41">
          <cell r="A41" t="str">
            <v>3.2.1.3</v>
          </cell>
          <cell r="B41" t="str">
            <v>Total number of LPARs</v>
          </cell>
          <cell r="C41" t="str">
            <v>#</v>
          </cell>
          <cell r="Z41">
            <v>0</v>
          </cell>
        </row>
        <row r="42">
          <cell r="A42" t="str">
            <v>3.2.1.4</v>
          </cell>
          <cell r="B42" t="str">
            <v>Average utilisation rate</v>
          </cell>
          <cell r="C42" t="str">
            <v>%</v>
          </cell>
          <cell r="Z42">
            <v>0</v>
          </cell>
        </row>
        <row r="43">
          <cell r="Z43">
            <v>0</v>
          </cell>
        </row>
        <row r="44">
          <cell r="A44" t="str">
            <v>3.2.2</v>
          </cell>
          <cell r="B44" t="str">
            <v xml:space="preserve">Volumetric information by classification </v>
          </cell>
          <cell r="Z44">
            <v>0</v>
          </cell>
        </row>
        <row r="45">
          <cell r="Z45">
            <v>0</v>
          </cell>
        </row>
        <row r="46">
          <cell r="B46" t="str">
            <v>* Please note the mainframe model (e.g. IBM Z10) in the comments cell</v>
          </cell>
          <cell r="Z46">
            <v>0</v>
          </cell>
        </row>
        <row r="47">
          <cell r="B47" t="str">
            <v>Production*</v>
          </cell>
          <cell r="D47" t="str">
            <v>Installed MIPS capacity</v>
          </cell>
          <cell r="F47" t="str">
            <v>Vendor</v>
          </cell>
          <cell r="H47" t="str">
            <v>Source</v>
          </cell>
          <cell r="J47" t="str">
            <v>Comments</v>
          </cell>
          <cell r="Z47">
            <v>0</v>
          </cell>
        </row>
        <row r="48">
          <cell r="A48" t="str">
            <v>3.2.2.1</v>
          </cell>
          <cell r="B48" t="str">
            <v>Mainframe with highest installed MIPS capacity</v>
          </cell>
          <cell r="C48" t="str">
            <v>MIPS</v>
          </cell>
          <cell r="Z48">
            <v>0</v>
          </cell>
        </row>
        <row r="49">
          <cell r="A49" t="str">
            <v>3.2.2.2</v>
          </cell>
          <cell r="B49" t="str">
            <v>Mainframe with second highest installed MIPS capacity</v>
          </cell>
          <cell r="C49" t="str">
            <v>MIPS</v>
          </cell>
          <cell r="Z49">
            <v>0</v>
          </cell>
        </row>
        <row r="50">
          <cell r="A50" t="str">
            <v>3.2.2.3</v>
          </cell>
          <cell r="B50" t="str">
            <v>Other mainframes</v>
          </cell>
          <cell r="C50" t="str">
            <v>MIPS</v>
          </cell>
          <cell r="Z50">
            <v>0</v>
          </cell>
        </row>
        <row r="51">
          <cell r="Z51">
            <v>0</v>
          </cell>
        </row>
        <row r="52">
          <cell r="A52" t="str">
            <v>3.2.2.4</v>
          </cell>
          <cell r="B52" t="str">
            <v xml:space="preserve">% of production MIPs with disaster recovery </v>
          </cell>
          <cell r="C52" t="str">
            <v>%</v>
          </cell>
          <cell r="Z52">
            <v>0</v>
          </cell>
        </row>
        <row r="53">
          <cell r="Z53">
            <v>0</v>
          </cell>
        </row>
        <row r="54">
          <cell r="B54" t="str">
            <v>Development*</v>
          </cell>
          <cell r="D54" t="str">
            <v>Installed MIPS capacity</v>
          </cell>
          <cell r="F54" t="str">
            <v>Vendor</v>
          </cell>
          <cell r="H54" t="str">
            <v>Source</v>
          </cell>
          <cell r="J54" t="str">
            <v>Comments</v>
          </cell>
          <cell r="Z54">
            <v>0</v>
          </cell>
        </row>
        <row r="55">
          <cell r="A55" t="str">
            <v>3.2.2.5</v>
          </cell>
          <cell r="B55" t="str">
            <v>Mainframe with highest installed MIPS capacity</v>
          </cell>
          <cell r="C55" t="str">
            <v>MIPS</v>
          </cell>
          <cell r="Z55">
            <v>0</v>
          </cell>
        </row>
        <row r="56">
          <cell r="A56" t="str">
            <v>3.2.2.6</v>
          </cell>
          <cell r="B56" t="str">
            <v>Mainframe with second highest installed MIPS capacity</v>
          </cell>
          <cell r="C56" t="str">
            <v>MIPS</v>
          </cell>
          <cell r="Z56">
            <v>0</v>
          </cell>
        </row>
        <row r="57">
          <cell r="A57" t="str">
            <v>3.2.2.7</v>
          </cell>
          <cell r="B57" t="str">
            <v>Other mainframes</v>
          </cell>
          <cell r="C57" t="str">
            <v>MIPS</v>
          </cell>
          <cell r="Z57">
            <v>0</v>
          </cell>
        </row>
        <row r="58">
          <cell r="Z58">
            <v>0</v>
          </cell>
        </row>
        <row r="59">
          <cell r="B59" t="str">
            <v>Testing*</v>
          </cell>
          <cell r="D59" t="str">
            <v>Installed MIPS capacity</v>
          </cell>
          <cell r="F59" t="str">
            <v xml:space="preserve">Vendor </v>
          </cell>
          <cell r="H59" t="str">
            <v>Source</v>
          </cell>
          <cell r="J59" t="str">
            <v>Comments</v>
          </cell>
          <cell r="Z59">
            <v>0</v>
          </cell>
        </row>
        <row r="60">
          <cell r="A60" t="str">
            <v>3.2.2.8</v>
          </cell>
          <cell r="B60" t="str">
            <v>Mainframe with highest installed MIPS capacity</v>
          </cell>
          <cell r="C60" t="str">
            <v>MIPS</v>
          </cell>
          <cell r="Z60">
            <v>0</v>
          </cell>
        </row>
        <row r="61">
          <cell r="A61" t="str">
            <v>3.2.2.9</v>
          </cell>
          <cell r="B61" t="str">
            <v>Mainframe with second highest installed MIPS capacity</v>
          </cell>
          <cell r="C61" t="str">
            <v>MIPS</v>
          </cell>
          <cell r="Z61">
            <v>0</v>
          </cell>
        </row>
        <row r="62">
          <cell r="A62" t="str">
            <v>3.2.2.10</v>
          </cell>
          <cell r="B62" t="str">
            <v>Other mainframes</v>
          </cell>
          <cell r="C62" t="str">
            <v>MIPS</v>
          </cell>
          <cell r="Z62">
            <v>0</v>
          </cell>
        </row>
        <row r="63">
          <cell r="Z63">
            <v>0</v>
          </cell>
        </row>
        <row r="64">
          <cell r="B64" t="str">
            <v>Dedicated disaster recovery*</v>
          </cell>
          <cell r="D64" t="str">
            <v>Installed MIPS capacity</v>
          </cell>
          <cell r="F64" t="str">
            <v xml:space="preserve">Vendor </v>
          </cell>
          <cell r="H64" t="str">
            <v>Source</v>
          </cell>
          <cell r="J64" t="str">
            <v>Comments</v>
          </cell>
          <cell r="Z64">
            <v>0</v>
          </cell>
        </row>
        <row r="65">
          <cell r="A65" t="str">
            <v>3.2.2.11</v>
          </cell>
          <cell r="B65" t="str">
            <v>Mainframe with highest installed MIPS capacity</v>
          </cell>
          <cell r="C65" t="str">
            <v>MIPS</v>
          </cell>
          <cell r="Z65">
            <v>0</v>
          </cell>
        </row>
        <row r="66">
          <cell r="A66" t="str">
            <v>3.2.2.12</v>
          </cell>
          <cell r="B66" t="str">
            <v>Mainframe with second highest installed MIPS capacity</v>
          </cell>
          <cell r="C66" t="str">
            <v>MIPS</v>
          </cell>
          <cell r="Z66">
            <v>0</v>
          </cell>
        </row>
        <row r="67">
          <cell r="A67" t="str">
            <v>3.2.2.13</v>
          </cell>
          <cell r="B67" t="str">
            <v>Other mainframes</v>
          </cell>
          <cell r="C67" t="str">
            <v>MIPS</v>
          </cell>
          <cell r="Z67">
            <v>0</v>
          </cell>
        </row>
        <row r="68">
          <cell r="Z68">
            <v>0</v>
          </cell>
        </row>
        <row r="69">
          <cell r="B69" t="str">
            <v>Other*</v>
          </cell>
          <cell r="D69" t="str">
            <v>Installed MIPS capacity</v>
          </cell>
          <cell r="H69" t="str">
            <v>Source</v>
          </cell>
          <cell r="J69" t="str">
            <v>Comments</v>
          </cell>
          <cell r="Z69">
            <v>0</v>
          </cell>
        </row>
        <row r="70">
          <cell r="A70" t="str">
            <v>3.2.2.14</v>
          </cell>
          <cell r="B70" t="str">
            <v>Overload MIPS capacity</v>
          </cell>
          <cell r="C70" t="str">
            <v>MIPS</v>
          </cell>
          <cell r="Z70">
            <v>0</v>
          </cell>
        </row>
        <row r="71">
          <cell r="A71" t="str">
            <v>3.2.2.15</v>
          </cell>
          <cell r="B71" t="str">
            <v>Offload MIPS capacity</v>
          </cell>
          <cell r="C71" t="str">
            <v>MIPS</v>
          </cell>
          <cell r="Z71">
            <v>0</v>
          </cell>
        </row>
        <row r="72">
          <cell r="Z72">
            <v>0</v>
          </cell>
        </row>
        <row r="73">
          <cell r="B73" t="str">
            <v>Total installed MIPS capacity</v>
          </cell>
          <cell r="C73" t="str">
            <v>MIPS</v>
          </cell>
          <cell r="D73">
            <v>0</v>
          </cell>
          <cell r="J73" t="str">
            <v>Sum of installed capacity by classification = Total installed capacity in Section 3.2.1</v>
          </cell>
          <cell r="K73" t="str">
            <v>OK</v>
          </cell>
          <cell r="Z73">
            <v>0</v>
          </cell>
        </row>
        <row r="74">
          <cell r="Z74">
            <v>0</v>
          </cell>
        </row>
        <row r="75">
          <cell r="D75" t="str">
            <v># LPARS</v>
          </cell>
          <cell r="F75" t="str">
            <v># Physical units</v>
          </cell>
          <cell r="H75" t="str">
            <v>Source</v>
          </cell>
          <cell r="J75" t="str">
            <v>Comments</v>
          </cell>
          <cell r="Z75">
            <v>0</v>
          </cell>
        </row>
        <row r="76">
          <cell r="A76" t="str">
            <v>3.2.2.16</v>
          </cell>
          <cell r="B76" t="str">
            <v xml:space="preserve">Production </v>
          </cell>
          <cell r="C76" t="str">
            <v>#</v>
          </cell>
          <cell r="E76" t="str">
            <v>#</v>
          </cell>
          <cell r="Z76">
            <v>0</v>
          </cell>
        </row>
        <row r="77">
          <cell r="A77" t="str">
            <v>3.2.2.17</v>
          </cell>
          <cell r="B77" t="str">
            <v xml:space="preserve">Development </v>
          </cell>
          <cell r="C77" t="str">
            <v>#</v>
          </cell>
          <cell r="E77" t="str">
            <v>#</v>
          </cell>
          <cell r="Z77">
            <v>0</v>
          </cell>
        </row>
        <row r="78">
          <cell r="A78" t="str">
            <v>3.2.2.18</v>
          </cell>
          <cell r="B78" t="str">
            <v xml:space="preserve">Testing </v>
          </cell>
          <cell r="C78" t="str">
            <v>#</v>
          </cell>
          <cell r="E78" t="str">
            <v>#</v>
          </cell>
          <cell r="Z78">
            <v>0</v>
          </cell>
        </row>
        <row r="79">
          <cell r="A79" t="str">
            <v>3.2.2.19</v>
          </cell>
          <cell r="B79" t="str">
            <v>Dedicated disaster recovery</v>
          </cell>
          <cell r="C79" t="str">
            <v>#</v>
          </cell>
          <cell r="E79" t="str">
            <v>#</v>
          </cell>
          <cell r="Z79">
            <v>0</v>
          </cell>
        </row>
        <row r="80">
          <cell r="A80" t="str">
            <v>3.2.2.20</v>
          </cell>
          <cell r="B80" t="str">
            <v xml:space="preserve">Others </v>
          </cell>
          <cell r="C80" t="str">
            <v>#</v>
          </cell>
          <cell r="E80" t="str">
            <v>#</v>
          </cell>
          <cell r="Z80">
            <v>0</v>
          </cell>
        </row>
        <row r="81">
          <cell r="B81" t="str">
            <v xml:space="preserve">Total </v>
          </cell>
          <cell r="C81" t="str">
            <v>#</v>
          </cell>
          <cell r="D81">
            <v>0</v>
          </cell>
          <cell r="E81" t="str">
            <v>#</v>
          </cell>
          <cell r="F81">
            <v>0</v>
          </cell>
          <cell r="J81" t="str">
            <v>Sum of # LPARs by classification = Total number of LPARs in Section 3.2.1</v>
          </cell>
          <cell r="K81" t="str">
            <v>OK</v>
          </cell>
          <cell r="Z81">
            <v>0</v>
          </cell>
        </row>
        <row r="82">
          <cell r="J82" t="str">
            <v>Sum of # Physical units by classification = Total number of Physical units in Section 3.2.1</v>
          </cell>
          <cell r="K82" t="str">
            <v>OK</v>
          </cell>
          <cell r="Z82">
            <v>0</v>
          </cell>
        </row>
        <row r="83">
          <cell r="A83" t="str">
            <v>3.2.3</v>
          </cell>
          <cell r="B83" t="str">
            <v xml:space="preserve">MIPS Annual Utilisation </v>
          </cell>
          <cell r="Z83">
            <v>0</v>
          </cell>
        </row>
        <row r="84">
          <cell r="Z84">
            <v>0</v>
          </cell>
        </row>
        <row r="85">
          <cell r="B85" t="str">
            <v>* Average Utilisation % as provided by the mainframe monitoring software</v>
          </cell>
          <cell r="Z85">
            <v>0</v>
          </cell>
        </row>
        <row r="86">
          <cell r="B86" t="str">
            <v>24hours Utilisation</v>
          </cell>
          <cell r="Z86">
            <v>0</v>
          </cell>
        </row>
        <row r="87">
          <cell r="D87" t="str">
            <v xml:space="preserve">Average % MIPS utilisation </v>
          </cell>
          <cell r="F87" t="str">
            <v xml:space="preserve">Peak % MIPS utilisation </v>
          </cell>
          <cell r="H87" t="str">
            <v>Source</v>
          </cell>
          <cell r="J87" t="str">
            <v>Comments</v>
          </cell>
          <cell r="Z87">
            <v>0</v>
          </cell>
        </row>
        <row r="88">
          <cell r="A88" t="str">
            <v>3.2.3.1</v>
          </cell>
          <cell r="B88" t="str">
            <v>Production</v>
          </cell>
          <cell r="C88" t="str">
            <v>%</v>
          </cell>
          <cell r="E88" t="str">
            <v>%</v>
          </cell>
          <cell r="Z88">
            <v>0</v>
          </cell>
        </row>
        <row r="89">
          <cell r="A89" t="str">
            <v>3.2.3.2</v>
          </cell>
          <cell r="B89" t="str">
            <v>Development</v>
          </cell>
          <cell r="C89" t="str">
            <v>%</v>
          </cell>
          <cell r="E89" t="str">
            <v>%</v>
          </cell>
          <cell r="Z89">
            <v>0</v>
          </cell>
        </row>
        <row r="90">
          <cell r="A90" t="str">
            <v>3.2.3.3</v>
          </cell>
          <cell r="B90" t="str">
            <v>Testing</v>
          </cell>
          <cell r="C90" t="str">
            <v>%</v>
          </cell>
          <cell r="E90" t="str">
            <v>%</v>
          </cell>
          <cell r="Z90">
            <v>0</v>
          </cell>
        </row>
        <row r="91">
          <cell r="Z91">
            <v>0</v>
          </cell>
        </row>
        <row r="92">
          <cell r="B92" t="str">
            <v>* Average Utilisation % as provided by the mainframe monitoring software</v>
          </cell>
          <cell r="Z92">
            <v>0</v>
          </cell>
        </row>
        <row r="93">
          <cell r="B93" t="str">
            <v>Business hours utilisation</v>
          </cell>
          <cell r="Z93">
            <v>0</v>
          </cell>
        </row>
        <row r="94">
          <cell r="D94" t="str">
            <v xml:space="preserve">Average % MIPS utilisation </v>
          </cell>
          <cell r="F94" t="str">
            <v xml:space="preserve">Peak % MIPS utilisation </v>
          </cell>
          <cell r="H94" t="str">
            <v>Source</v>
          </cell>
          <cell r="J94" t="str">
            <v>Comments</v>
          </cell>
          <cell r="Z94">
            <v>0</v>
          </cell>
        </row>
        <row r="95">
          <cell r="A95" t="str">
            <v>3.2.3.4</v>
          </cell>
          <cell r="B95" t="str">
            <v>Production</v>
          </cell>
          <cell r="C95" t="str">
            <v>%</v>
          </cell>
          <cell r="E95" t="str">
            <v>%</v>
          </cell>
          <cell r="Z95">
            <v>0</v>
          </cell>
        </row>
        <row r="96">
          <cell r="A96" t="str">
            <v>3.2.3.5</v>
          </cell>
          <cell r="B96" t="str">
            <v>Development</v>
          </cell>
          <cell r="C96" t="str">
            <v>%</v>
          </cell>
          <cell r="E96" t="str">
            <v>%</v>
          </cell>
          <cell r="Z96">
            <v>0</v>
          </cell>
        </row>
        <row r="97">
          <cell r="A97" t="str">
            <v>3.2.3.6</v>
          </cell>
          <cell r="B97" t="str">
            <v>Testing</v>
          </cell>
          <cell r="C97" t="str">
            <v>%</v>
          </cell>
          <cell r="E97" t="str">
            <v>%</v>
          </cell>
          <cell r="Z97">
            <v>0</v>
          </cell>
        </row>
        <row r="98">
          <cell r="Z98">
            <v>0</v>
          </cell>
        </row>
        <row r="99">
          <cell r="Z99">
            <v>0</v>
          </cell>
        </row>
        <row r="100">
          <cell r="A100">
            <v>3.3</v>
          </cell>
          <cell r="B100" t="str">
            <v xml:space="preserve">Midrange </v>
          </cell>
        </row>
        <row r="101">
          <cell r="Z101">
            <v>0</v>
          </cell>
        </row>
        <row r="102">
          <cell r="A102" t="str">
            <v>3.3.1</v>
          </cell>
          <cell r="B102" t="str">
            <v xml:space="preserve">Overall volume information </v>
          </cell>
          <cell r="Z102">
            <v>0</v>
          </cell>
        </row>
        <row r="103">
          <cell r="Z103">
            <v>0</v>
          </cell>
        </row>
        <row r="104">
          <cell r="B104" t="str">
            <v>* Capacity is the point in time capacity at 30 June 2009</v>
          </cell>
          <cell r="H104" t="str">
            <v>Source</v>
          </cell>
          <cell r="J104" t="str">
            <v>Comments</v>
          </cell>
          <cell r="Z104">
            <v>0</v>
          </cell>
        </row>
        <row r="105">
          <cell r="A105" t="str">
            <v>3.3.1.1</v>
          </cell>
          <cell r="B105" t="str">
            <v>Total number of physical servers</v>
          </cell>
          <cell r="C105" t="str">
            <v>#</v>
          </cell>
          <cell r="D105">
            <v>850</v>
          </cell>
          <cell r="H105" t="str">
            <v>Asset Centre</v>
          </cell>
          <cell r="Z105">
            <v>0</v>
          </cell>
        </row>
        <row r="106">
          <cell r="A106" t="str">
            <v>3.3.1.2</v>
          </cell>
          <cell r="B106" t="str">
            <v>Total number of OS instances</v>
          </cell>
          <cell r="C106" t="str">
            <v>#</v>
          </cell>
          <cell r="D106">
            <v>1526</v>
          </cell>
          <cell r="H106" t="str">
            <v>Asset Centre, VC Centre</v>
          </cell>
          <cell r="Z106">
            <v>0</v>
          </cell>
        </row>
        <row r="107">
          <cell r="A107" t="str">
            <v>3.3.1.3</v>
          </cell>
          <cell r="B107" t="str">
            <v>Total number of OS versions</v>
          </cell>
          <cell r="C107" t="str">
            <v>#</v>
          </cell>
          <cell r="D107">
            <v>12</v>
          </cell>
          <cell r="H107" t="str">
            <v>Count/Inventory</v>
          </cell>
          <cell r="Z107">
            <v>0</v>
          </cell>
        </row>
        <row r="108">
          <cell r="Z108">
            <v>0</v>
          </cell>
        </row>
        <row r="109">
          <cell r="A109" t="str">
            <v>3.3.2</v>
          </cell>
          <cell r="B109" t="str">
            <v>Volume information by classification (Wintel)</v>
          </cell>
          <cell r="Z109">
            <v>0</v>
          </cell>
        </row>
        <row r="110">
          <cell r="D110" t="str">
            <v xml:space="preserve"># OS instances </v>
          </cell>
          <cell r="F110" t="str">
            <v># Physical servers</v>
          </cell>
          <cell r="H110" t="str">
            <v>Source</v>
          </cell>
          <cell r="J110" t="str">
            <v>Comments</v>
          </cell>
          <cell r="Z110">
            <v>0</v>
          </cell>
        </row>
        <row r="111">
          <cell r="A111" t="str">
            <v>3.3.2.1</v>
          </cell>
          <cell r="B111" t="str">
            <v xml:space="preserve">Production </v>
          </cell>
          <cell r="C111" t="str">
            <v>#</v>
          </cell>
          <cell r="D111">
            <v>642</v>
          </cell>
          <cell r="E111" t="str">
            <v>#</v>
          </cell>
          <cell r="F111">
            <v>582</v>
          </cell>
          <cell r="H111" t="str">
            <v>Asset Centre</v>
          </cell>
          <cell r="J111" t="str">
            <v>Includes Vmware hosts</v>
          </cell>
          <cell r="Z111">
            <v>0</v>
          </cell>
        </row>
        <row r="112">
          <cell r="A112" t="str">
            <v>3.3.2.2</v>
          </cell>
          <cell r="B112" t="str">
            <v xml:space="preserve">Development </v>
          </cell>
          <cell r="C112" t="str">
            <v>#</v>
          </cell>
          <cell r="D112">
            <v>258</v>
          </cell>
          <cell r="E112" t="str">
            <v>#</v>
          </cell>
          <cell r="F112">
            <v>3</v>
          </cell>
          <cell r="H112" t="str">
            <v>Asset Centre</v>
          </cell>
          <cell r="J112" t="str">
            <v>Includes Vmware hosts</v>
          </cell>
          <cell r="Z112">
            <v>0</v>
          </cell>
        </row>
        <row r="113">
          <cell r="A113" t="str">
            <v>3.3.2.3</v>
          </cell>
          <cell r="B113" t="str">
            <v xml:space="preserve">Testing </v>
          </cell>
          <cell r="C113" t="str">
            <v>#</v>
          </cell>
          <cell r="D113">
            <v>200</v>
          </cell>
          <cell r="E113" t="str">
            <v>#</v>
          </cell>
          <cell r="F113">
            <v>123</v>
          </cell>
          <cell r="H113" t="str">
            <v>Asset Centre</v>
          </cell>
          <cell r="J113" t="str">
            <v>Includes Vmware hosts</v>
          </cell>
          <cell r="Z113">
            <v>0</v>
          </cell>
        </row>
        <row r="114">
          <cell r="A114" t="str">
            <v>3.3.2.4</v>
          </cell>
          <cell r="B114" t="str">
            <v>Dedicated disaster recovery</v>
          </cell>
          <cell r="C114" t="str">
            <v>#</v>
          </cell>
          <cell r="D114">
            <v>0</v>
          </cell>
          <cell r="E114" t="str">
            <v>#</v>
          </cell>
          <cell r="F114">
            <v>0</v>
          </cell>
          <cell r="H114" t="str">
            <v>Asset Centre</v>
          </cell>
          <cell r="J114" t="str">
            <v>Includes Vmware hosts</v>
          </cell>
          <cell r="Z114">
            <v>0</v>
          </cell>
        </row>
        <row r="115">
          <cell r="A115" t="str">
            <v>3.3.2.5</v>
          </cell>
          <cell r="B115" t="str">
            <v>Subtotal of Wintel data</v>
          </cell>
          <cell r="C115" t="str">
            <v>#</v>
          </cell>
          <cell r="D115">
            <v>1100</v>
          </cell>
          <cell r="E115" t="str">
            <v>#</v>
          </cell>
          <cell r="F115">
            <v>708</v>
          </cell>
          <cell r="Z115">
            <v>0</v>
          </cell>
        </row>
        <row r="116">
          <cell r="Z116">
            <v>0</v>
          </cell>
        </row>
        <row r="117">
          <cell r="A117" t="str">
            <v>3.3.2.6</v>
          </cell>
          <cell r="B117" t="str">
            <v>% of physical production servers with disaster recovery</v>
          </cell>
          <cell r="C117" t="str">
            <v>%</v>
          </cell>
          <cell r="D117">
            <v>0.2</v>
          </cell>
          <cell r="H117" t="str">
            <v>Estimate</v>
          </cell>
          <cell r="J117" t="str">
            <v>Active/Passive and Active/Active configurations provide most DR</v>
          </cell>
          <cell r="Z117">
            <v>0</v>
          </cell>
        </row>
        <row r="118">
          <cell r="Z118">
            <v>0</v>
          </cell>
        </row>
        <row r="119">
          <cell r="B119" t="str">
            <v>Volume information by classification (*nix)</v>
          </cell>
          <cell r="Z119">
            <v>0</v>
          </cell>
        </row>
        <row r="120">
          <cell r="D120" t="str">
            <v xml:space="preserve"># OS instances </v>
          </cell>
          <cell r="F120" t="str">
            <v># Physical servers</v>
          </cell>
          <cell r="H120" t="str">
            <v>Source</v>
          </cell>
          <cell r="J120" t="str">
            <v>Comments</v>
          </cell>
          <cell r="Z120">
            <v>0</v>
          </cell>
        </row>
        <row r="121">
          <cell r="A121" t="str">
            <v>3.3.2.7</v>
          </cell>
          <cell r="B121" t="str">
            <v xml:space="preserve">Production </v>
          </cell>
          <cell r="C121" t="str">
            <v>#</v>
          </cell>
          <cell r="D121">
            <v>184</v>
          </cell>
          <cell r="E121" t="str">
            <v>#</v>
          </cell>
          <cell r="F121">
            <v>96</v>
          </cell>
          <cell r="H121" t="str">
            <v>Asset Centre</v>
          </cell>
          <cell r="J121" t="str">
            <v>Includes VMS and iSeries</v>
          </cell>
          <cell r="Z121">
            <v>0</v>
          </cell>
        </row>
        <row r="122">
          <cell r="A122" t="str">
            <v>3.3.2.8</v>
          </cell>
          <cell r="B122" t="str">
            <v xml:space="preserve">Development </v>
          </cell>
          <cell r="C122" t="str">
            <v>#</v>
          </cell>
          <cell r="D122">
            <v>84</v>
          </cell>
          <cell r="E122" t="str">
            <v>#</v>
          </cell>
          <cell r="F122">
            <v>17</v>
          </cell>
          <cell r="H122" t="str">
            <v>Asset Centre</v>
          </cell>
          <cell r="J122" t="str">
            <v>Includes VMS and iSeries</v>
          </cell>
          <cell r="Z122">
            <v>0</v>
          </cell>
        </row>
        <row r="123">
          <cell r="A123" t="str">
            <v>3.3.2.9</v>
          </cell>
          <cell r="B123" t="str">
            <v xml:space="preserve">Testing </v>
          </cell>
          <cell r="C123" t="str">
            <v>#</v>
          </cell>
          <cell r="D123">
            <v>158</v>
          </cell>
          <cell r="E123" t="str">
            <v>#</v>
          </cell>
          <cell r="F123">
            <v>29</v>
          </cell>
          <cell r="H123" t="str">
            <v>Asset Centre</v>
          </cell>
          <cell r="J123" t="str">
            <v>Includes VMS and iSeries</v>
          </cell>
          <cell r="Z123">
            <v>0</v>
          </cell>
        </row>
        <row r="124">
          <cell r="A124" t="str">
            <v>3.3.2.10</v>
          </cell>
          <cell r="B124" t="str">
            <v>Dedicated disaster recovery</v>
          </cell>
          <cell r="C124" t="str">
            <v>#</v>
          </cell>
          <cell r="D124">
            <v>0</v>
          </cell>
          <cell r="E124" t="str">
            <v>#</v>
          </cell>
          <cell r="F124">
            <v>0</v>
          </cell>
          <cell r="H124" t="str">
            <v>Asset Centre</v>
          </cell>
          <cell r="J124" t="str">
            <v>Includes VMS and iSeries</v>
          </cell>
          <cell r="Z124">
            <v>0</v>
          </cell>
        </row>
        <row r="125">
          <cell r="A125" t="str">
            <v>3.3.2.11</v>
          </cell>
          <cell r="B125" t="str">
            <v>Subtotal of *nix data</v>
          </cell>
          <cell r="C125" t="str">
            <v>#</v>
          </cell>
          <cell r="D125">
            <v>426</v>
          </cell>
          <cell r="E125" t="str">
            <v>#</v>
          </cell>
          <cell r="F125">
            <v>142</v>
          </cell>
          <cell r="Z125">
            <v>0</v>
          </cell>
        </row>
        <row r="126">
          <cell r="Z126">
            <v>0</v>
          </cell>
        </row>
        <row r="127">
          <cell r="A127" t="str">
            <v>3.3.2.12</v>
          </cell>
          <cell r="B127" t="str">
            <v>% of physical production servers with disaster recovery</v>
          </cell>
          <cell r="C127" t="str">
            <v>%</v>
          </cell>
          <cell r="D127">
            <v>20</v>
          </cell>
          <cell r="H127" t="str">
            <v>Estimate</v>
          </cell>
          <cell r="J127" t="str">
            <v>active/Passive and Active/Active configurations rovide most DR</v>
          </cell>
          <cell r="Z127">
            <v>0</v>
          </cell>
        </row>
        <row r="128">
          <cell r="Z128">
            <v>0</v>
          </cell>
        </row>
        <row r="129">
          <cell r="D129" t="str">
            <v xml:space="preserve"># OS instances </v>
          </cell>
          <cell r="F129" t="str">
            <v># Physical servers</v>
          </cell>
          <cell r="Z129">
            <v>0</v>
          </cell>
        </row>
        <row r="130">
          <cell r="B130" t="str">
            <v>Total of Wintel and *nix</v>
          </cell>
          <cell r="C130" t="str">
            <v>#</v>
          </cell>
          <cell r="D130">
            <v>1526</v>
          </cell>
          <cell r="E130" t="str">
            <v>#</v>
          </cell>
          <cell r="F130">
            <v>850</v>
          </cell>
          <cell r="J130" t="str">
            <v>Sum of # OS instances by classification = Total  number of OS instances in Section 3.3.1</v>
          </cell>
          <cell r="K130" t="str">
            <v>OK</v>
          </cell>
          <cell r="L130" t="str">
            <v>Sum of # Physical servers by classification = Total number of Physical servers in Section 3.3.1</v>
          </cell>
          <cell r="M130" t="str">
            <v>OK</v>
          </cell>
          <cell r="Z130">
            <v>0</v>
          </cell>
        </row>
        <row r="131">
          <cell r="Z131">
            <v>0</v>
          </cell>
        </row>
        <row r="132">
          <cell r="B132" t="str">
            <v>Volume information by classification (Wintel)</v>
          </cell>
          <cell r="Z132">
            <v>0</v>
          </cell>
        </row>
        <row r="133">
          <cell r="D133" t="str">
            <v xml:space="preserve"># Physical CPUs </v>
          </cell>
          <cell r="F133" t="str">
            <v># CPU cores</v>
          </cell>
          <cell r="H133" t="str">
            <v>Source</v>
          </cell>
          <cell r="J133" t="str">
            <v>Comments</v>
          </cell>
          <cell r="Z133">
            <v>0</v>
          </cell>
        </row>
        <row r="134">
          <cell r="A134" t="str">
            <v>3.3.2.13</v>
          </cell>
          <cell r="B134" t="str">
            <v xml:space="preserve">Production </v>
          </cell>
          <cell r="C134" t="str">
            <v>#</v>
          </cell>
          <cell r="D134">
            <v>1442</v>
          </cell>
          <cell r="E134" t="str">
            <v>#</v>
          </cell>
          <cell r="F134">
            <v>4164</v>
          </cell>
          <cell r="H134" t="str">
            <v>Asset Centre</v>
          </cell>
          <cell r="J134" t="str">
            <v>Calculated, Includes Vmware hosts.</v>
          </cell>
          <cell r="Z134">
            <v>0</v>
          </cell>
        </row>
        <row r="135">
          <cell r="A135" t="str">
            <v>3.3.2.14</v>
          </cell>
          <cell r="B135" t="str">
            <v xml:space="preserve">Development </v>
          </cell>
          <cell r="C135" t="str">
            <v>#</v>
          </cell>
          <cell r="D135">
            <v>34</v>
          </cell>
          <cell r="E135" t="str">
            <v>#</v>
          </cell>
          <cell r="F135">
            <v>68</v>
          </cell>
          <cell r="H135" t="str">
            <v>Asset Centre</v>
          </cell>
          <cell r="J135" t="str">
            <v>Calculated, Includes Vmware hosts.</v>
          </cell>
          <cell r="Z135">
            <v>0</v>
          </cell>
        </row>
        <row r="136">
          <cell r="A136" t="str">
            <v>3.3.2.15</v>
          </cell>
          <cell r="B136" t="str">
            <v xml:space="preserve">Testing </v>
          </cell>
          <cell r="C136" t="str">
            <v>#</v>
          </cell>
          <cell r="D136">
            <v>322</v>
          </cell>
          <cell r="E136" t="str">
            <v>#</v>
          </cell>
          <cell r="F136">
            <v>866</v>
          </cell>
          <cell r="H136" t="str">
            <v>Asset Centre</v>
          </cell>
          <cell r="J136" t="str">
            <v>Calculated, Includes Vmware hosts.</v>
          </cell>
          <cell r="Z136">
            <v>0</v>
          </cell>
        </row>
        <row r="137">
          <cell r="A137" t="str">
            <v>3.3.2.16</v>
          </cell>
          <cell r="B137" t="str">
            <v>Dedicated disaster recovery</v>
          </cell>
          <cell r="C137" t="str">
            <v>#</v>
          </cell>
          <cell r="D137">
            <v>0</v>
          </cell>
          <cell r="E137" t="str">
            <v>#</v>
          </cell>
          <cell r="F137">
            <v>0</v>
          </cell>
          <cell r="H137" t="str">
            <v>Asset Centre</v>
          </cell>
          <cell r="J137" t="str">
            <v>Calculated, Includes Vmware hosts.</v>
          </cell>
          <cell r="Z137">
            <v>0</v>
          </cell>
        </row>
        <row r="138">
          <cell r="A138" t="str">
            <v>3.3.2.17</v>
          </cell>
          <cell r="B138" t="str">
            <v>Subtotal of Wintel data</v>
          </cell>
          <cell r="C138" t="str">
            <v>#</v>
          </cell>
          <cell r="D138">
            <v>1798</v>
          </cell>
          <cell r="E138" t="str">
            <v>#</v>
          </cell>
          <cell r="F138">
            <v>5098</v>
          </cell>
          <cell r="Z138">
            <v>0</v>
          </cell>
        </row>
        <row r="139">
          <cell r="Z139">
            <v>0</v>
          </cell>
        </row>
        <row r="140">
          <cell r="B140" t="str">
            <v>Volume information by classification (*nix)</v>
          </cell>
          <cell r="Z140">
            <v>0</v>
          </cell>
        </row>
        <row r="141">
          <cell r="D141" t="str">
            <v xml:space="preserve"># Physical CPUs </v>
          </cell>
          <cell r="F141" t="str">
            <v># CPU cores</v>
          </cell>
          <cell r="H141" t="str">
            <v>Source</v>
          </cell>
          <cell r="J141" t="str">
            <v>Comments</v>
          </cell>
          <cell r="Z141">
            <v>0</v>
          </cell>
        </row>
        <row r="142">
          <cell r="A142" t="str">
            <v>3.3.2.18</v>
          </cell>
          <cell r="B142" t="str">
            <v xml:space="preserve">Production </v>
          </cell>
          <cell r="C142" t="str">
            <v>#</v>
          </cell>
          <cell r="D142">
            <v>232</v>
          </cell>
          <cell r="E142" t="str">
            <v>#</v>
          </cell>
          <cell r="F142">
            <v>592</v>
          </cell>
          <cell r="H142" t="str">
            <v>Asset Centre</v>
          </cell>
          <cell r="J142" t="str">
            <v>Calculated</v>
          </cell>
          <cell r="Z142">
            <v>0</v>
          </cell>
        </row>
        <row r="143">
          <cell r="A143" t="str">
            <v>3.3.2.19</v>
          </cell>
          <cell r="B143" t="str">
            <v xml:space="preserve">Development </v>
          </cell>
          <cell r="C143" t="str">
            <v>#</v>
          </cell>
          <cell r="D143">
            <v>30</v>
          </cell>
          <cell r="E143" t="str">
            <v>#</v>
          </cell>
          <cell r="F143">
            <v>66</v>
          </cell>
          <cell r="H143" t="str">
            <v>Asset Centre</v>
          </cell>
          <cell r="J143" t="str">
            <v>Calculated</v>
          </cell>
          <cell r="Z143">
            <v>0</v>
          </cell>
        </row>
        <row r="144">
          <cell r="A144" t="str">
            <v>3.3.2.20</v>
          </cell>
          <cell r="B144" t="str">
            <v xml:space="preserve">Testing </v>
          </cell>
          <cell r="C144" t="str">
            <v>#</v>
          </cell>
          <cell r="D144">
            <v>64</v>
          </cell>
          <cell r="E144" t="str">
            <v>#</v>
          </cell>
          <cell r="F144">
            <v>141</v>
          </cell>
          <cell r="H144" t="str">
            <v>Asset Centre</v>
          </cell>
          <cell r="J144" t="str">
            <v>Calculated</v>
          </cell>
          <cell r="Z144">
            <v>0</v>
          </cell>
        </row>
        <row r="145">
          <cell r="A145" t="str">
            <v>3.3.2.21</v>
          </cell>
          <cell r="B145" t="str">
            <v>Dedicated disaster recovery</v>
          </cell>
          <cell r="C145" t="str">
            <v>#</v>
          </cell>
          <cell r="D145">
            <v>0</v>
          </cell>
          <cell r="E145" t="str">
            <v>#</v>
          </cell>
          <cell r="F145">
            <v>0</v>
          </cell>
          <cell r="H145" t="str">
            <v>Asset Centre</v>
          </cell>
          <cell r="J145" t="str">
            <v>Calculated</v>
          </cell>
          <cell r="Z145">
            <v>0</v>
          </cell>
        </row>
        <row r="146">
          <cell r="A146" t="str">
            <v>3.3.2.22</v>
          </cell>
          <cell r="B146" t="str">
            <v>Subtotal of *nix data</v>
          </cell>
          <cell r="C146" t="str">
            <v>#</v>
          </cell>
          <cell r="D146">
            <v>326</v>
          </cell>
          <cell r="E146" t="str">
            <v>#</v>
          </cell>
          <cell r="F146">
            <v>799</v>
          </cell>
          <cell r="Z146">
            <v>0</v>
          </cell>
        </row>
        <row r="147">
          <cell r="Z147">
            <v>0</v>
          </cell>
        </row>
        <row r="148">
          <cell r="A148" t="str">
            <v>3.3.2.23</v>
          </cell>
          <cell r="B148" t="str">
            <v>Total of Wintel and *nix</v>
          </cell>
          <cell r="C148" t="str">
            <v>#</v>
          </cell>
          <cell r="D148">
            <v>2124</v>
          </cell>
          <cell r="E148" t="str">
            <v>#</v>
          </cell>
          <cell r="F148">
            <v>5897</v>
          </cell>
          <cell r="Z148">
            <v>0</v>
          </cell>
        </row>
        <row r="149">
          <cell r="Z149">
            <v>0</v>
          </cell>
        </row>
        <row r="150">
          <cell r="A150" t="str">
            <v>3.3.3</v>
          </cell>
          <cell r="B150" t="str">
            <v>Annual Physical Utilisation by classification (Wintel)</v>
          </cell>
          <cell r="Z150">
            <v>0</v>
          </cell>
        </row>
        <row r="151">
          <cell r="Z151">
            <v>0</v>
          </cell>
        </row>
        <row r="152">
          <cell r="B152" t="str">
            <v xml:space="preserve">* Average utilisation is the utilisation reported by the monitoring software </v>
          </cell>
          <cell r="Z152">
            <v>0</v>
          </cell>
        </row>
        <row r="153">
          <cell r="D153" t="str">
            <v xml:space="preserve">Average utilisation % </v>
          </cell>
          <cell r="F153" t="str">
            <v xml:space="preserve">Peak utilisation % </v>
          </cell>
          <cell r="H153" t="str">
            <v>Source</v>
          </cell>
          <cell r="J153" t="str">
            <v>Comments</v>
          </cell>
          <cell r="Z153">
            <v>0</v>
          </cell>
        </row>
        <row r="154">
          <cell r="A154" t="str">
            <v>3.3.3.1</v>
          </cell>
          <cell r="B154" t="str">
            <v>Production</v>
          </cell>
          <cell r="C154" t="str">
            <v>%</v>
          </cell>
          <cell r="D154">
            <v>0.25</v>
          </cell>
          <cell r="E154" t="str">
            <v>%</v>
          </cell>
          <cell r="F154">
            <v>0.6</v>
          </cell>
          <cell r="H154" t="str">
            <v>Various system management tools</v>
          </cell>
          <cell r="J154" t="str">
            <v>Estimated/Observed. Business hours.</v>
          </cell>
          <cell r="Z154">
            <v>0</v>
          </cell>
        </row>
        <row r="155">
          <cell r="A155" t="str">
            <v>3.3.3.2</v>
          </cell>
          <cell r="B155" t="str">
            <v>Development</v>
          </cell>
          <cell r="C155" t="str">
            <v>%</v>
          </cell>
          <cell r="D155">
            <v>0.2</v>
          </cell>
          <cell r="E155" t="str">
            <v>%</v>
          </cell>
          <cell r="F155">
            <v>0.5</v>
          </cell>
          <cell r="H155" t="str">
            <v>Various system management tools</v>
          </cell>
          <cell r="J155" t="str">
            <v>Estimated/Observed. Business hours.</v>
          </cell>
          <cell r="Z155">
            <v>0</v>
          </cell>
        </row>
        <row r="156">
          <cell r="A156" t="str">
            <v>3.3.3.3</v>
          </cell>
          <cell r="B156" t="str">
            <v>Testing</v>
          </cell>
          <cell r="C156" t="str">
            <v>%</v>
          </cell>
          <cell r="D156">
            <v>0.2</v>
          </cell>
          <cell r="E156" t="str">
            <v>%</v>
          </cell>
          <cell r="F156">
            <v>0.5</v>
          </cell>
          <cell r="H156" t="str">
            <v>Various system management tools</v>
          </cell>
          <cell r="J156" t="str">
            <v>Estimated/Observed. Business hours.</v>
          </cell>
          <cell r="Z156">
            <v>0</v>
          </cell>
        </row>
        <row r="157">
          <cell r="Z157">
            <v>0</v>
          </cell>
        </row>
        <row r="158">
          <cell r="B158" t="str">
            <v>Annual Physical Utilisation by classification (*nix)</v>
          </cell>
          <cell r="Z158">
            <v>0</v>
          </cell>
        </row>
        <row r="159">
          <cell r="Z159">
            <v>0</v>
          </cell>
        </row>
        <row r="160">
          <cell r="B160" t="str">
            <v xml:space="preserve">* Average utilisation is the utilisation reported by the monitoring software </v>
          </cell>
          <cell r="Z160">
            <v>0</v>
          </cell>
        </row>
        <row r="161">
          <cell r="D161" t="str">
            <v xml:space="preserve">Average utilisation % </v>
          </cell>
          <cell r="F161" t="str">
            <v xml:space="preserve">Peak utilisation % </v>
          </cell>
          <cell r="H161" t="str">
            <v>Source</v>
          </cell>
          <cell r="J161" t="str">
            <v>Comments</v>
          </cell>
          <cell r="Z161">
            <v>0</v>
          </cell>
        </row>
        <row r="162">
          <cell r="A162" t="str">
            <v>3.3.3.4</v>
          </cell>
          <cell r="B162" t="str">
            <v>Production</v>
          </cell>
          <cell r="C162" t="str">
            <v>%</v>
          </cell>
          <cell r="D162">
            <v>0.25</v>
          </cell>
          <cell r="E162" t="str">
            <v>%</v>
          </cell>
          <cell r="F162">
            <v>0.6</v>
          </cell>
          <cell r="H162" t="str">
            <v>Various system management tools</v>
          </cell>
          <cell r="J162" t="str">
            <v>Estimated/Observed, Business hours.</v>
          </cell>
          <cell r="Z162">
            <v>0</v>
          </cell>
        </row>
        <row r="163">
          <cell r="A163" t="str">
            <v>3.3.3.5</v>
          </cell>
          <cell r="B163" t="str">
            <v>Development</v>
          </cell>
          <cell r="C163" t="str">
            <v>%</v>
          </cell>
          <cell r="D163">
            <v>0.2</v>
          </cell>
          <cell r="E163" t="str">
            <v>%</v>
          </cell>
          <cell r="F163">
            <v>0.5</v>
          </cell>
          <cell r="H163" t="str">
            <v>Various system management tools</v>
          </cell>
          <cell r="J163" t="str">
            <v>Estimated/Observed, Business hours.</v>
          </cell>
          <cell r="Z163">
            <v>0</v>
          </cell>
        </row>
        <row r="164">
          <cell r="A164" t="str">
            <v>3.3.3.6</v>
          </cell>
          <cell r="B164" t="str">
            <v>Testing</v>
          </cell>
          <cell r="C164" t="str">
            <v>%</v>
          </cell>
          <cell r="D164">
            <v>0.2</v>
          </cell>
          <cell r="E164" t="str">
            <v>%</v>
          </cell>
          <cell r="F164">
            <v>0.5</v>
          </cell>
          <cell r="H164" t="str">
            <v>Various system management tools</v>
          </cell>
          <cell r="J164" t="str">
            <v>Estimated/Observed, Business hours.</v>
          </cell>
          <cell r="Z164">
            <v>0</v>
          </cell>
        </row>
        <row r="165">
          <cell r="Z165">
            <v>0</v>
          </cell>
        </row>
        <row r="166">
          <cell r="Z166">
            <v>0</v>
          </cell>
        </row>
        <row r="167">
          <cell r="A167">
            <v>3.4</v>
          </cell>
          <cell r="B167" t="str">
            <v xml:space="preserve">Storage </v>
          </cell>
        </row>
        <row r="168">
          <cell r="Z168">
            <v>0</v>
          </cell>
        </row>
        <row r="169">
          <cell r="B169" t="str">
            <v>* Capacity is the point in time capacity on 30 June 2009</v>
          </cell>
          <cell r="Z169">
            <v>0</v>
          </cell>
        </row>
        <row r="170">
          <cell r="A170" t="str">
            <v>3.4.1</v>
          </cell>
          <cell r="B170" t="str">
            <v xml:space="preserve">Overall volumetric information </v>
          </cell>
          <cell r="H170" t="str">
            <v>Source</v>
          </cell>
          <cell r="J170" t="str">
            <v>Comments</v>
          </cell>
          <cell r="Z170">
            <v>0</v>
          </cell>
        </row>
        <row r="171">
          <cell r="A171" t="str">
            <v>3.4.1.1</v>
          </cell>
          <cell r="B171" t="str">
            <v>Total available installed storage</v>
          </cell>
          <cell r="C171" t="str">
            <v>TB</v>
          </cell>
          <cell r="D171">
            <v>425</v>
          </cell>
          <cell r="H171" t="str">
            <v>Storage Team configuration worksheet</v>
          </cell>
          <cell r="J171" t="str">
            <v>Installed RAID 5 capacity</v>
          </cell>
          <cell r="Z171">
            <v>0</v>
          </cell>
        </row>
        <row r="172">
          <cell r="A172" t="str">
            <v>3.4.1.2</v>
          </cell>
          <cell r="B172" t="str">
            <v>Number of storage users</v>
          </cell>
          <cell r="C172" t="str">
            <v>#</v>
          </cell>
          <cell r="D172">
            <v>135000</v>
          </cell>
          <cell r="H172" t="str">
            <v>Staff email accountsprovisioned by ITD</v>
          </cell>
          <cell r="Z172">
            <v>0</v>
          </cell>
        </row>
        <row r="173">
          <cell r="Z173">
            <v>0</v>
          </cell>
        </row>
        <row r="174">
          <cell r="A174" t="str">
            <v>3.4.2</v>
          </cell>
          <cell r="B174" t="str">
            <v xml:space="preserve">Volumetric information by classification </v>
          </cell>
          <cell r="Z174">
            <v>0</v>
          </cell>
        </row>
        <row r="175">
          <cell r="F175" t="str">
            <v xml:space="preserve">* TB in use at a point in time at year end </v>
          </cell>
          <cell r="Z175">
            <v>0</v>
          </cell>
        </row>
        <row r="176">
          <cell r="B176" t="str">
            <v>Online Storage</v>
          </cell>
          <cell r="D176" t="str">
            <v xml:space="preserve">Installed Capacity </v>
          </cell>
          <cell r="F176" t="str">
            <v>Capacity in use</v>
          </cell>
          <cell r="H176" t="str">
            <v>Source</v>
          </cell>
          <cell r="J176" t="str">
            <v>Comments</v>
          </cell>
          <cell r="Z176">
            <v>0</v>
          </cell>
        </row>
        <row r="177">
          <cell r="A177" t="str">
            <v>3.4.2.1</v>
          </cell>
          <cell r="B177" t="str">
            <v xml:space="preserve">Storage Area Network </v>
          </cell>
          <cell r="C177" t="str">
            <v>TB</v>
          </cell>
          <cell r="D177">
            <v>412</v>
          </cell>
          <cell r="E177" t="str">
            <v>TB</v>
          </cell>
          <cell r="F177">
            <v>289</v>
          </cell>
          <cell r="H177" t="str">
            <v>Storage Team configuration worksheet</v>
          </cell>
          <cell r="J177" t="str">
            <v>Approximately 80TB installed but not in use for near term usage</v>
          </cell>
          <cell r="Z177">
            <v>0</v>
          </cell>
        </row>
        <row r="178">
          <cell r="A178" t="str">
            <v>3.4.2.2</v>
          </cell>
          <cell r="B178" t="str">
            <v>Network Attached Storage</v>
          </cell>
          <cell r="C178" t="str">
            <v>TB</v>
          </cell>
          <cell r="D178">
            <v>0</v>
          </cell>
          <cell r="E178" t="str">
            <v>TB</v>
          </cell>
          <cell r="F178">
            <v>0</v>
          </cell>
          <cell r="H178" t="str">
            <v>Storage Team configuration worksheet</v>
          </cell>
          <cell r="J178" t="str">
            <v>NAS Gateways use SAN storage</v>
          </cell>
          <cell r="Z178">
            <v>0</v>
          </cell>
        </row>
        <row r="179">
          <cell r="A179" t="str">
            <v>3.4.2.3</v>
          </cell>
          <cell r="B179" t="str">
            <v>External File Attached Storage</v>
          </cell>
          <cell r="C179" t="str">
            <v>TB</v>
          </cell>
          <cell r="D179">
            <v>13</v>
          </cell>
          <cell r="E179" t="str">
            <v>TB</v>
          </cell>
          <cell r="F179">
            <v>10</v>
          </cell>
          <cell r="H179" t="str">
            <v>Storage Team configuration worksheet</v>
          </cell>
          <cell r="J179" t="str">
            <v>iSeries and ITD file servers</v>
          </cell>
          <cell r="Z179">
            <v>0</v>
          </cell>
        </row>
        <row r="180">
          <cell r="B180" t="str">
            <v>Total Online Storage capacity</v>
          </cell>
          <cell r="C180" t="str">
            <v>TB</v>
          </cell>
          <cell r="D180">
            <v>425</v>
          </cell>
          <cell r="E180" t="str">
            <v>TB</v>
          </cell>
          <cell r="F180">
            <v>299</v>
          </cell>
          <cell r="J180" t="str">
            <v>Sum of installed capacity by classification = Total installed capacity in Section 3.4.1</v>
          </cell>
          <cell r="K180" t="str">
            <v>OK</v>
          </cell>
          <cell r="Z180">
            <v>0</v>
          </cell>
        </row>
        <row r="182">
          <cell r="B182" t="str">
            <v>Offline Storage</v>
          </cell>
        </row>
        <row r="183">
          <cell r="A183" t="str">
            <v>3.4.2.4</v>
          </cell>
          <cell r="B183" t="str">
            <v>Offline onsite disk storage</v>
          </cell>
          <cell r="C183" t="str">
            <v>TB</v>
          </cell>
          <cell r="D183">
            <v>0</v>
          </cell>
          <cell r="E183" t="str">
            <v>TB</v>
          </cell>
          <cell r="F183">
            <v>0</v>
          </cell>
          <cell r="H183" t="str">
            <v>Storage Team worksheet and Data centre records</v>
          </cell>
          <cell r="Z183">
            <v>0</v>
          </cell>
        </row>
        <row r="184">
          <cell r="A184" t="str">
            <v>3.4.2.5</v>
          </cell>
          <cell r="B184" t="str">
            <v>Offline offsite disk storage</v>
          </cell>
          <cell r="C184" t="str">
            <v>TB</v>
          </cell>
          <cell r="D184">
            <v>0</v>
          </cell>
          <cell r="E184" t="str">
            <v>TB</v>
          </cell>
          <cell r="F184">
            <v>0</v>
          </cell>
        </row>
        <row r="185">
          <cell r="A185" t="str">
            <v>3.4.2.6</v>
          </cell>
          <cell r="B185" t="str">
            <v>Offline onsite Tape storage</v>
          </cell>
          <cell r="C185" t="str">
            <v>TB</v>
          </cell>
          <cell r="D185">
            <v>165</v>
          </cell>
          <cell r="E185" t="str">
            <v>TB</v>
          </cell>
          <cell r="F185">
            <v>165</v>
          </cell>
        </row>
        <row r="186">
          <cell r="A186" t="str">
            <v>3.4.2.7</v>
          </cell>
          <cell r="B186" t="str">
            <v>Offline offsite Tape storage</v>
          </cell>
          <cell r="C186" t="str">
            <v>TB</v>
          </cell>
          <cell r="D186">
            <v>7715</v>
          </cell>
          <cell r="E186" t="str">
            <v>TB</v>
          </cell>
          <cell r="F186">
            <v>7715</v>
          </cell>
        </row>
        <row r="187">
          <cell r="B187" t="str">
            <v>Total Offline Storage capacity</v>
          </cell>
          <cell r="C187" t="str">
            <v>TB</v>
          </cell>
          <cell r="D187">
            <v>7880</v>
          </cell>
          <cell r="E187" t="str">
            <v>TB</v>
          </cell>
          <cell r="F187">
            <v>7880</v>
          </cell>
        </row>
        <row r="188">
          <cell r="Z188">
            <v>0</v>
          </cell>
        </row>
        <row r="189">
          <cell r="B189" t="str">
            <v xml:space="preserve">* Storage capacity for users and non-users should add up to 100% </v>
          </cell>
          <cell r="Z189">
            <v>0</v>
          </cell>
        </row>
        <row r="190">
          <cell r="A190" t="str">
            <v>3.4.2.8</v>
          </cell>
          <cell r="B190" t="str">
            <v>% of total storage capacity for non-users</v>
          </cell>
          <cell r="C190" t="str">
            <v>%</v>
          </cell>
          <cell r="D190">
            <v>0.8</v>
          </cell>
          <cell r="H190" t="str">
            <v>Storage team configuration worksheet</v>
          </cell>
          <cell r="Z190">
            <v>0</v>
          </cell>
        </row>
        <row r="191">
          <cell r="A191" t="str">
            <v>3.4.2.9</v>
          </cell>
          <cell r="B191" t="str">
            <v xml:space="preserve">% of total storage capacity for users </v>
          </cell>
          <cell r="C191" t="str">
            <v>%</v>
          </cell>
          <cell r="D191">
            <v>0.2</v>
          </cell>
          <cell r="H191" t="str">
            <v>Storage team configuration worksheet</v>
          </cell>
          <cell r="J191" t="str">
            <v>Staff email and ITD file servers</v>
          </cell>
          <cell r="Z191">
            <v>0</v>
          </cell>
        </row>
        <row r="192">
          <cell r="A192" t="str">
            <v>3.4.2.10</v>
          </cell>
          <cell r="B192" t="str">
            <v>Total</v>
          </cell>
          <cell r="C192" t="str">
            <v>%</v>
          </cell>
          <cell r="D192">
            <v>1</v>
          </cell>
          <cell r="Z192">
            <v>0</v>
          </cell>
        </row>
        <row r="193">
          <cell r="Z193">
            <v>0</v>
          </cell>
        </row>
        <row r="194">
          <cell r="A194" t="str">
            <v>3.4.2.11</v>
          </cell>
          <cell r="B194" t="str">
            <v>% of total available installed storage with RAID redundancy</v>
          </cell>
          <cell r="C194" t="str">
            <v>%</v>
          </cell>
          <cell r="D194">
            <v>100</v>
          </cell>
          <cell r="H194" t="str">
            <v>Storage Team configuation worksheet</v>
          </cell>
          <cell r="Z194">
            <v>0</v>
          </cell>
        </row>
        <row r="195">
          <cell r="Z195">
            <v>0</v>
          </cell>
        </row>
        <row r="196">
          <cell r="A196" t="str">
            <v>3.4.3</v>
          </cell>
          <cell r="B196" t="str">
            <v>Volume growth</v>
          </cell>
          <cell r="Z196">
            <v>0</v>
          </cell>
        </row>
        <row r="197">
          <cell r="H197" t="str">
            <v>Source</v>
          </cell>
          <cell r="J197" t="str">
            <v>Comments</v>
          </cell>
          <cell r="Z197">
            <v>0</v>
          </cell>
        </row>
        <row r="198">
          <cell r="A198" t="str">
            <v>3.4.3.1</v>
          </cell>
          <cell r="B198" t="str">
            <v>What has been your average growth in storage per annum for the last 3 years</v>
          </cell>
          <cell r="C198" t="str">
            <v>%</v>
          </cell>
          <cell r="D198">
            <v>100</v>
          </cell>
          <cell r="H198" t="str">
            <v>Storage Team configuration worksheet</v>
          </cell>
          <cell r="Z198">
            <v>0</v>
          </cell>
        </row>
        <row r="199">
          <cell r="Z199">
            <v>0</v>
          </cell>
        </row>
        <row r="200">
          <cell r="Z200">
            <v>0</v>
          </cell>
        </row>
        <row r="201">
          <cell r="A201">
            <v>3.5</v>
          </cell>
          <cell r="B201" t="str">
            <v xml:space="preserve">LAN and RAS </v>
          </cell>
        </row>
        <row r="202">
          <cell r="Z202">
            <v>0</v>
          </cell>
        </row>
        <row r="203">
          <cell r="B203" t="str">
            <v>* Capacity is the point in time capacity on 30 June 2009</v>
          </cell>
          <cell r="H203" t="str">
            <v>Source</v>
          </cell>
          <cell r="J203" t="str">
            <v>Comments</v>
          </cell>
          <cell r="Z203">
            <v>0</v>
          </cell>
        </row>
        <row r="204">
          <cell r="A204" t="str">
            <v>3.5.1</v>
          </cell>
          <cell r="B204" t="str">
            <v>Total number of installed LAN ports</v>
          </cell>
          <cell r="C204" t="str">
            <v>#</v>
          </cell>
          <cell r="D204">
            <v>8912</v>
          </cell>
          <cell r="H204" t="str">
            <v>Montanus, Alexander</v>
          </cell>
          <cell r="J204" t="str">
            <v>Local Area Network capacity</v>
          </cell>
          <cell r="Z204">
            <v>0</v>
          </cell>
        </row>
        <row r="205">
          <cell r="A205" t="str">
            <v>3.5.2</v>
          </cell>
          <cell r="B205" t="str">
            <v>Total number of active/utilised LAN ports</v>
          </cell>
          <cell r="C205" t="str">
            <v>#</v>
          </cell>
          <cell r="D205">
            <v>4567</v>
          </cell>
          <cell r="H205" t="str">
            <v>Montanus, Alexander</v>
          </cell>
          <cell r="Z205">
            <v>0</v>
          </cell>
        </row>
        <row r="206">
          <cell r="A206" t="str">
            <v>3.5.3</v>
          </cell>
          <cell r="B206" t="str">
            <v xml:space="preserve">Total number of RAS client licenses </v>
          </cell>
          <cell r="C206" t="str">
            <v>#</v>
          </cell>
          <cell r="D206">
            <v>1006</v>
          </cell>
          <cell r="J206" t="str">
            <v>knowon users</v>
          </cell>
          <cell r="Z206">
            <v>0</v>
          </cell>
        </row>
        <row r="207">
          <cell r="A207" t="str">
            <v>3.5.4</v>
          </cell>
          <cell r="B207" t="str">
            <v>Maximum number of concurrent RAS users supported</v>
          </cell>
          <cell r="C207" t="str">
            <v>#</v>
          </cell>
          <cell r="J207" t="str">
            <v>LANSERVER Team</v>
          </cell>
          <cell r="Z207">
            <v>0</v>
          </cell>
        </row>
        <row r="208">
          <cell r="Z208">
            <v>0</v>
          </cell>
        </row>
        <row r="209">
          <cell r="Z209">
            <v>0</v>
          </cell>
        </row>
        <row r="255">
          <cell r="A255">
            <v>3.8</v>
          </cell>
          <cell r="B255" t="str">
            <v xml:space="preserve">Helpdesk </v>
          </cell>
        </row>
        <row r="256">
          <cell r="Z256">
            <v>0</v>
          </cell>
        </row>
        <row r="257">
          <cell r="A257" t="str">
            <v>3.8.1</v>
          </cell>
          <cell r="B257" t="str">
            <v xml:space="preserve">Volumetric information </v>
          </cell>
          <cell r="H257" t="str">
            <v>Source</v>
          </cell>
          <cell r="J257" t="str">
            <v>Comments</v>
          </cell>
          <cell r="Z257">
            <v>0</v>
          </cell>
        </row>
        <row r="258">
          <cell r="A258" t="str">
            <v>3.8.1.1</v>
          </cell>
          <cell r="B258" t="str">
            <v>Total number of calls from users logged by helpdesk</v>
          </cell>
          <cell r="C258" t="str">
            <v>#</v>
          </cell>
          <cell r="D258">
            <v>279498</v>
          </cell>
          <cell r="H258" t="str">
            <v>195739 + 82606 Email kinetic web</v>
          </cell>
          <cell r="Z258">
            <v>0</v>
          </cell>
        </row>
        <row r="259">
          <cell r="A259" t="str">
            <v>3.8.1.2</v>
          </cell>
          <cell r="B259" t="str">
            <v>Number of incidents logged from automated monitoring systems</v>
          </cell>
          <cell r="C259" t="str">
            <v>#</v>
          </cell>
          <cell r="D259">
            <v>0</v>
          </cell>
          <cell r="Z259">
            <v>0</v>
          </cell>
        </row>
        <row r="260">
          <cell r="B260" t="str">
            <v>Total number of incidents/calls</v>
          </cell>
          <cell r="D260">
            <v>279498</v>
          </cell>
        </row>
        <row r="262">
          <cell r="A262" t="str">
            <v>3.8.1.3</v>
          </cell>
          <cell r="B262" t="str">
            <v>Number of helpdesk users</v>
          </cell>
          <cell r="C262" t="str">
            <v>#</v>
          </cell>
          <cell r="Z262">
            <v>0</v>
          </cell>
        </row>
        <row r="263">
          <cell r="I263" t="str">
            <v>Please explain if no. of helpdesk users is not equal to no. of end users</v>
          </cell>
          <cell r="Z263">
            <v>0</v>
          </cell>
        </row>
        <row r="264">
          <cell r="D264" t="str">
            <v xml:space="preserve">Number of helpdesk calls </v>
          </cell>
          <cell r="H264" t="str">
            <v>Source</v>
          </cell>
          <cell r="J264" t="str">
            <v>Comments</v>
          </cell>
          <cell r="Z264">
            <v>0</v>
          </cell>
        </row>
        <row r="265">
          <cell r="A265" t="str">
            <v>3.8.1.5</v>
          </cell>
          <cell r="B265" t="str">
            <v xml:space="preserve">Insourced </v>
          </cell>
          <cell r="C265" t="str">
            <v>#/yr</v>
          </cell>
          <cell r="D265">
            <v>278345</v>
          </cell>
          <cell r="Z265">
            <v>0</v>
          </cell>
        </row>
        <row r="266">
          <cell r="A266" t="str">
            <v>3.8.1.4</v>
          </cell>
          <cell r="B266" t="str">
            <v>Outsourced</v>
          </cell>
          <cell r="C266" t="str">
            <v>#/yr</v>
          </cell>
          <cell r="D266">
            <v>1153</v>
          </cell>
          <cell r="Z266">
            <v>0</v>
          </cell>
        </row>
        <row r="267">
          <cell r="B267" t="str">
            <v>Total number of calls from users logged by helpdesk</v>
          </cell>
          <cell r="C267" t="str">
            <v>#/yr</v>
          </cell>
          <cell r="D267">
            <v>279498</v>
          </cell>
          <cell r="J267" t="str">
            <v>Sum of # insourced / outsourced helpdesk calls = Total number of helpdesk calls in Section 3.8.1</v>
          </cell>
          <cell r="K267" t="str">
            <v>OK</v>
          </cell>
          <cell r="Z267">
            <v>0</v>
          </cell>
        </row>
        <row r="268">
          <cell r="Z268">
            <v>0</v>
          </cell>
        </row>
        <row r="269">
          <cell r="A269" t="str">
            <v>3.8.2</v>
          </cell>
          <cell r="B269" t="str">
            <v xml:space="preserve">Quality information </v>
          </cell>
          <cell r="D269" t="str">
            <v>Insourced</v>
          </cell>
          <cell r="F269" t="str">
            <v>Outsourced</v>
          </cell>
          <cell r="H269" t="str">
            <v>Source</v>
          </cell>
          <cell r="J269" t="str">
            <v>Comments</v>
          </cell>
          <cell r="Z269">
            <v>0</v>
          </cell>
        </row>
        <row r="270">
          <cell r="A270" t="str">
            <v>3.8.2.1</v>
          </cell>
          <cell r="B270" t="str">
            <v>Average time to resolve an incident</v>
          </cell>
          <cell r="C270" t="str">
            <v xml:space="preserve">hrs </v>
          </cell>
          <cell r="D270">
            <v>30</v>
          </cell>
          <cell r="E270" t="str">
            <v xml:space="preserve">hrs </v>
          </cell>
          <cell r="Z270">
            <v>0</v>
          </cell>
        </row>
        <row r="271">
          <cell r="A271" t="str">
            <v>3.8.2.2</v>
          </cell>
          <cell r="B271" t="str">
            <v>Number of incidents resolved in the first call</v>
          </cell>
          <cell r="C271" t="str">
            <v>#</v>
          </cell>
          <cell r="D271">
            <v>146415</v>
          </cell>
          <cell r="E271" t="str">
            <v>#</v>
          </cell>
          <cell r="Z271">
            <v>0</v>
          </cell>
        </row>
        <row r="272">
          <cell r="A272" t="str">
            <v>3.8.2.3</v>
          </cell>
          <cell r="B272" t="str">
            <v>Number of incidents resolved automatically</v>
          </cell>
          <cell r="C272" t="str">
            <v>#</v>
          </cell>
          <cell r="D272">
            <v>0</v>
          </cell>
          <cell r="E272" t="str">
            <v>#</v>
          </cell>
          <cell r="J272" t="str">
            <v>Unable to report on this in Remedy</v>
          </cell>
          <cell r="Z272">
            <v>0</v>
          </cell>
        </row>
        <row r="273">
          <cell r="Z273">
            <v>0</v>
          </cell>
        </row>
        <row r="274">
          <cell r="A274" t="str">
            <v>3.8.3</v>
          </cell>
          <cell r="B274" t="str">
            <v>Split the total calls (user and automated incidents) by type:</v>
          </cell>
        </row>
        <row r="275">
          <cell r="A275" t="str">
            <v>3.8.3.1</v>
          </cell>
          <cell r="B275" t="str">
            <v>Hardware - PC</v>
          </cell>
          <cell r="C275" t="str">
            <v>#</v>
          </cell>
          <cell r="D275">
            <v>25760</v>
          </cell>
        </row>
        <row r="276">
          <cell r="A276" t="str">
            <v>3.8.3.2</v>
          </cell>
          <cell r="B276" t="str">
            <v>Hardware - Server</v>
          </cell>
          <cell r="C276" t="str">
            <v>#</v>
          </cell>
          <cell r="D276">
            <v>3513</v>
          </cell>
        </row>
        <row r="277">
          <cell r="A277" t="str">
            <v>3.8.3.3</v>
          </cell>
          <cell r="B277" t="str">
            <v>Hardware - Other</v>
          </cell>
          <cell r="C277" t="str">
            <v>#</v>
          </cell>
          <cell r="D277">
            <v>29273</v>
          </cell>
        </row>
        <row r="278">
          <cell r="A278" t="str">
            <v>3.8.3.4</v>
          </cell>
          <cell r="B278" t="str">
            <v>Software - Client OS</v>
          </cell>
          <cell r="C278" t="str">
            <v>#</v>
          </cell>
          <cell r="D278">
            <v>0</v>
          </cell>
          <cell r="J278" t="str">
            <v>Combined with 3.8.3.8</v>
          </cell>
        </row>
        <row r="279">
          <cell r="A279" t="str">
            <v>3.8.3.5</v>
          </cell>
          <cell r="B279" t="str">
            <v>Software - Client Desktop Applications</v>
          </cell>
          <cell r="C279" t="str">
            <v>#</v>
          </cell>
          <cell r="D279">
            <v>0</v>
          </cell>
          <cell r="J279" t="str">
            <v>Combined with 3.8.3.8</v>
          </cell>
        </row>
        <row r="280">
          <cell r="A280" t="str">
            <v>3.8.3.6</v>
          </cell>
          <cell r="B280" t="str">
            <v>Software - Server OS</v>
          </cell>
          <cell r="C280" t="str">
            <v>#</v>
          </cell>
          <cell r="D280">
            <v>0</v>
          </cell>
          <cell r="J280" t="str">
            <v>Combined with 3.8.3.8</v>
          </cell>
        </row>
        <row r="281">
          <cell r="A281" t="str">
            <v>3.8.3.7</v>
          </cell>
          <cell r="B281" t="str">
            <v>Software - Server/Corporate Applications</v>
          </cell>
          <cell r="C281" t="str">
            <v>#</v>
          </cell>
          <cell r="D281">
            <v>0</v>
          </cell>
          <cell r="J281" t="str">
            <v>Combined with 3.8.3.8</v>
          </cell>
        </row>
        <row r="282">
          <cell r="A282" t="str">
            <v>3.8.3.8</v>
          </cell>
          <cell r="B282" t="str">
            <v>Software - Other</v>
          </cell>
          <cell r="C282" t="str">
            <v>#</v>
          </cell>
          <cell r="D282">
            <v>94923</v>
          </cell>
          <cell r="J282" t="str">
            <v>Combining 3.8.3.4, 3.8.3.5, 3.8.3.6 &amp; 3.8.3.7</v>
          </cell>
        </row>
        <row r="283">
          <cell r="A283" t="str">
            <v>3.8.3.9</v>
          </cell>
          <cell r="B283" t="str">
            <v>LAN/WAN network</v>
          </cell>
          <cell r="C283" t="str">
            <v>#</v>
          </cell>
          <cell r="D283">
            <v>16700</v>
          </cell>
        </row>
        <row r="284">
          <cell r="A284" t="str">
            <v>3.8.3.10</v>
          </cell>
          <cell r="B284" t="str">
            <v>Telecommunication</v>
          </cell>
          <cell r="C284" t="str">
            <v>#</v>
          </cell>
          <cell r="D284">
            <v>925</v>
          </cell>
        </row>
        <row r="285">
          <cell r="A285" t="str">
            <v>3.8.3.11</v>
          </cell>
          <cell r="B285" t="str">
            <v>Password Resets</v>
          </cell>
          <cell r="C285" t="str">
            <v>#</v>
          </cell>
          <cell r="D285">
            <v>0</v>
          </cell>
          <cell r="J285" t="str">
            <v>Figures for 3.8.3.11 &amp; 3.8.3.12 are combined as reporting in Remedy combines passwords and account access incidents</v>
          </cell>
        </row>
        <row r="286">
          <cell r="A286" t="str">
            <v>3.8.3.12</v>
          </cell>
          <cell r="B286" t="str">
            <v>User additions, deletions, access changes</v>
          </cell>
          <cell r="C286" t="str">
            <v>#</v>
          </cell>
          <cell r="D286">
            <v>66660</v>
          </cell>
        </row>
        <row r="288">
          <cell r="B288" t="str">
            <v>Other - please note any other categories of call used in your organisation below:</v>
          </cell>
        </row>
        <row r="289">
          <cell r="A289" t="str">
            <v>3.8.3.13</v>
          </cell>
          <cell r="B289" t="str">
            <v>Electronic messaging</v>
          </cell>
          <cell r="C289" t="str">
            <v>#</v>
          </cell>
          <cell r="D289">
            <v>15608</v>
          </cell>
        </row>
        <row r="290">
          <cell r="A290" t="str">
            <v>3.8.3.14</v>
          </cell>
          <cell r="B290" t="str">
            <v>Support training</v>
          </cell>
          <cell r="C290" t="str">
            <v>#</v>
          </cell>
          <cell r="D290">
            <v>12796</v>
          </cell>
        </row>
        <row r="291">
          <cell r="A291" t="str">
            <v>3.8.3.15</v>
          </cell>
          <cell r="B291" t="str">
            <v>Data</v>
          </cell>
          <cell r="C291" t="str">
            <v>#</v>
          </cell>
          <cell r="D291">
            <v>836</v>
          </cell>
        </row>
        <row r="292">
          <cell r="A292" t="str">
            <v>3.8.3.16</v>
          </cell>
          <cell r="B292" t="str">
            <v>Governance</v>
          </cell>
          <cell r="C292" t="str">
            <v>#</v>
          </cell>
          <cell r="D292">
            <v>839</v>
          </cell>
        </row>
        <row r="293">
          <cell r="A293" t="str">
            <v>3.8.3.17</v>
          </cell>
          <cell r="B293" t="str">
            <v>Other</v>
          </cell>
          <cell r="C293" t="str">
            <v>#</v>
          </cell>
          <cell r="D293">
            <v>11665</v>
          </cell>
        </row>
        <row r="294">
          <cell r="D294">
            <v>279498</v>
          </cell>
        </row>
        <row r="296">
          <cell r="A296">
            <v>3.9</v>
          </cell>
          <cell r="B296" t="str">
            <v>Facilities</v>
          </cell>
        </row>
        <row r="297">
          <cell r="Z297">
            <v>0</v>
          </cell>
        </row>
        <row r="298">
          <cell r="B298" t="str">
            <v>* Capacity is the point in time capacity on 30 June 2009</v>
          </cell>
          <cell r="Z298">
            <v>0</v>
          </cell>
        </row>
        <row r="299">
          <cell r="A299" t="str">
            <v>3.9.1</v>
          </cell>
          <cell r="B299" t="str">
            <v xml:space="preserve">Overall volumetric information </v>
          </cell>
          <cell r="H299" t="str">
            <v>Source</v>
          </cell>
          <cell r="J299" t="str">
            <v>Comments</v>
          </cell>
          <cell r="Z299">
            <v>0</v>
          </cell>
        </row>
        <row r="300">
          <cell r="A300" t="str">
            <v>3.9.1.1</v>
          </cell>
          <cell r="B300" t="str">
            <v>Total raised floor space*</v>
          </cell>
          <cell r="C300" t="str">
            <v>sqm</v>
          </cell>
          <cell r="D300">
            <v>750</v>
          </cell>
          <cell r="H300" t="str">
            <v>Fred DeGeorgio</v>
          </cell>
          <cell r="Z300">
            <v>0</v>
          </cell>
        </row>
        <row r="301">
          <cell r="A301" t="str">
            <v>3.9.1.2</v>
          </cell>
          <cell r="B301" t="str">
            <v>Total unraised floor space*</v>
          </cell>
          <cell r="C301" t="str">
            <v>sqm</v>
          </cell>
          <cell r="D301">
            <v>0</v>
          </cell>
        </row>
        <row r="302">
          <cell r="A302" t="str">
            <v>3.9.1.3</v>
          </cell>
          <cell r="B302" t="str">
            <v>Total number of data centres/server rooms etc.</v>
          </cell>
          <cell r="C302" t="str">
            <v>#</v>
          </cell>
          <cell r="D302">
            <v>2</v>
          </cell>
        </row>
        <row r="303">
          <cell r="Z303">
            <v>0</v>
          </cell>
        </row>
        <row r="304">
          <cell r="A304" t="str">
            <v>3.9.2</v>
          </cell>
          <cell r="B304" t="str">
            <v xml:space="preserve">Volumetric information by classification </v>
          </cell>
          <cell r="Z304">
            <v>0</v>
          </cell>
        </row>
        <row r="305">
          <cell r="D305" t="str">
            <v xml:space="preserve">Raised floor space </v>
          </cell>
          <cell r="F305" t="str">
            <v xml:space="preserve">Unused Raised floor space </v>
          </cell>
          <cell r="H305" t="str">
            <v>Source</v>
          </cell>
          <cell r="J305" t="str">
            <v>Comments</v>
          </cell>
          <cell r="Z305">
            <v>0</v>
          </cell>
        </row>
        <row r="306">
          <cell r="A306" t="str">
            <v>3.9.2.1</v>
          </cell>
          <cell r="B306" t="str">
            <v>Tier 0</v>
          </cell>
          <cell r="C306" t="str">
            <v>sqm</v>
          </cell>
          <cell r="E306" t="str">
            <v>sqm</v>
          </cell>
          <cell r="Z306">
            <v>0</v>
          </cell>
        </row>
        <row r="307">
          <cell r="A307" t="str">
            <v>3.9.2.2</v>
          </cell>
          <cell r="B307" t="str">
            <v>Tier 1</v>
          </cell>
          <cell r="C307" t="str">
            <v>sqm</v>
          </cell>
          <cell r="E307" t="str">
            <v>sqm</v>
          </cell>
          <cell r="Z307">
            <v>0</v>
          </cell>
        </row>
        <row r="308">
          <cell r="A308" t="str">
            <v>3.9.2.3</v>
          </cell>
          <cell r="B308" t="str">
            <v>Tier 2</v>
          </cell>
          <cell r="C308" t="str">
            <v>sqm</v>
          </cell>
          <cell r="D308">
            <v>750</v>
          </cell>
          <cell r="E308" t="str">
            <v>sqm</v>
          </cell>
          <cell r="Z308">
            <v>0</v>
          </cell>
        </row>
        <row r="309">
          <cell r="A309" t="str">
            <v>3.9.2.4</v>
          </cell>
          <cell r="B309" t="str">
            <v>Tier 3</v>
          </cell>
          <cell r="C309" t="str">
            <v>sqm</v>
          </cell>
          <cell r="E309" t="str">
            <v>sqm</v>
          </cell>
          <cell r="Z309">
            <v>0</v>
          </cell>
        </row>
        <row r="310">
          <cell r="A310" t="str">
            <v>3.9.2.5</v>
          </cell>
          <cell r="B310" t="str">
            <v>Tier 4</v>
          </cell>
          <cell r="C310" t="str">
            <v>sqm</v>
          </cell>
          <cell r="E310" t="str">
            <v>sqm</v>
          </cell>
          <cell r="Z310">
            <v>0</v>
          </cell>
        </row>
        <row r="311">
          <cell r="B311" t="str">
            <v>Total raised floor space*</v>
          </cell>
          <cell r="C311" t="str">
            <v>sqm</v>
          </cell>
          <cell r="D311">
            <v>750</v>
          </cell>
          <cell r="E311" t="str">
            <v>sqm</v>
          </cell>
          <cell r="F311">
            <v>0</v>
          </cell>
          <cell r="J311" t="str">
            <v>Sum of raised floor space by classification = Total raised floor space in Section 3.9.1</v>
          </cell>
          <cell r="K311" t="str">
            <v>OK</v>
          </cell>
          <cell r="Z311">
            <v>0</v>
          </cell>
        </row>
        <row r="312">
          <cell r="Z312">
            <v>0</v>
          </cell>
        </row>
        <row r="313">
          <cell r="D313" t="str">
            <v>Power utilised (annual)</v>
          </cell>
          <cell r="H313" t="str">
            <v>Source</v>
          </cell>
          <cell r="J313" t="str">
            <v>Comments</v>
          </cell>
          <cell r="Z313">
            <v>0</v>
          </cell>
        </row>
        <row r="314">
          <cell r="A314" t="str">
            <v>3.9.2.6</v>
          </cell>
          <cell r="B314" t="str">
            <v>Tier 0</v>
          </cell>
          <cell r="C314" t="str">
            <v>MWh</v>
          </cell>
          <cell r="Z314">
            <v>0</v>
          </cell>
        </row>
        <row r="315">
          <cell r="A315" t="str">
            <v>3.9.2.7</v>
          </cell>
          <cell r="B315" t="str">
            <v>Tier 1</v>
          </cell>
          <cell r="C315" t="str">
            <v>MWh</v>
          </cell>
          <cell r="Z315">
            <v>0</v>
          </cell>
        </row>
        <row r="316">
          <cell r="A316" t="str">
            <v>3.9.2.8</v>
          </cell>
          <cell r="B316" t="str">
            <v>Tier 2</v>
          </cell>
          <cell r="C316" t="str">
            <v>MWh</v>
          </cell>
          <cell r="D316">
            <v>0.42</v>
          </cell>
          <cell r="Z316">
            <v>0</v>
          </cell>
        </row>
        <row r="317">
          <cell r="A317" t="str">
            <v>3.9.2.9</v>
          </cell>
          <cell r="B317" t="str">
            <v>Tier 3</v>
          </cell>
          <cell r="C317" t="str">
            <v>MWh</v>
          </cell>
          <cell r="Z317">
            <v>0</v>
          </cell>
        </row>
        <row r="318">
          <cell r="A318" t="str">
            <v>3.9.2.10</v>
          </cell>
          <cell r="B318" t="str">
            <v>Tier 4</v>
          </cell>
          <cell r="C318" t="str">
            <v>MWh</v>
          </cell>
          <cell r="Z318">
            <v>0</v>
          </cell>
        </row>
        <row r="319">
          <cell r="A319" t="str">
            <v>3.9.2.11</v>
          </cell>
          <cell r="B319" t="str">
            <v>Total power utilised</v>
          </cell>
          <cell r="C319" t="str">
            <v>MWh</v>
          </cell>
          <cell r="D319">
            <v>0.42</v>
          </cell>
          <cell r="Z319">
            <v>0</v>
          </cell>
        </row>
        <row r="320">
          <cell r="Z320">
            <v>0</v>
          </cell>
        </row>
        <row r="321">
          <cell r="D321" t="str">
            <v>Number</v>
          </cell>
          <cell r="H321" t="str">
            <v>Source</v>
          </cell>
          <cell r="J321" t="str">
            <v>Comments</v>
          </cell>
          <cell r="Z321">
            <v>0</v>
          </cell>
        </row>
        <row r="322">
          <cell r="A322" t="str">
            <v>3.9.2.12</v>
          </cell>
          <cell r="B322" t="str">
            <v>Tier 0</v>
          </cell>
          <cell r="C322" t="str">
            <v>#</v>
          </cell>
          <cell r="Z322">
            <v>0</v>
          </cell>
        </row>
        <row r="323">
          <cell r="A323" t="str">
            <v>3.9.2.13</v>
          </cell>
          <cell r="B323" t="str">
            <v>Tier 1</v>
          </cell>
          <cell r="C323" t="str">
            <v>#</v>
          </cell>
          <cell r="Z323">
            <v>0</v>
          </cell>
        </row>
        <row r="324">
          <cell r="A324" t="str">
            <v>3.9.2.14</v>
          </cell>
          <cell r="B324" t="str">
            <v>Tier 2</v>
          </cell>
          <cell r="C324" t="str">
            <v>#</v>
          </cell>
          <cell r="D324">
            <v>2</v>
          </cell>
          <cell r="Z324">
            <v>0</v>
          </cell>
        </row>
        <row r="325">
          <cell r="A325" t="str">
            <v>3.9.2.15</v>
          </cell>
          <cell r="B325" t="str">
            <v>Tier 3</v>
          </cell>
          <cell r="C325" t="str">
            <v>#</v>
          </cell>
          <cell r="Z325">
            <v>0</v>
          </cell>
        </row>
        <row r="326">
          <cell r="A326" t="str">
            <v>3.9.2.16</v>
          </cell>
          <cell r="B326" t="str">
            <v>Tier 4</v>
          </cell>
          <cell r="C326" t="str">
            <v>#</v>
          </cell>
          <cell r="Z326">
            <v>0</v>
          </cell>
        </row>
        <row r="327">
          <cell r="A327" t="str">
            <v>3.9.2.17</v>
          </cell>
          <cell r="B327" t="str">
            <v>Total Number</v>
          </cell>
          <cell r="C327" t="str">
            <v>#</v>
          </cell>
          <cell r="D327">
            <v>2</v>
          </cell>
          <cell r="Z327">
            <v>0</v>
          </cell>
        </row>
        <row r="328">
          <cell r="Z328">
            <v>0</v>
          </cell>
        </row>
        <row r="329">
          <cell r="Z32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rop menu format"/>
      <sheetName val="PA Form"/>
      <sheetName val="PA Tips"/>
      <sheetName val="PA Rules"/>
      <sheetName val="Project Forecast"/>
    </sheetNames>
    <sheetDataSet>
      <sheetData sheetId="0">
        <row r="4">
          <cell r="B4" t="str">
            <v>Select</v>
          </cell>
        </row>
        <row r="32">
          <cell r="B32" t="str">
            <v>Existing</v>
          </cell>
        </row>
        <row r="33">
          <cell r="B33" t="str">
            <v>Required</v>
          </cell>
        </row>
        <row r="34">
          <cell r="B34" t="str">
            <v>Not required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rop menu format"/>
      <sheetName val="PA Form"/>
      <sheetName val="PA Tips"/>
      <sheetName val="PA Rules"/>
      <sheetName val="Project Forecast"/>
    </sheetNames>
    <sheetDataSet>
      <sheetData sheetId="0">
        <row r="32">
          <cell r="B32" t="str">
            <v>Existing</v>
          </cell>
        </row>
        <row r="33">
          <cell r="B33" t="str">
            <v>Required</v>
          </cell>
        </row>
        <row r="34">
          <cell r="B34" t="str">
            <v>Not required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List"/>
      <sheetName val="Assumptions"/>
      <sheetName val="Global"/>
      <sheetName val="I_Positions"/>
      <sheetName val="I_GLMapping"/>
      <sheetName val="I_Actuals"/>
      <sheetName val="I_Costs"/>
      <sheetName val="C_Actuals"/>
      <sheetName val="C_EmployeeCosts"/>
      <sheetName val="R_ActualMap"/>
      <sheetName val="R_CurrentForecast"/>
      <sheetName val="R_P&amp;L"/>
      <sheetName val="R_P&amp;L Summary"/>
    </sheetNames>
    <sheetDataSet>
      <sheetData sheetId="0"/>
      <sheetData sheetId="1"/>
      <sheetData sheetId="2"/>
      <sheetData sheetId="3">
        <row r="7">
          <cell r="E7" t="str">
            <v>ADHC Budget Forecast</v>
          </cell>
        </row>
        <row r="8">
          <cell r="E8" t="str">
            <v>Department of Human Services</v>
          </cell>
        </row>
        <row r="10">
          <cell r="E10" t="str">
            <v>Community Support Team</v>
          </cell>
        </row>
        <row r="13">
          <cell r="E13" t="str">
            <v>Community Support Team (Draft)</v>
          </cell>
        </row>
        <row r="26">
          <cell r="E26" t="str">
            <v>Type</v>
          </cell>
          <cell r="G26" t="str">
            <v>ZZZ_PerType</v>
          </cell>
          <cell r="M26" t="str">
            <v>Budget</v>
          </cell>
          <cell r="N26" t="str">
            <v>Budget</v>
          </cell>
          <cell r="O26" t="str">
            <v>Budget</v>
          </cell>
          <cell r="P26" t="str">
            <v>Budget</v>
          </cell>
          <cell r="Q26" t="str">
            <v>Budget</v>
          </cell>
          <cell r="R26" t="str">
            <v>Budget</v>
          </cell>
          <cell r="S26" t="str">
            <v>Budget</v>
          </cell>
          <cell r="T26" t="str">
            <v>Budget</v>
          </cell>
          <cell r="U26" t="str">
            <v>Budget</v>
          </cell>
          <cell r="V26" t="str">
            <v>Budget</v>
          </cell>
          <cell r="W26" t="str">
            <v>Budget</v>
          </cell>
          <cell r="X26" t="str">
            <v>Budget</v>
          </cell>
          <cell r="Y26" t="str">
            <v>Forecast</v>
          </cell>
          <cell r="Z26" t="str">
            <v>Forecast</v>
          </cell>
          <cell r="AA26" t="str">
            <v>Forecast</v>
          </cell>
          <cell r="AB26" t="str">
            <v>Forecast</v>
          </cell>
          <cell r="AC26" t="str">
            <v>Forecast</v>
          </cell>
          <cell r="AD26" t="str">
            <v>Forecast</v>
          </cell>
          <cell r="AE26" t="str">
            <v>Forecast</v>
          </cell>
          <cell r="AF26" t="str">
            <v>Forecast</v>
          </cell>
          <cell r="AG26" t="str">
            <v>Forecast</v>
          </cell>
          <cell r="AH26" t="str">
            <v>Forecast</v>
          </cell>
          <cell r="AI26" t="str">
            <v>Forecast</v>
          </cell>
          <cell r="AJ26" t="str">
            <v>Forecast</v>
          </cell>
          <cell r="AK26" t="str">
            <v>Forecast</v>
          </cell>
          <cell r="AL26" t="str">
            <v>Forecast</v>
          </cell>
          <cell r="AM26" t="str">
            <v>Forecast</v>
          </cell>
          <cell r="AN26" t="str">
            <v>Forecast</v>
          </cell>
          <cell r="AO26" t="str">
            <v>Forecast</v>
          </cell>
          <cell r="AP26" t="str">
            <v>Forecast</v>
          </cell>
          <cell r="AQ26" t="str">
            <v>Forecast</v>
          </cell>
          <cell r="AR26" t="str">
            <v>Forecast</v>
          </cell>
          <cell r="AS26" t="str">
            <v>Forecast</v>
          </cell>
          <cell r="AT26" t="str">
            <v>Forecast</v>
          </cell>
          <cell r="AU26" t="str">
            <v>Forecast</v>
          </cell>
          <cell r="AV26" t="str">
            <v>Forecast</v>
          </cell>
          <cell r="AW26" t="str">
            <v>Forecast</v>
          </cell>
          <cell r="AX26" t="str">
            <v>Forecast</v>
          </cell>
          <cell r="AY26" t="str">
            <v>Forecast</v>
          </cell>
          <cell r="AZ26" t="str">
            <v>Forecast</v>
          </cell>
          <cell r="BA26" t="str">
            <v>Forecast</v>
          </cell>
          <cell r="BB26" t="str">
            <v>Forecast</v>
          </cell>
          <cell r="BC26" t="str">
            <v>Forecast</v>
          </cell>
          <cell r="BD26" t="str">
            <v>Forecast</v>
          </cell>
          <cell r="BE26" t="str">
            <v>Forecast</v>
          </cell>
          <cell r="BF26" t="str">
            <v>Forecast</v>
          </cell>
          <cell r="BG26" t="str">
            <v>Forecast</v>
          </cell>
          <cell r="BH26" t="str">
            <v>Forecast</v>
          </cell>
          <cell r="BI26" t="str">
            <v>Forecast</v>
          </cell>
          <cell r="BJ26" t="str">
            <v>Forecast</v>
          </cell>
          <cell r="BK26" t="str">
            <v>Forecast</v>
          </cell>
        </row>
        <row r="27">
          <cell r="E27" t="str">
            <v>Date heading</v>
          </cell>
          <cell r="G27" t="str">
            <v>ZZZ_Date_Headings</v>
          </cell>
          <cell r="L27">
            <v>40359</v>
          </cell>
          <cell r="M27">
            <v>40390</v>
          </cell>
          <cell r="N27">
            <v>40421</v>
          </cell>
          <cell r="O27">
            <v>40451</v>
          </cell>
          <cell r="P27">
            <v>40482</v>
          </cell>
          <cell r="Q27">
            <v>40512</v>
          </cell>
          <cell r="R27">
            <v>40543</v>
          </cell>
          <cell r="S27">
            <v>40574</v>
          </cell>
          <cell r="T27">
            <v>40602</v>
          </cell>
          <cell r="U27">
            <v>40633</v>
          </cell>
          <cell r="V27">
            <v>40663</v>
          </cell>
          <cell r="W27">
            <v>40694</v>
          </cell>
          <cell r="X27">
            <v>40724</v>
          </cell>
          <cell r="Y27">
            <v>40755</v>
          </cell>
          <cell r="Z27">
            <v>40786</v>
          </cell>
          <cell r="AA27">
            <v>40816</v>
          </cell>
          <cell r="AB27">
            <v>40847</v>
          </cell>
          <cell r="AC27">
            <v>40877</v>
          </cell>
          <cell r="AD27">
            <v>40908</v>
          </cell>
          <cell r="AE27">
            <v>40939</v>
          </cell>
          <cell r="AF27">
            <v>40968</v>
          </cell>
          <cell r="AG27">
            <v>40999</v>
          </cell>
          <cell r="AH27">
            <v>41029</v>
          </cell>
          <cell r="AI27">
            <v>41060</v>
          </cell>
          <cell r="AJ27">
            <v>41090</v>
          </cell>
          <cell r="AK27">
            <v>41121</v>
          </cell>
          <cell r="AL27">
            <v>41152</v>
          </cell>
          <cell r="AM27">
            <v>41182</v>
          </cell>
          <cell r="AN27">
            <v>41213</v>
          </cell>
          <cell r="AO27">
            <v>41243</v>
          </cell>
          <cell r="AP27">
            <v>41274</v>
          </cell>
          <cell r="AQ27">
            <v>41305</v>
          </cell>
          <cell r="AR27">
            <v>41333</v>
          </cell>
          <cell r="AS27">
            <v>41364</v>
          </cell>
          <cell r="AT27">
            <v>41394</v>
          </cell>
          <cell r="AU27">
            <v>41425</v>
          </cell>
          <cell r="AV27">
            <v>41455</v>
          </cell>
          <cell r="AW27">
            <v>41486</v>
          </cell>
          <cell r="AX27">
            <v>41517</v>
          </cell>
          <cell r="AY27">
            <v>41547</v>
          </cell>
          <cell r="AZ27">
            <v>41578</v>
          </cell>
          <cell r="BA27">
            <v>41608</v>
          </cell>
          <cell r="BB27">
            <v>41639</v>
          </cell>
          <cell r="BC27">
            <v>41670</v>
          </cell>
          <cell r="BD27">
            <v>41698</v>
          </cell>
          <cell r="BE27">
            <v>41729</v>
          </cell>
          <cell r="BF27">
            <v>41759</v>
          </cell>
          <cell r="BG27">
            <v>41790</v>
          </cell>
          <cell r="BH27">
            <v>41820</v>
          </cell>
          <cell r="BI27">
            <v>41851</v>
          </cell>
          <cell r="BJ27">
            <v>41882</v>
          </cell>
          <cell r="BK27">
            <v>41912</v>
          </cell>
        </row>
        <row r="32">
          <cell r="I32" t="str">
            <v>Budget</v>
          </cell>
        </row>
        <row r="33">
          <cell r="I33" t="str">
            <v>Forecast</v>
          </cell>
        </row>
        <row r="40">
          <cell r="I40">
            <v>7</v>
          </cell>
        </row>
        <row r="43">
          <cell r="I43">
            <v>24</v>
          </cell>
        </row>
      </sheetData>
      <sheetData sheetId="4">
        <row r="14">
          <cell r="D14">
            <v>0.1</v>
          </cell>
        </row>
        <row r="15">
          <cell r="D15">
            <v>7.0000000000000007E-2</v>
          </cell>
        </row>
        <row r="16">
          <cell r="D16">
            <v>0.1</v>
          </cell>
        </row>
        <row r="24">
          <cell r="C24" t="str">
            <v>Psychologist</v>
          </cell>
        </row>
        <row r="25">
          <cell r="C25" t="str">
            <v>Senior Psychologist</v>
          </cell>
        </row>
        <row r="26">
          <cell r="C26" t="str">
            <v>Senior Specialist Psychologist</v>
          </cell>
        </row>
        <row r="27">
          <cell r="C27" t="str">
            <v>Occupational Therapist</v>
          </cell>
        </row>
        <row r="28">
          <cell r="C28" t="str">
            <v>Occupational Therapist</v>
          </cell>
        </row>
        <row r="29">
          <cell r="C29" t="str">
            <v>Occupational Therapist</v>
          </cell>
        </row>
        <row r="30">
          <cell r="C30" t="str">
            <v xml:space="preserve">Speech Pathologist </v>
          </cell>
        </row>
        <row r="31">
          <cell r="C31" t="str">
            <v xml:space="preserve">Speech Pathologist </v>
          </cell>
        </row>
        <row r="32">
          <cell r="C32" t="str">
            <v xml:space="preserve">Speech Pathologist </v>
          </cell>
        </row>
        <row r="33">
          <cell r="C33" t="str">
            <v>Physiotherapist</v>
          </cell>
        </row>
        <row r="34">
          <cell r="C34" t="str">
            <v>Physiotherapist</v>
          </cell>
        </row>
        <row r="35">
          <cell r="C35" t="str">
            <v>Physiotherapist</v>
          </cell>
        </row>
        <row r="36">
          <cell r="C36" t="str">
            <v>Behaviour Support</v>
          </cell>
        </row>
        <row r="37">
          <cell r="C37" t="str">
            <v>Behaviour Support</v>
          </cell>
        </row>
        <row r="38">
          <cell r="C38" t="str">
            <v>Behaviour Support</v>
          </cell>
        </row>
        <row r="39">
          <cell r="C39" t="str">
            <v xml:space="preserve">Therapy Assistant </v>
          </cell>
        </row>
        <row r="40">
          <cell r="C40" t="str">
            <v>Case Manager Level 1</v>
          </cell>
        </row>
        <row r="41">
          <cell r="C41" t="str">
            <v>Case Manager Level 2</v>
          </cell>
        </row>
        <row r="42">
          <cell r="C42" t="str">
            <v>Case Manager Level 3</v>
          </cell>
        </row>
        <row r="43">
          <cell r="C43" t="str">
            <v>Dietitians</v>
          </cell>
        </row>
        <row r="44">
          <cell r="C44" t="str">
            <v>Clinical Nurse Consultant</v>
          </cell>
        </row>
        <row r="45">
          <cell r="C45" t="str">
            <v>Registered Nurse</v>
          </cell>
        </row>
        <row r="46">
          <cell r="C46" t="str">
            <v>Intake and Referral Officers/ Regional Options Coordinators</v>
          </cell>
        </row>
        <row r="47">
          <cell r="C47" t="str">
            <v>Local Support Coordinator</v>
          </cell>
        </row>
        <row r="48">
          <cell r="C48" t="str">
            <v>Casework Consultants (Children and Young People)</v>
          </cell>
        </row>
        <row r="49">
          <cell r="C49" t="str">
            <v xml:space="preserve">Clerk or Technical  Officer </v>
          </cell>
        </row>
        <row r="50">
          <cell r="C50" t="str">
            <v>Administration</v>
          </cell>
        </row>
        <row r="51">
          <cell r="C51" t="str">
            <v>Community Worker</v>
          </cell>
        </row>
        <row r="52">
          <cell r="C52" t="str">
            <v>Health Records Officer</v>
          </cell>
        </row>
        <row r="53">
          <cell r="C53" t="str">
            <v>Project Officer</v>
          </cell>
        </row>
        <row r="54">
          <cell r="C54" t="str">
            <v>Senior Planning Officer</v>
          </cell>
        </row>
        <row r="55">
          <cell r="C55" t="str">
            <v>Manager Access</v>
          </cell>
        </row>
        <row r="56">
          <cell r="C56" t="str">
            <v>Senior Manager Access</v>
          </cell>
        </row>
        <row r="57">
          <cell r="C57" t="str">
            <v>Clerk</v>
          </cell>
        </row>
        <row r="58">
          <cell r="C58" t="str">
            <v>Clerk</v>
          </cell>
        </row>
        <row r="59">
          <cell r="C59" t="str">
            <v>Clerk</v>
          </cell>
        </row>
        <row r="60">
          <cell r="C60" t="str">
            <v>Clerk</v>
          </cell>
        </row>
        <row r="61">
          <cell r="C61" t="str">
            <v>Clerk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G7">
            <v>6.0148985513485265</v>
          </cell>
          <cell r="H7">
            <v>5.8267499579821518</v>
          </cell>
          <cell r="I7">
            <v>5.5637194382425648</v>
          </cell>
          <cell r="J7">
            <v>5.3251402380749493</v>
          </cell>
          <cell r="K7">
            <v>4.9788682047402837</v>
          </cell>
        </row>
        <row r="8">
          <cell r="G8">
            <v>6.5796737135237855</v>
          </cell>
          <cell r="H8">
            <v>7.2967449081709557</v>
          </cell>
          <cell r="I8">
            <v>7.8680360377006204</v>
          </cell>
          <cell r="J8">
            <v>8.5061563630209349</v>
          </cell>
          <cell r="K8">
            <v>8.8315881383072821</v>
          </cell>
        </row>
        <row r="9">
          <cell r="G9">
            <v>10.261375630180979</v>
          </cell>
          <cell r="H9">
            <v>10.402723931437713</v>
          </cell>
          <cell r="I9">
            <v>9.8994746420637458</v>
          </cell>
          <cell r="J9">
            <v>10.13783591546559</v>
          </cell>
          <cell r="K9">
            <v>10.233275962108207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G11">
            <v>1.6640844851467771</v>
          </cell>
          <cell r="H11">
            <v>1.7292286087818529</v>
          </cell>
          <cell r="I11">
            <v>1.7921801930167738</v>
          </cell>
          <cell r="J11">
            <v>1.8676411032011495</v>
          </cell>
          <cell r="K11">
            <v>1.9222267782938629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Final Pricing"/>
      <sheetName val="Forecasts"/>
      <sheetName val="PTRM"/>
      <sheetName val="Pricing"/>
      <sheetName val="RFM"/>
      <sheetName val="T_Capex"/>
      <sheetName val="T_Opex"/>
      <sheetName val="T_ExitFee"/>
      <sheetName val="T_Pricing"/>
      <sheetName val="Assumptions"/>
      <sheetName val="Meter $"/>
      <sheetName val="Volumes"/>
      <sheetName val="MAMP no OHs"/>
      <sheetName val="PV Actual"/>
      <sheetName val="PV Forecast"/>
    </sheetNames>
    <sheetDataSet>
      <sheetData sheetId="0"/>
      <sheetData sheetId="1">
        <row r="29">
          <cell r="D29">
            <v>420</v>
          </cell>
        </row>
        <row r="44">
          <cell r="D44">
            <v>470.22</v>
          </cell>
        </row>
        <row r="45">
          <cell r="D45">
            <v>255.96</v>
          </cell>
        </row>
        <row r="46">
          <cell r="D46">
            <v>33.392000000000003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C7">
            <v>2.1457965902410336E-2</v>
          </cell>
          <cell r="D7">
            <v>2.1457965902410336E-2</v>
          </cell>
          <cell r="E7">
            <v>2.2633744855967253E-2</v>
          </cell>
          <cell r="F7">
            <v>2.2633744855967253E-2</v>
          </cell>
          <cell r="G7">
            <v>2.2633744855967253E-2</v>
          </cell>
          <cell r="H7">
            <v>0.46100000000000002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0"/>
  <sheetViews>
    <sheetView tabSelected="1" workbookViewId="0">
      <selection activeCell="D17" sqref="D17"/>
    </sheetView>
  </sheetViews>
  <sheetFormatPr defaultRowHeight="15"/>
  <cols>
    <col min="1" max="1" width="3.5703125" customWidth="1"/>
    <col min="2" max="2" width="71.7109375" customWidth="1"/>
    <col min="3" max="7" width="15.85546875" customWidth="1"/>
  </cols>
  <sheetData>
    <row r="1" spans="2:7" ht="15.75" thickBot="1"/>
    <row r="2" spans="2:7" ht="15.75" thickBot="1">
      <c r="B2" s="1" t="s">
        <v>41</v>
      </c>
      <c r="C2" s="49" t="s">
        <v>19</v>
      </c>
      <c r="D2" s="49" t="s">
        <v>20</v>
      </c>
      <c r="E2" s="49" t="s">
        <v>21</v>
      </c>
      <c r="F2" s="49" t="s">
        <v>22</v>
      </c>
      <c r="G2" s="65" t="s">
        <v>23</v>
      </c>
    </row>
    <row r="3" spans="2:7" ht="15.75" thickBot="1">
      <c r="B3" s="7" t="str">
        <f>+'Assumptions, Volumes'!B16</f>
        <v>Provision and Reading Type 1-4 ‘Exceptional’ Remotely Read Interval Meter</v>
      </c>
      <c r="C3" s="116" t="s">
        <v>52</v>
      </c>
      <c r="D3" s="247" t="s">
        <v>72</v>
      </c>
      <c r="E3" s="248"/>
      <c r="F3" s="248"/>
      <c r="G3" s="249"/>
    </row>
    <row r="4" spans="2:7">
      <c r="B4" s="113" t="s">
        <v>30</v>
      </c>
      <c r="C4" s="117">
        <f>+'Pricing Model Adjusted for PD'!C4</f>
        <v>176.17584097959082</v>
      </c>
      <c r="D4" s="77">
        <f>+'Pricing Model Adjusted for PD'!D4</f>
        <v>290.73862227202665</v>
      </c>
      <c r="E4" s="78">
        <f>+'Pricing Model Adjusted for PD'!E4</f>
        <v>296.72783789083036</v>
      </c>
      <c r="F4" s="78">
        <f>+'Pricing Model Adjusted for PD'!F4</f>
        <v>302.84043135138143</v>
      </c>
      <c r="G4" s="71">
        <f>+'Pricing Model Adjusted for PD'!G4</f>
        <v>309.07894423721984</v>
      </c>
    </row>
    <row r="5" spans="2:7" ht="15.75" thickBot="1">
      <c r="B5" s="114" t="s">
        <v>31</v>
      </c>
      <c r="C5" s="118">
        <f>+'Pricing Model Adjusted for PD'!C5</f>
        <v>135.07062177729233</v>
      </c>
      <c r="D5" s="79">
        <f>+'Pricing Model Adjusted for PD'!D5</f>
        <v>195.45043126048768</v>
      </c>
      <c r="E5" s="80">
        <f>+'Pricing Model Adjusted for PD'!E5</f>
        <v>199.4767101444537</v>
      </c>
      <c r="F5" s="80">
        <f>+'Pricing Model Adjusted for PD'!F5</f>
        <v>203.58593037342945</v>
      </c>
      <c r="G5" s="72">
        <f>+'Pricing Model Adjusted for PD'!G5</f>
        <v>207.77980053912208</v>
      </c>
    </row>
    <row r="6" spans="2:7" ht="15.75" thickBot="1">
      <c r="B6" s="7" t="str">
        <f>+'Assumptions, Volumes'!B17</f>
        <v>Provision Reading and Data Type 5-6 CT Connected Manually Read Meter</v>
      </c>
      <c r="C6" s="119"/>
      <c r="D6" s="83"/>
      <c r="E6" s="84"/>
      <c r="F6" s="83"/>
      <c r="G6" s="85"/>
    </row>
    <row r="7" spans="2:7">
      <c r="B7" s="113" t="s">
        <v>30</v>
      </c>
      <c r="C7" s="120">
        <f>+'Pricing Model Adjusted for PD'!C7</f>
        <v>95.899724080507127</v>
      </c>
      <c r="D7" s="77">
        <f>+'Pricing Model Adjusted for PD'!D7</f>
        <v>158.26093691622631</v>
      </c>
      <c r="E7" s="80">
        <f>+'Pricing Model Adjusted for PD'!E7</f>
        <v>161.52111221670057</v>
      </c>
      <c r="F7" s="80">
        <f>+'Pricing Model Adjusted for PD'!F7</f>
        <v>164.8484471283646</v>
      </c>
      <c r="G7" s="72">
        <f>+'Pricing Model Adjusted for PD'!G7</f>
        <v>168.24432513920891</v>
      </c>
    </row>
    <row r="8" spans="2:7" ht="15.75" thickBot="1">
      <c r="B8" s="114" t="s">
        <v>31</v>
      </c>
      <c r="C8" s="118">
        <f>+'Pricing Model Adjusted for PD'!C8</f>
        <v>73.524470141881977</v>
      </c>
      <c r="D8" s="79">
        <f>+'Pricing Model Adjusted for PD'!D8</f>
        <v>106.3916728030165</v>
      </c>
      <c r="E8" s="80">
        <f>+'Pricing Model Adjusted for PD'!E8</f>
        <v>108.58334126275864</v>
      </c>
      <c r="F8" s="80">
        <f>+'Pricing Model Adjusted for PD'!F8</f>
        <v>110.82015809277146</v>
      </c>
      <c r="G8" s="72">
        <f>+'Pricing Model Adjusted for PD'!G8</f>
        <v>113.10305334948255</v>
      </c>
    </row>
    <row r="9" spans="2:7" ht="15.75" thickBot="1">
      <c r="B9" s="7" t="str">
        <f>+'Assumptions, Volumes'!B18</f>
        <v>Provision Reading and Data Type 5-6 WC Manually Read Meter </v>
      </c>
      <c r="C9" s="119"/>
      <c r="D9" s="83"/>
      <c r="E9" s="84"/>
      <c r="F9" s="83"/>
      <c r="G9" s="85"/>
    </row>
    <row r="10" spans="2:7">
      <c r="B10" s="113" t="s">
        <v>30</v>
      </c>
      <c r="C10" s="120">
        <f>+'Pricing Model Adjusted for PD'!C10</f>
        <v>11.713209384000994</v>
      </c>
      <c r="D10" s="77">
        <f>+'Pricing Model Adjusted for PD'!D10</f>
        <v>19.330019029582679</v>
      </c>
      <c r="E10" s="78">
        <f>+'Pricing Model Adjusted for PD'!E10</f>
        <v>19.728217421592081</v>
      </c>
      <c r="F10" s="78">
        <f>+'Pricing Model Adjusted for PD'!F10</f>
        <v>20.134618700476878</v>
      </c>
      <c r="G10" s="71">
        <f>+'Pricing Model Adjusted for PD'!G10</f>
        <v>20.549391845706701</v>
      </c>
    </row>
    <row r="11" spans="2:7" ht="15.75" thickBot="1">
      <c r="B11" s="115" t="s">
        <v>31</v>
      </c>
      <c r="C11" s="121">
        <f>+'Pricing Model Adjusted for PD'!C11</f>
        <v>8.9802918817223638</v>
      </c>
      <c r="D11" s="81">
        <f>+'Pricing Model Adjusted for PD'!D11</f>
        <v>12.994697870138712</v>
      </c>
      <c r="E11" s="82">
        <f>+'Pricing Model Adjusted for PD'!E11</f>
        <v>13.262388646263569</v>
      </c>
      <c r="F11" s="82">
        <f>+'Pricing Model Adjusted for PD'!F11</f>
        <v>13.535593852376598</v>
      </c>
      <c r="G11" s="73">
        <f>+'Pricing Model Adjusted for PD'!G11</f>
        <v>13.814427085735556</v>
      </c>
    </row>
    <row r="12" spans="2:7" ht="15.75" thickBot="1"/>
    <row r="13" spans="2:7" ht="15.75" thickBot="1">
      <c r="B13" s="1" t="s">
        <v>73</v>
      </c>
      <c r="C13" s="49" t="s">
        <v>19</v>
      </c>
      <c r="D13" s="49" t="s">
        <v>20</v>
      </c>
      <c r="E13" s="49" t="s">
        <v>21</v>
      </c>
      <c r="F13" s="49" t="s">
        <v>22</v>
      </c>
      <c r="G13" s="65" t="s">
        <v>23</v>
      </c>
    </row>
    <row r="14" spans="2:7" ht="15.75" thickBot="1">
      <c r="B14" s="7" t="s">
        <v>85</v>
      </c>
      <c r="C14" s="142" t="s">
        <v>84</v>
      </c>
      <c r="D14" s="247" t="s">
        <v>86</v>
      </c>
      <c r="E14" s="248"/>
      <c r="F14" s="248"/>
      <c r="G14" s="249"/>
    </row>
    <row r="15" spans="2:7">
      <c r="B15" s="12" t="s">
        <v>62</v>
      </c>
      <c r="C15" s="120">
        <f>+Costs!F39</f>
        <v>102.00862024662402</v>
      </c>
      <c r="D15" s="77">
        <f>+Costs!D4</f>
        <v>114.91282749281548</v>
      </c>
      <c r="E15" s="78">
        <f>+Costs!E4</f>
        <v>118.50374993042124</v>
      </c>
      <c r="F15" s="78">
        <f>+Costs!F4</f>
        <v>122.20688546237199</v>
      </c>
      <c r="G15" s="71">
        <f>+Costs!G4</f>
        <v>126.02574064687421</v>
      </c>
    </row>
    <row r="16" spans="2:7">
      <c r="B16" s="14" t="s">
        <v>11</v>
      </c>
      <c r="C16" s="118">
        <f>+Costs!F40</f>
        <v>259.44585755954222</v>
      </c>
      <c r="D16" s="79">
        <f>+Costs!D5</f>
        <v>289.37056918137091</v>
      </c>
      <c r="E16" s="80">
        <f>+Costs!E5</f>
        <v>298.41313903477658</v>
      </c>
      <c r="F16" s="80">
        <f>+Costs!F5</f>
        <v>307.73828105778824</v>
      </c>
      <c r="G16" s="72">
        <f>+Costs!G5</f>
        <v>317.3548253763912</v>
      </c>
    </row>
    <row r="17" spans="2:7" ht="15.75" thickBot="1">
      <c r="B17" s="14" t="s">
        <v>12</v>
      </c>
      <c r="C17" s="118">
        <f>+Costs!F41</f>
        <v>304.20466521407207</v>
      </c>
      <c r="D17" s="79">
        <f>+Costs!D6</f>
        <v>341.49806527371089</v>
      </c>
      <c r="E17" s="80">
        <f>+Costs!E6</f>
        <v>352.16957246525561</v>
      </c>
      <c r="F17" s="80">
        <f>+Costs!F6</f>
        <v>363.17455465217967</v>
      </c>
      <c r="G17" s="72">
        <f>+Costs!G6</f>
        <v>374.5234326279612</v>
      </c>
    </row>
    <row r="18" spans="2:7" ht="15.75" thickBot="1">
      <c r="B18" s="23"/>
      <c r="C18" s="116"/>
      <c r="D18" s="247"/>
      <c r="E18" s="248"/>
      <c r="F18" s="248"/>
      <c r="G18" s="249"/>
    </row>
    <row r="19" spans="2:7">
      <c r="B19" s="12" t="s">
        <v>15</v>
      </c>
      <c r="C19" s="120">
        <f>+Costs!F43</f>
        <v>163.92560467200005</v>
      </c>
      <c r="D19" s="132">
        <f>+Costs!D8</f>
        <v>201.46933177300232</v>
      </c>
      <c r="E19" s="78">
        <f>+Costs!E8</f>
        <v>207.76506706851009</v>
      </c>
      <c r="F19" s="78">
        <f>+Costs!F8</f>
        <v>214.25753842584069</v>
      </c>
      <c r="G19" s="71">
        <f>+Costs!G8</f>
        <v>220.95289366986367</v>
      </c>
    </row>
    <row r="20" spans="2:7">
      <c r="B20" s="14" t="s">
        <v>16</v>
      </c>
      <c r="C20" s="118">
        <f>+Costs!F44</f>
        <v>235.01663934832908</v>
      </c>
      <c r="D20" s="133">
        <f>+Costs!D9</f>
        <v>289.37056918137091</v>
      </c>
      <c r="E20" s="80">
        <f>+Costs!E9</f>
        <v>298.41313903477658</v>
      </c>
      <c r="F20" s="80">
        <f>+Costs!F9</f>
        <v>307.73828105778824</v>
      </c>
      <c r="G20" s="72">
        <f>+Costs!G9</f>
        <v>317.3548253763912</v>
      </c>
    </row>
    <row r="21" spans="2:7" ht="15.75" thickBot="1">
      <c r="B21" s="62" t="s">
        <v>17</v>
      </c>
      <c r="C21" s="121">
        <f>+Costs!F45</f>
        <v>404.13292926276165</v>
      </c>
      <c r="D21" s="134">
        <f>+Costs!D10</f>
        <v>496.52464010389633</v>
      </c>
      <c r="E21" s="122">
        <f>+Costs!E10</f>
        <v>512.04058823496712</v>
      </c>
      <c r="F21" s="122">
        <f>+Costs!F10</f>
        <v>528.04139578078048</v>
      </c>
      <c r="G21" s="123">
        <f>+Costs!G10</f>
        <v>544.54221416167366</v>
      </c>
    </row>
    <row r="23" spans="2:7">
      <c r="C23" s="164"/>
      <c r="D23" s="164"/>
      <c r="E23" s="164"/>
      <c r="F23" s="164"/>
      <c r="G23" s="164"/>
    </row>
    <row r="24" spans="2:7">
      <c r="C24" s="164"/>
      <c r="D24" s="164"/>
      <c r="E24" s="164"/>
      <c r="F24" s="164"/>
      <c r="G24" s="164"/>
    </row>
    <row r="26" spans="2:7">
      <c r="C26" s="164"/>
      <c r="D26" s="164"/>
      <c r="E26" s="164"/>
      <c r="F26" s="164"/>
      <c r="G26" s="164"/>
    </row>
    <row r="27" spans="2:7">
      <c r="C27" s="164"/>
      <c r="D27" s="164"/>
      <c r="E27" s="164"/>
      <c r="F27" s="164"/>
      <c r="G27" s="164"/>
    </row>
    <row r="29" spans="2:7">
      <c r="C29" s="164"/>
      <c r="D29" s="164"/>
      <c r="E29" s="164"/>
      <c r="F29" s="164"/>
      <c r="G29" s="164"/>
    </row>
    <row r="30" spans="2:7">
      <c r="C30" s="164"/>
      <c r="D30" s="164"/>
      <c r="E30" s="164"/>
      <c r="F30" s="164"/>
      <c r="G30" s="164"/>
    </row>
  </sheetData>
  <sheetProtection password="FB84" sheet="1" objects="1" scenarios="1"/>
  <mergeCells count="3">
    <mergeCell ref="D3:G3"/>
    <mergeCell ref="D14:G14"/>
    <mergeCell ref="D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37"/>
  <sheetViews>
    <sheetView workbookViewId="0">
      <selection activeCell="B35" sqref="B35"/>
    </sheetView>
  </sheetViews>
  <sheetFormatPr defaultRowHeight="15"/>
  <cols>
    <col min="1" max="1" width="3.28515625" customWidth="1"/>
    <col min="2" max="2" width="69.42578125" bestFit="1" customWidth="1"/>
    <col min="3" max="8" width="15" customWidth="1"/>
    <col min="9" max="9" width="4.28515625" customWidth="1"/>
    <col min="10" max="11" width="15.140625" customWidth="1"/>
  </cols>
  <sheetData>
    <row r="1" spans="2:14" ht="15.75" thickBot="1"/>
    <row r="2" spans="2:14" ht="15.75" thickBot="1">
      <c r="B2" s="1" t="s">
        <v>41</v>
      </c>
      <c r="C2" s="49" t="s">
        <v>19</v>
      </c>
      <c r="D2" s="49" t="s">
        <v>20</v>
      </c>
      <c r="E2" s="49" t="s">
        <v>21</v>
      </c>
      <c r="F2" s="49" t="s">
        <v>22</v>
      </c>
      <c r="G2" s="65" t="s">
        <v>23</v>
      </c>
    </row>
    <row r="3" spans="2:14" ht="15.75" thickBot="1">
      <c r="B3" s="7" t="str">
        <f>+'Assumptions, Volumes'!B16</f>
        <v>Provision and Reading Type 1-4 ‘Exceptional’ Remotely Read Interval Meter</v>
      </c>
      <c r="C3" s="76" t="s">
        <v>52</v>
      </c>
      <c r="D3" s="84"/>
      <c r="E3" s="84"/>
      <c r="F3" s="83"/>
      <c r="G3" s="85"/>
    </row>
    <row r="4" spans="2:14">
      <c r="B4" s="12" t="s">
        <v>30</v>
      </c>
      <c r="C4" s="108">
        <v>176.17584097959082</v>
      </c>
      <c r="D4" s="77">
        <f>SUM($C4,$C5)*$J$32*(1+$H$37)</f>
        <v>290.73862227202665</v>
      </c>
      <c r="E4" s="78">
        <f>+D4*(1-'Assumptions, Volumes'!D$11)*(1+'Assumptions, Volumes'!D$10)</f>
        <v>296.72783789083036</v>
      </c>
      <c r="F4" s="78">
        <f>+E4*(1-'Assumptions, Volumes'!E$11)*(1+'Assumptions, Volumes'!E$10)</f>
        <v>302.84043135138143</v>
      </c>
      <c r="G4" s="71">
        <f>+F4*(1-'Assumptions, Volumes'!F$11)*(1+'Assumptions, Volumes'!F$10)</f>
        <v>309.07894423721984</v>
      </c>
      <c r="J4" s="164"/>
      <c r="K4" s="164"/>
      <c r="L4" s="164"/>
      <c r="M4" s="164"/>
      <c r="N4" s="164"/>
    </row>
    <row r="5" spans="2:14" ht="15.75" thickBot="1">
      <c r="B5" s="32" t="s">
        <v>31</v>
      </c>
      <c r="C5" s="109">
        <v>135.07062177729233</v>
      </c>
      <c r="D5" s="79">
        <f>SUM($C4,$C5)*$K$32*(1+$H$37)</f>
        <v>195.45043126048768</v>
      </c>
      <c r="E5" s="80">
        <f>+D5*(1-'Assumptions, Volumes'!D$11)*(1+'Assumptions, Volumes'!D$10)</f>
        <v>199.4767101444537</v>
      </c>
      <c r="F5" s="80">
        <f>+E5*(1-'Assumptions, Volumes'!E$11)*(1+'Assumptions, Volumes'!E$10)</f>
        <v>203.58593037342945</v>
      </c>
      <c r="G5" s="72">
        <f>+F5*(1-'Assumptions, Volumes'!F$11)*(1+'Assumptions, Volumes'!F$10)</f>
        <v>207.77980053912208</v>
      </c>
    </row>
    <row r="6" spans="2:14" ht="15.75" thickBot="1">
      <c r="B6" s="7" t="str">
        <f>+'Assumptions, Volumes'!B17</f>
        <v>Provision Reading and Data Type 5-6 CT Connected Manually Read Meter</v>
      </c>
      <c r="C6" s="83"/>
      <c r="D6" s="83"/>
      <c r="E6" s="84"/>
      <c r="F6" s="83"/>
      <c r="G6" s="85"/>
    </row>
    <row r="7" spans="2:14">
      <c r="B7" s="12" t="s">
        <v>30</v>
      </c>
      <c r="C7" s="110">
        <v>95.899724080507127</v>
      </c>
      <c r="D7" s="77">
        <f>SUM($C7,$C8)*$J$32*(1+$H$37)</f>
        <v>158.26093691622631</v>
      </c>
      <c r="E7" s="80">
        <f>+D7*(1-'Assumptions, Volumes'!D$11)*(1+'Assumptions, Volumes'!D$10)</f>
        <v>161.52111221670057</v>
      </c>
      <c r="F7" s="80">
        <f>+E7*(1-'Assumptions, Volumes'!E$11)*(1+'Assumptions, Volumes'!E$10)</f>
        <v>164.8484471283646</v>
      </c>
      <c r="G7" s="72">
        <f>+F7*(1-'Assumptions, Volumes'!F$11)*(1+'Assumptions, Volumes'!F$10)</f>
        <v>168.24432513920891</v>
      </c>
      <c r="J7" s="164"/>
      <c r="K7" s="164"/>
      <c r="L7" s="164"/>
      <c r="M7" s="164"/>
      <c r="N7" s="164"/>
    </row>
    <row r="8" spans="2:14" ht="15.75" thickBot="1">
      <c r="B8" s="32" t="s">
        <v>31</v>
      </c>
      <c r="C8" s="109">
        <v>73.524470141881977</v>
      </c>
      <c r="D8" s="79">
        <f>SUM($C7,$C8)*$K$32*(1+$H$37)</f>
        <v>106.3916728030165</v>
      </c>
      <c r="E8" s="80">
        <f>+D8*(1-'Assumptions, Volumes'!D$11)*(1+'Assumptions, Volumes'!D$10)</f>
        <v>108.58334126275864</v>
      </c>
      <c r="F8" s="80">
        <f>+E8*(1-'Assumptions, Volumes'!E$11)*(1+'Assumptions, Volumes'!E$10)</f>
        <v>110.82015809277146</v>
      </c>
      <c r="G8" s="72">
        <f>+F8*(1-'Assumptions, Volumes'!F$11)*(1+'Assumptions, Volumes'!F$10)</f>
        <v>113.10305334948255</v>
      </c>
    </row>
    <row r="9" spans="2:14" ht="15.75" thickBot="1">
      <c r="B9" s="7" t="str">
        <f>+'Assumptions, Volumes'!B18</f>
        <v>Provision Reading and Data Type 5-6 WC Manually Read Meter </v>
      </c>
      <c r="C9" s="83"/>
      <c r="D9" s="83"/>
      <c r="E9" s="84"/>
      <c r="F9" s="83"/>
      <c r="G9" s="85"/>
    </row>
    <row r="10" spans="2:14">
      <c r="B10" s="12" t="s">
        <v>30</v>
      </c>
      <c r="C10" s="110">
        <v>11.713209384000994</v>
      </c>
      <c r="D10" s="77">
        <f>SUM($C10,$C11)*$J$32*(1+$H$37)</f>
        <v>19.330019029582679</v>
      </c>
      <c r="E10" s="78">
        <f>+D10*(1-'Assumptions, Volumes'!D$11)*(1+'Assumptions, Volumes'!D$10)</f>
        <v>19.728217421592081</v>
      </c>
      <c r="F10" s="78">
        <f>+E10*(1-'Assumptions, Volumes'!E$11)*(1+'Assumptions, Volumes'!E$10)</f>
        <v>20.134618700476878</v>
      </c>
      <c r="G10" s="71">
        <f>+F10*(1-'Assumptions, Volumes'!F$11)*(1+'Assumptions, Volumes'!F$10)</f>
        <v>20.549391845706701</v>
      </c>
    </row>
    <row r="11" spans="2:14" ht="15.75" thickBot="1">
      <c r="B11" s="67" t="s">
        <v>31</v>
      </c>
      <c r="C11" s="111">
        <v>8.9802918817223638</v>
      </c>
      <c r="D11" s="81">
        <f>SUM($C10,$C11)*$K$32*(1+$H$37)</f>
        <v>12.994697870138712</v>
      </c>
      <c r="E11" s="82">
        <f>+D11*(1-'Assumptions, Volumes'!D$11)*(1+'Assumptions, Volumes'!D$10)</f>
        <v>13.262388646263569</v>
      </c>
      <c r="F11" s="82">
        <f>+E11*(1-'Assumptions, Volumes'!E$11)*(1+'Assumptions, Volumes'!E$10)</f>
        <v>13.535593852376598</v>
      </c>
      <c r="G11" s="73">
        <f>+F11*(1-'Assumptions, Volumes'!F$11)*(1+'Assumptions, Volumes'!F$10)</f>
        <v>13.814427085735556</v>
      </c>
    </row>
    <row r="12" spans="2:14" ht="15.75" thickBot="1"/>
    <row r="13" spans="2:14" ht="15.75" thickBot="1">
      <c r="B13" s="1" t="s">
        <v>48</v>
      </c>
      <c r="C13" s="49" t="s">
        <v>19</v>
      </c>
      <c r="D13" s="49" t="s">
        <v>20</v>
      </c>
      <c r="E13" s="49" t="s">
        <v>21</v>
      </c>
      <c r="F13" s="49" t="s">
        <v>22</v>
      </c>
      <c r="G13" s="65" t="s">
        <v>23</v>
      </c>
    </row>
    <row r="14" spans="2:14" ht="15.75" thickBot="1">
      <c r="B14" s="7" t="s">
        <v>33</v>
      </c>
      <c r="C14" s="76" t="s">
        <v>52</v>
      </c>
      <c r="D14" s="8"/>
      <c r="E14" s="8"/>
      <c r="F14" s="9"/>
      <c r="G14" s="11"/>
    </row>
    <row r="15" spans="2:14">
      <c r="B15" s="12" t="s">
        <v>30</v>
      </c>
      <c r="C15" s="235">
        <v>73993.853211428141</v>
      </c>
      <c r="D15" s="227">
        <v>122110.22135425119</v>
      </c>
      <c r="E15" s="227">
        <v>124625.69191414875</v>
      </c>
      <c r="F15" s="227">
        <v>127192.9811675802</v>
      </c>
      <c r="G15" s="231">
        <v>129813.15657963234</v>
      </c>
    </row>
    <row r="16" spans="2:14" ht="15.75" thickBot="1">
      <c r="B16" s="32" t="s">
        <v>31</v>
      </c>
      <c r="C16" s="236">
        <v>56729.661146462779</v>
      </c>
      <c r="D16" s="228">
        <v>79939.226385539456</v>
      </c>
      <c r="E16" s="228">
        <v>72808.999202725608</v>
      </c>
      <c r="F16" s="228">
        <v>67997.700744725429</v>
      </c>
      <c r="G16" s="232">
        <v>62957.279563353986</v>
      </c>
    </row>
    <row r="17" spans="2:11" ht="15.75" thickBot="1">
      <c r="B17" s="7" t="s">
        <v>34</v>
      </c>
      <c r="C17" s="229"/>
      <c r="D17" s="229"/>
      <c r="E17" s="229"/>
      <c r="F17" s="229"/>
      <c r="G17" s="233"/>
    </row>
    <row r="18" spans="2:11">
      <c r="B18" s="12" t="s">
        <v>30</v>
      </c>
      <c r="C18" s="235">
        <v>531763.97002641205</v>
      </c>
      <c r="D18" s="227">
        <v>877556.89520047489</v>
      </c>
      <c r="E18" s="227">
        <v>895634.56724160467</v>
      </c>
      <c r="F18" s="227">
        <v>914084.63932678173</v>
      </c>
      <c r="G18" s="231">
        <v>932914.78289691336</v>
      </c>
    </row>
    <row r="19" spans="2:11" ht="15.75" thickBot="1">
      <c r="B19" s="32" t="s">
        <v>31</v>
      </c>
      <c r="C19" s="236">
        <v>407693.18693673558</v>
      </c>
      <c r="D19" s="228">
        <v>574195.85811788007</v>
      </c>
      <c r="E19" s="228">
        <v>523697.4549102849</v>
      </c>
      <c r="F19" s="228">
        <v>489381.81813767878</v>
      </c>
      <c r="G19" s="232">
        <v>452412.2133979302</v>
      </c>
    </row>
    <row r="20" spans="2:11" ht="15.75" thickBot="1">
      <c r="B20" s="7" t="s">
        <v>35</v>
      </c>
      <c r="C20" s="229"/>
      <c r="D20" s="229"/>
      <c r="E20" s="229"/>
      <c r="F20" s="229"/>
      <c r="G20" s="233"/>
    </row>
    <row r="21" spans="2:11">
      <c r="B21" s="12" t="s">
        <v>30</v>
      </c>
      <c r="C21" s="235">
        <v>9678355.5101841893</v>
      </c>
      <c r="D21" s="227">
        <v>15971950.133706488</v>
      </c>
      <c r="E21" s="227">
        <v>16300972.306460841</v>
      </c>
      <c r="F21" s="227">
        <v>16636772.335973933</v>
      </c>
      <c r="G21" s="231">
        <v>16979489.846094996</v>
      </c>
    </row>
    <row r="22" spans="2:11" ht="15.75" thickBot="1">
      <c r="B22" s="67" t="s">
        <v>31</v>
      </c>
      <c r="C22" s="237">
        <v>7420208.6351539092</v>
      </c>
      <c r="D22" s="230">
        <v>10450647.899914436</v>
      </c>
      <c r="E22" s="230">
        <v>9531081.7190885264</v>
      </c>
      <c r="F22" s="230">
        <v>8906273.94537412</v>
      </c>
      <c r="G22" s="234">
        <v>8232851.3094745651</v>
      </c>
    </row>
    <row r="23" spans="2:11" ht="15.75" thickBot="1">
      <c r="C23" s="70"/>
    </row>
    <row r="24" spans="2:11" ht="15.75" thickBot="1">
      <c r="B24" s="1" t="s">
        <v>18</v>
      </c>
      <c r="C24" s="49" t="s">
        <v>19</v>
      </c>
      <c r="D24" s="55" t="s">
        <v>20</v>
      </c>
      <c r="E24" s="55" t="s">
        <v>21</v>
      </c>
      <c r="F24" s="55" t="s">
        <v>22</v>
      </c>
      <c r="G24" s="55" t="s">
        <v>23</v>
      </c>
      <c r="H24" s="65" t="s">
        <v>24</v>
      </c>
      <c r="J24" s="250" t="s">
        <v>32</v>
      </c>
      <c r="K24" s="251"/>
    </row>
    <row r="25" spans="2:11" ht="15.75" thickBot="1">
      <c r="B25" s="7" t="s">
        <v>43</v>
      </c>
      <c r="C25" s="8"/>
      <c r="D25" s="8"/>
      <c r="E25" s="8"/>
      <c r="F25" s="8"/>
      <c r="G25" s="8"/>
      <c r="H25" s="66"/>
      <c r="J25" s="35" t="s">
        <v>29</v>
      </c>
      <c r="K25" s="11" t="s">
        <v>44</v>
      </c>
    </row>
    <row r="26" spans="2:11">
      <c r="B26" s="12" t="s">
        <v>25</v>
      </c>
      <c r="C26" s="40">
        <f>+'Pricing Model Raw'!C26</f>
        <v>6.0148985513485265</v>
      </c>
      <c r="D26" s="40">
        <f>+'Pricing Model Raw'!D26</f>
        <v>5.8267499579821518</v>
      </c>
      <c r="E26" s="40">
        <f>+'Pricing Model Raw'!E26</f>
        <v>5.5637194382425648</v>
      </c>
      <c r="F26" s="40">
        <f>+'Pricing Model Raw'!F26</f>
        <v>5.3251402380749493</v>
      </c>
      <c r="G26" s="40">
        <f>+'Pricing Model Raw'!G26</f>
        <v>4.9788682047402837</v>
      </c>
      <c r="H26" s="59">
        <f>SUM(C26:G26)</f>
        <v>27.709376390388474</v>
      </c>
      <c r="J26" s="36">
        <f>+H26</f>
        <v>27.709376390388474</v>
      </c>
      <c r="K26" s="13"/>
    </row>
    <row r="27" spans="2:11">
      <c r="B27" s="32" t="s">
        <v>26</v>
      </c>
      <c r="C27" s="41">
        <f>+'Pricing Model Raw'!C27</f>
        <v>6.5796737135237855</v>
      </c>
      <c r="D27" s="41">
        <f>+'Pricing Model Raw'!D27</f>
        <v>7.2967449081709557</v>
      </c>
      <c r="E27" s="41">
        <f>+'Pricing Model Raw'!E27</f>
        <v>7.8680360377006204</v>
      </c>
      <c r="F27" s="41">
        <f>+'Pricing Model Raw'!F27</f>
        <v>8.5061563630209349</v>
      </c>
      <c r="G27" s="41">
        <f>+'Pricing Model Raw'!G27</f>
        <v>8.8315881383072821</v>
      </c>
      <c r="H27" s="60">
        <f t="shared" ref="H27:H30" si="0">SUM(C27:G27)</f>
        <v>39.082199160723576</v>
      </c>
      <c r="J27" s="38">
        <f>+H27</f>
        <v>39.082199160723576</v>
      </c>
      <c r="K27" s="39"/>
    </row>
    <row r="28" spans="2:11">
      <c r="B28" s="14" t="s">
        <v>28</v>
      </c>
      <c r="C28" s="42">
        <f>+'Pricing Model Raw'!C28</f>
        <v>1.6640844851467771</v>
      </c>
      <c r="D28" s="42">
        <f>+'Pricing Model Raw'!D28</f>
        <v>1.7292286087818529</v>
      </c>
      <c r="E28" s="42">
        <f>+'Pricing Model Raw'!E28</f>
        <v>1.7921801930167738</v>
      </c>
      <c r="F28" s="42">
        <f>+'Pricing Model Raw'!F28</f>
        <v>1.8676411032011495</v>
      </c>
      <c r="G28" s="42">
        <f>+'Pricing Model Raw'!G28</f>
        <v>1.9222267782938629</v>
      </c>
      <c r="H28" s="61">
        <f t="shared" si="0"/>
        <v>8.9753611684404166</v>
      </c>
      <c r="J28" s="37">
        <f>+H28</f>
        <v>8.9753611684404166</v>
      </c>
      <c r="K28" s="16"/>
    </row>
    <row r="29" spans="2:11">
      <c r="B29" s="14" t="s">
        <v>27</v>
      </c>
      <c r="C29" s="42">
        <f>+'Pricing Model Raw'!C29</f>
        <v>10.261375630180979</v>
      </c>
      <c r="D29" s="42">
        <f>+'Pricing Model Raw'!D29</f>
        <v>10.402723931437713</v>
      </c>
      <c r="E29" s="42">
        <f>+'Pricing Model Raw'!E29</f>
        <v>9.8994746420637458</v>
      </c>
      <c r="F29" s="42">
        <f>+'Pricing Model Raw'!F29</f>
        <v>10.13783591546559</v>
      </c>
      <c r="G29" s="42">
        <f>+'Pricing Model Raw'!G29</f>
        <v>10.233275962108207</v>
      </c>
      <c r="H29" s="61">
        <f t="shared" si="0"/>
        <v>50.934686081256231</v>
      </c>
      <c r="J29" s="37"/>
      <c r="K29" s="56">
        <f>+H29</f>
        <v>50.934686081256231</v>
      </c>
    </row>
    <row r="30" spans="2:11" ht="15.75" thickBot="1">
      <c r="B30" s="62" t="s">
        <v>42</v>
      </c>
      <c r="C30" s="63">
        <f>+'Pricing Model Raw'!C30</f>
        <v>0</v>
      </c>
      <c r="D30" s="63">
        <f>+'Pricing Model Raw'!D30</f>
        <v>0</v>
      </c>
      <c r="E30" s="63">
        <f>+'Pricing Model Raw'!E30</f>
        <v>0</v>
      </c>
      <c r="F30" s="63">
        <f>+'Pricing Model Raw'!F30</f>
        <v>0</v>
      </c>
      <c r="G30" s="63">
        <f>+'Pricing Model Raw'!G30</f>
        <v>0</v>
      </c>
      <c r="H30" s="64">
        <f t="shared" si="0"/>
        <v>0</v>
      </c>
      <c r="J30" s="52"/>
      <c r="K30" s="57">
        <f>+H30</f>
        <v>0</v>
      </c>
    </row>
    <row r="31" spans="2:11" ht="15.75" thickBot="1">
      <c r="B31" s="50" t="s">
        <v>36</v>
      </c>
      <c r="C31" s="68">
        <f t="shared" ref="C31:H31" si="1">SUM(C26:C30)</f>
        <v>24.520032380200067</v>
      </c>
      <c r="D31" s="68">
        <f t="shared" si="1"/>
        <v>25.255447406372674</v>
      </c>
      <c r="E31" s="68">
        <f t="shared" si="1"/>
        <v>25.123410311023704</v>
      </c>
      <c r="F31" s="68">
        <f t="shared" si="1"/>
        <v>25.836773619762624</v>
      </c>
      <c r="G31" s="68">
        <f t="shared" si="1"/>
        <v>25.965959083449636</v>
      </c>
      <c r="H31" s="51">
        <f t="shared" si="1"/>
        <v>126.70162280080869</v>
      </c>
      <c r="J31" s="53">
        <f>SUM(J26:J30)</f>
        <v>75.766936719552461</v>
      </c>
      <c r="K31" s="54">
        <f>SUM(K26:K30)</f>
        <v>50.934686081256231</v>
      </c>
    </row>
    <row r="32" spans="2:11" ht="15.75" thickBot="1">
      <c r="J32" s="47">
        <f>+J31/$H$31</f>
        <v>0.59799499836452663</v>
      </c>
      <c r="K32" s="48">
        <f>+K31/$H$31</f>
        <v>0.40200500163547337</v>
      </c>
    </row>
    <row r="33" spans="2:9" ht="15.75" thickBot="1">
      <c r="B33" s="1" t="s">
        <v>18</v>
      </c>
      <c r="C33" s="49" t="s">
        <v>19</v>
      </c>
      <c r="D33" s="55" t="s">
        <v>20</v>
      </c>
      <c r="E33" s="55" t="s">
        <v>21</v>
      </c>
      <c r="F33" s="55" t="s">
        <v>22</v>
      </c>
      <c r="G33" s="55" t="s">
        <v>23</v>
      </c>
      <c r="H33" s="55" t="s">
        <v>46</v>
      </c>
    </row>
    <row r="34" spans="2:9">
      <c r="B34" s="89" t="s">
        <v>36</v>
      </c>
      <c r="C34" s="212">
        <v>24.520032380200067</v>
      </c>
      <c r="D34" s="212">
        <v>25.255447406372674</v>
      </c>
      <c r="E34" s="212">
        <v>25.123410311023704</v>
      </c>
      <c r="F34" s="212">
        <v>25.836773619762624</v>
      </c>
      <c r="G34" s="212">
        <v>25.965959083449636</v>
      </c>
      <c r="H34" s="213">
        <v>103.45548657150735</v>
      </c>
    </row>
    <row r="35" spans="2:9" ht="15.75" thickBot="1">
      <c r="B35" s="31" t="s">
        <v>45</v>
      </c>
      <c r="C35" s="211">
        <v>18.168744816659135</v>
      </c>
      <c r="D35" s="211">
        <v>28.076400234679067</v>
      </c>
      <c r="E35" s="211">
        <v>27.448820738818132</v>
      </c>
      <c r="F35" s="211">
        <v>27.14170342072482</v>
      </c>
      <c r="G35" s="211">
        <v>26.79043858800739</v>
      </c>
      <c r="H35" s="214">
        <v>103.45548657150732</v>
      </c>
    </row>
    <row r="36" spans="2:9" ht="15.75" thickBot="1">
      <c r="B36" s="255" t="s">
        <v>49</v>
      </c>
      <c r="C36" s="256"/>
      <c r="D36" s="256"/>
      <c r="E36" s="256"/>
      <c r="F36" s="257"/>
      <c r="G36" s="99">
        <f>+G34/G35-1</f>
        <v>-3.0775140237040643E-2</v>
      </c>
      <c r="H36" s="91">
        <f>+H34-H35</f>
        <v>0</v>
      </c>
    </row>
    <row r="37" spans="2:9" ht="15.75" thickBot="1">
      <c r="B37" s="252" t="s">
        <v>64</v>
      </c>
      <c r="C37" s="253"/>
      <c r="D37" s="253"/>
      <c r="E37" s="253"/>
      <c r="F37" s="253"/>
      <c r="G37" s="254"/>
      <c r="H37" s="100">
        <v>0.56207093640861738</v>
      </c>
      <c r="I37" t="s">
        <v>66</v>
      </c>
    </row>
  </sheetData>
  <sheetProtection password="FB84" sheet="1" objects="1" scenarios="1"/>
  <mergeCells count="3">
    <mergeCell ref="J24:K24"/>
    <mergeCell ref="B37:G37"/>
    <mergeCell ref="B36:F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7"/>
  <sheetViews>
    <sheetView workbookViewId="0">
      <selection activeCell="J28" sqref="J28"/>
    </sheetView>
  </sheetViews>
  <sheetFormatPr defaultRowHeight="15"/>
  <cols>
    <col min="1" max="1" width="3.28515625" customWidth="1"/>
    <col min="2" max="2" width="69.42578125" bestFit="1" customWidth="1"/>
    <col min="3" max="8" width="15.140625" customWidth="1"/>
    <col min="9" max="9" width="4.28515625" customWidth="1"/>
    <col min="10" max="11" width="14.85546875" customWidth="1"/>
  </cols>
  <sheetData>
    <row r="1" spans="2:14" ht="15.75" thickBot="1"/>
    <row r="2" spans="2:14" ht="15.75" thickBot="1">
      <c r="B2" s="1" t="s">
        <v>41</v>
      </c>
      <c r="C2" s="49" t="s">
        <v>19</v>
      </c>
      <c r="D2" s="49" t="s">
        <v>20</v>
      </c>
      <c r="E2" s="49" t="s">
        <v>21</v>
      </c>
      <c r="F2" s="49" t="s">
        <v>22</v>
      </c>
      <c r="G2" s="65" t="s">
        <v>23</v>
      </c>
    </row>
    <row r="3" spans="2:14" ht="15.75" thickBot="1">
      <c r="B3" s="7" t="str">
        <f>+'Assumptions, Volumes'!B16</f>
        <v>Provision and Reading Type 1-4 ‘Exceptional’ Remotely Read Interval Meter</v>
      </c>
      <c r="C3" s="83"/>
      <c r="D3" s="84"/>
      <c r="E3" s="84"/>
      <c r="F3" s="83"/>
      <c r="G3" s="85"/>
    </row>
    <row r="4" spans="2:14">
      <c r="B4" s="12" t="s">
        <v>30</v>
      </c>
      <c r="C4" s="77">
        <f>+'Assumptions, Volumes'!$C$5*'Pricing Model Raw'!$J$32*(1+$H$37)</f>
        <v>246.28506320304933</v>
      </c>
      <c r="D4" s="78">
        <f>+C4*(1-'Assumptions, Volumes'!C$11)*(1+'Assumptions, Volumes'!C$10)</f>
        <v>251.35853550503214</v>
      </c>
      <c r="E4" s="78">
        <f>+D4*(1-'Assumptions, Volumes'!D$11)*(1+'Assumptions, Volumes'!D$10)</f>
        <v>256.53652133643578</v>
      </c>
      <c r="F4" s="78">
        <f>+E4*(1-'Assumptions, Volumes'!E$11)*(1+'Assumptions, Volumes'!E$10)</f>
        <v>261.82117367596635</v>
      </c>
      <c r="G4" s="71">
        <f>+F4*(1-'Assumptions, Volumes'!F$11)*(1+'Assumptions, Volumes'!F$10)</f>
        <v>267.21468985369125</v>
      </c>
      <c r="J4" s="164"/>
      <c r="K4" s="164"/>
      <c r="L4" s="164"/>
      <c r="M4" s="164"/>
      <c r="N4" s="164"/>
    </row>
    <row r="5" spans="2:14" ht="15.75" thickBot="1">
      <c r="B5" s="32" t="s">
        <v>31</v>
      </c>
      <c r="C5" s="79">
        <f>+'Assumptions, Volumes'!$C$5*'Pricing Model Raw'!$K$32*(1+$H$37)</f>
        <v>165.56631327438154</v>
      </c>
      <c r="D5" s="80">
        <f>+C5*(1-'Assumptions, Volumes'!C$11)*(1+'Assumptions, Volumes'!C$10)</f>
        <v>168.97697932783379</v>
      </c>
      <c r="E5" s="80">
        <f>+D5*(1-'Assumptions, Volumes'!D$11)*(1+'Assumptions, Volumes'!D$10)</f>
        <v>172.45790510198717</v>
      </c>
      <c r="F5" s="80">
        <f>+E5*(1-'Assumptions, Volumes'!E$11)*(1+'Assumptions, Volumes'!E$10)</f>
        <v>176.0105379470881</v>
      </c>
      <c r="G5" s="72">
        <f>+F5*(1-'Assumptions, Volumes'!F$11)*(1+'Assumptions, Volumes'!F$10)</f>
        <v>179.63635502879811</v>
      </c>
    </row>
    <row r="6" spans="2:14" ht="15.75" thickBot="1">
      <c r="B6" s="7" t="str">
        <f>+'Assumptions, Volumes'!B17</f>
        <v>Provision Reading and Data Type 5-6 CT Connected Manually Read Meter</v>
      </c>
      <c r="C6" s="83"/>
      <c r="D6" s="84"/>
      <c r="E6" s="84"/>
      <c r="F6" s="83"/>
      <c r="G6" s="85"/>
    </row>
    <row r="7" spans="2:14">
      <c r="B7" s="12" t="s">
        <v>30</v>
      </c>
      <c r="C7" s="77">
        <f>+'Assumptions, Volumes'!$C$6*'Pricing Model Raw'!$J$32*(1+$H$37)</f>
        <v>134.06304448439559</v>
      </c>
      <c r="D7" s="80">
        <f>+C7*(1-'Assumptions, Volumes'!C$11)*(1+'Assumptions, Volumes'!C$10)</f>
        <v>136.82474320077412</v>
      </c>
      <c r="E7" s="80">
        <f>+D7*(1-'Assumptions, Volumes'!D$11)*(1+'Assumptions, Volumes'!D$10)</f>
        <v>139.64333291071006</v>
      </c>
      <c r="F7" s="80">
        <f>+E7*(1-'Assumptions, Volumes'!E$11)*(1+'Assumptions, Volumes'!E$10)</f>
        <v>142.51998556867068</v>
      </c>
      <c r="G7" s="72">
        <f>+F7*(1-'Assumptions, Volumes'!F$11)*(1+'Assumptions, Volumes'!F$10)</f>
        <v>145.45589727138528</v>
      </c>
    </row>
    <row r="8" spans="2:14" ht="15.75" thickBot="1">
      <c r="B8" s="32" t="s">
        <v>31</v>
      </c>
      <c r="C8" s="79">
        <f>+'Assumptions, Volumes'!$C$6*'Pricing Model Raw'!$K$32*(1+$H$37)</f>
        <v>90.124523724449617</v>
      </c>
      <c r="D8" s="80">
        <f>+C8*(1-'Assumptions, Volumes'!C$11)*(1+'Assumptions, Volumes'!C$10)</f>
        <v>91.981088913173281</v>
      </c>
      <c r="E8" s="80">
        <f>+D8*(1-'Assumptions, Volumes'!D$11)*(1+'Assumptions, Volumes'!D$10)</f>
        <v>93.875899344784642</v>
      </c>
      <c r="F8" s="80">
        <f>+E8*(1-'Assumptions, Volumes'!E$11)*(1+'Assumptions, Volumes'!E$10)</f>
        <v>95.809742871287199</v>
      </c>
      <c r="G8" s="72">
        <f>+F8*(1-'Assumptions, Volumes'!F$11)*(1+'Assumptions, Volumes'!F$10)</f>
        <v>97.783423574435716</v>
      </c>
    </row>
    <row r="9" spans="2:14" ht="15.75" thickBot="1">
      <c r="B9" s="7" t="str">
        <f>+'Assumptions, Volumes'!B18</f>
        <v>Provision Reading and Data Type 5-6 WC Manually Read Meter </v>
      </c>
      <c r="C9" s="83"/>
      <c r="D9" s="84"/>
      <c r="E9" s="84"/>
      <c r="F9" s="83"/>
      <c r="G9" s="85"/>
    </row>
    <row r="10" spans="2:14">
      <c r="B10" s="12" t="s">
        <v>30</v>
      </c>
      <c r="C10" s="77">
        <f>+'Assumptions, Volumes'!$C$7*'Pricing Model Raw'!$J$32*(1+$H$37)</f>
        <v>17.489581111982098</v>
      </c>
      <c r="D10" s="78">
        <f>+C10*(1-'Assumptions, Volumes'!C$11)*(1+'Assumptions, Volumes'!C$10)</f>
        <v>17.849866482888928</v>
      </c>
      <c r="E10" s="78">
        <f>+D10*(1-'Assumptions, Volumes'!D$11)*(1+'Assumptions, Volumes'!D$10)</f>
        <v>18.217573732436438</v>
      </c>
      <c r="F10" s="78">
        <f>+E10*(1-'Assumptions, Volumes'!E$11)*(1+'Assumptions, Volumes'!E$10)</f>
        <v>18.592855751324628</v>
      </c>
      <c r="G10" s="71">
        <f>+F10*(1-'Assumptions, Volumes'!F$11)*(1+'Assumptions, Volumes'!F$10)</f>
        <v>18.975868579801915</v>
      </c>
    </row>
    <row r="11" spans="2:14" ht="15.75" thickBot="1">
      <c r="B11" s="67" t="s">
        <v>31</v>
      </c>
      <c r="C11" s="81">
        <f>+'Assumptions, Volumes'!$C$7*'Pricing Model Raw'!$K$32*(1+$H$37)</f>
        <v>11.757454665599397</v>
      </c>
      <c r="D11" s="82">
        <f>+C11*(1-'Assumptions, Volumes'!C$11)*(1+'Assumptions, Volumes'!C$10)</f>
        <v>11.999658231710743</v>
      </c>
      <c r="E11" s="82">
        <f>+D11*(1-'Assumptions, Volumes'!D$11)*(1+'Assumptions, Volumes'!D$10)</f>
        <v>12.246851191283984</v>
      </c>
      <c r="F11" s="82">
        <f>+E11*(1-'Assumptions, Volumes'!E$11)*(1+'Assumptions, Volumes'!E$10)</f>
        <v>12.499136325824432</v>
      </c>
      <c r="G11" s="73">
        <f>+F11*(1-'Assumptions, Volumes'!F$11)*(1+'Assumptions, Volumes'!F$10)</f>
        <v>12.756618534136415</v>
      </c>
    </row>
    <row r="12" spans="2:14" ht="15.75" thickBot="1"/>
    <row r="13" spans="2:14" ht="15.75" thickBot="1">
      <c r="B13" s="1" t="s">
        <v>48</v>
      </c>
      <c r="C13" s="49" t="s">
        <v>19</v>
      </c>
      <c r="D13" s="49" t="s">
        <v>20</v>
      </c>
      <c r="E13" s="49" t="s">
        <v>21</v>
      </c>
      <c r="F13" s="49" t="s">
        <v>22</v>
      </c>
      <c r="G13" s="65" t="s">
        <v>23</v>
      </c>
    </row>
    <row r="14" spans="2:14" ht="15.75" thickBot="1">
      <c r="B14" s="7" t="s">
        <v>33</v>
      </c>
      <c r="C14" s="9"/>
      <c r="D14" s="8"/>
      <c r="E14" s="8"/>
      <c r="F14" s="9"/>
      <c r="G14" s="11"/>
    </row>
    <row r="15" spans="2:14">
      <c r="B15" s="12" t="s">
        <v>30</v>
      </c>
      <c r="C15" s="219">
        <v>103439.72654528072</v>
      </c>
      <c r="D15" s="219">
        <v>105570.5849121135</v>
      </c>
      <c r="E15" s="219">
        <v>107745.33896130303</v>
      </c>
      <c r="F15" s="219">
        <v>109964.89294390587</v>
      </c>
      <c r="G15" s="223">
        <v>112230.16973855032</v>
      </c>
    </row>
    <row r="16" spans="2:14" ht="15.75" thickBot="1">
      <c r="B16" s="32" t="s">
        <v>31</v>
      </c>
      <c r="C16" s="220">
        <v>69537.851575240245</v>
      </c>
      <c r="D16" s="220">
        <v>69111.584545084013</v>
      </c>
      <c r="E16" s="220">
        <v>62947.135362225315</v>
      </c>
      <c r="F16" s="220">
        <v>58787.519674327421</v>
      </c>
      <c r="G16" s="224">
        <v>54429.815573725828</v>
      </c>
    </row>
    <row r="17" spans="2:11" ht="15.75" thickBot="1">
      <c r="B17" s="7" t="s">
        <v>34</v>
      </c>
      <c r="C17" s="221"/>
      <c r="D17" s="221"/>
      <c r="E17" s="221"/>
      <c r="F17" s="221"/>
      <c r="G17" s="225"/>
    </row>
    <row r="18" spans="2:11">
      <c r="B18" s="12" t="s">
        <v>30</v>
      </c>
      <c r="C18" s="219">
        <v>743379.58166597353</v>
      </c>
      <c r="D18" s="219">
        <v>758693.20104829245</v>
      </c>
      <c r="E18" s="219">
        <v>774322.28098988731</v>
      </c>
      <c r="F18" s="219">
        <v>790273.31997827895</v>
      </c>
      <c r="G18" s="223">
        <v>806552.95036983141</v>
      </c>
    </row>
    <row r="19" spans="2:11" ht="15.75" thickBot="1">
      <c r="B19" s="32" t="s">
        <v>31</v>
      </c>
      <c r="C19" s="220">
        <v>499740.48405207315</v>
      </c>
      <c r="D19" s="220">
        <v>496421.93686439621</v>
      </c>
      <c r="E19" s="220">
        <v>452763.46253989631</v>
      </c>
      <c r="F19" s="220">
        <v>423095.82451960427</v>
      </c>
      <c r="G19" s="224">
        <v>391133.69429774286</v>
      </c>
    </row>
    <row r="20" spans="2:11" ht="15.75" thickBot="1">
      <c r="B20" s="7" t="s">
        <v>35</v>
      </c>
      <c r="C20" s="221"/>
      <c r="D20" s="221"/>
      <c r="E20" s="221"/>
      <c r="F20" s="221"/>
      <c r="G20" s="225"/>
    </row>
    <row r="21" spans="2:11">
      <c r="B21" s="12" t="s">
        <v>30</v>
      </c>
      <c r="C21" s="219">
        <v>14451238.612465233</v>
      </c>
      <c r="D21" s="219">
        <v>14748934.127882015</v>
      </c>
      <c r="E21" s="219">
        <v>15052762.170916382</v>
      </c>
      <c r="F21" s="219">
        <v>15362849.07163726</v>
      </c>
      <c r="G21" s="223">
        <v>15679323.762512987</v>
      </c>
    </row>
    <row r="22" spans="2:11" ht="15.75" thickBot="1">
      <c r="B22" s="67" t="s">
        <v>31</v>
      </c>
      <c r="C22" s="222">
        <v>9714914.3687274735</v>
      </c>
      <c r="D22" s="222">
        <v>9650413.1417393405</v>
      </c>
      <c r="E22" s="222">
        <v>8801260.6641963869</v>
      </c>
      <c r="F22" s="222">
        <v>8224296.1345078712</v>
      </c>
      <c r="G22" s="226">
        <v>7602439.3159001907</v>
      </c>
    </row>
    <row r="23" spans="2:11" ht="15.75" thickBot="1">
      <c r="C23" s="70"/>
    </row>
    <row r="24" spans="2:11" ht="15.75" thickBot="1">
      <c r="B24" s="1" t="s">
        <v>18</v>
      </c>
      <c r="C24" s="49" t="s">
        <v>19</v>
      </c>
      <c r="D24" s="55" t="s">
        <v>20</v>
      </c>
      <c r="E24" s="55" t="s">
        <v>21</v>
      </c>
      <c r="F24" s="55" t="s">
        <v>22</v>
      </c>
      <c r="G24" s="55" t="s">
        <v>23</v>
      </c>
      <c r="H24" s="65" t="s">
        <v>24</v>
      </c>
      <c r="J24" s="250" t="s">
        <v>32</v>
      </c>
      <c r="K24" s="251"/>
    </row>
    <row r="25" spans="2:11" ht="15.75" thickBot="1">
      <c r="B25" s="7" t="s">
        <v>43</v>
      </c>
      <c r="C25" s="8"/>
      <c r="D25" s="8"/>
      <c r="E25" s="8"/>
      <c r="F25" s="8"/>
      <c r="G25" s="8"/>
      <c r="H25" s="66"/>
      <c r="J25" s="35" t="s">
        <v>29</v>
      </c>
      <c r="K25" s="11" t="s">
        <v>44</v>
      </c>
    </row>
    <row r="26" spans="2:11">
      <c r="B26" s="12" t="s">
        <v>25</v>
      </c>
      <c r="C26" s="104">
        <f>+'[7]Revenue summary'!G7</f>
        <v>6.0148985513485265</v>
      </c>
      <c r="D26" s="104">
        <f>+'[7]Revenue summary'!H7</f>
        <v>5.8267499579821518</v>
      </c>
      <c r="E26" s="104">
        <f>+'[7]Revenue summary'!I7</f>
        <v>5.5637194382425648</v>
      </c>
      <c r="F26" s="104">
        <f>+'[7]Revenue summary'!J7</f>
        <v>5.3251402380749493</v>
      </c>
      <c r="G26" s="104">
        <f>+'[7]Revenue summary'!K7</f>
        <v>4.9788682047402837</v>
      </c>
      <c r="H26" s="59">
        <f>SUM(C26:G26)</f>
        <v>27.709376390388474</v>
      </c>
      <c r="J26" s="36">
        <f>+H26</f>
        <v>27.709376390388474</v>
      </c>
      <c r="K26" s="13"/>
    </row>
    <row r="27" spans="2:11">
      <c r="B27" s="32" t="s">
        <v>26</v>
      </c>
      <c r="C27" s="105">
        <f>+'[7]Revenue summary'!G8</f>
        <v>6.5796737135237855</v>
      </c>
      <c r="D27" s="105">
        <f>+'[7]Revenue summary'!H8</f>
        <v>7.2967449081709557</v>
      </c>
      <c r="E27" s="105">
        <f>+'[7]Revenue summary'!I8</f>
        <v>7.8680360377006204</v>
      </c>
      <c r="F27" s="105">
        <f>+'[7]Revenue summary'!J8</f>
        <v>8.5061563630209349</v>
      </c>
      <c r="G27" s="105">
        <f>+'[7]Revenue summary'!K8</f>
        <v>8.8315881383072821</v>
      </c>
      <c r="H27" s="60">
        <f t="shared" ref="H27:H30" si="0">SUM(C27:G27)</f>
        <v>39.082199160723576</v>
      </c>
      <c r="J27" s="38">
        <f>+H27</f>
        <v>39.082199160723576</v>
      </c>
      <c r="K27" s="39"/>
    </row>
    <row r="28" spans="2:11">
      <c r="B28" s="14" t="s">
        <v>28</v>
      </c>
      <c r="C28" s="106">
        <f>+'[7]Revenue summary'!G11</f>
        <v>1.6640844851467771</v>
      </c>
      <c r="D28" s="106">
        <f>+'[7]Revenue summary'!H11</f>
        <v>1.7292286087818529</v>
      </c>
      <c r="E28" s="106">
        <f>+'[7]Revenue summary'!I11</f>
        <v>1.7921801930167738</v>
      </c>
      <c r="F28" s="106">
        <f>+'[7]Revenue summary'!J11</f>
        <v>1.8676411032011495</v>
      </c>
      <c r="G28" s="106">
        <f>+'[7]Revenue summary'!K11</f>
        <v>1.9222267782938629</v>
      </c>
      <c r="H28" s="61">
        <f t="shared" si="0"/>
        <v>8.9753611684404166</v>
      </c>
      <c r="J28" s="37">
        <f>+H28</f>
        <v>8.9753611684404166</v>
      </c>
      <c r="K28" s="16"/>
    </row>
    <row r="29" spans="2:11">
      <c r="B29" s="14" t="s">
        <v>27</v>
      </c>
      <c r="C29" s="106">
        <f>+'[7]Revenue summary'!G9</f>
        <v>10.261375630180979</v>
      </c>
      <c r="D29" s="106">
        <f>+'[7]Revenue summary'!H9</f>
        <v>10.402723931437713</v>
      </c>
      <c r="E29" s="106">
        <f>+'[7]Revenue summary'!I9</f>
        <v>9.8994746420637458</v>
      </c>
      <c r="F29" s="106">
        <f>+'[7]Revenue summary'!J9</f>
        <v>10.13783591546559</v>
      </c>
      <c r="G29" s="106">
        <f>+'[7]Revenue summary'!K9</f>
        <v>10.233275962108207</v>
      </c>
      <c r="H29" s="61">
        <f t="shared" si="0"/>
        <v>50.934686081256231</v>
      </c>
      <c r="J29" s="37"/>
      <c r="K29" s="56">
        <f>+H29</f>
        <v>50.934686081256231</v>
      </c>
    </row>
    <row r="30" spans="2:11" ht="15.75" thickBot="1">
      <c r="B30" s="62" t="s">
        <v>42</v>
      </c>
      <c r="C30" s="107">
        <f>+'[7]Revenue summary'!G10</f>
        <v>0</v>
      </c>
      <c r="D30" s="107">
        <f>+'[7]Revenue summary'!H10</f>
        <v>0</v>
      </c>
      <c r="E30" s="107">
        <f>+'[7]Revenue summary'!I10</f>
        <v>0</v>
      </c>
      <c r="F30" s="107">
        <f>+'[7]Revenue summary'!J10</f>
        <v>0</v>
      </c>
      <c r="G30" s="107">
        <f>+'[7]Revenue summary'!K10</f>
        <v>0</v>
      </c>
      <c r="H30" s="64">
        <f t="shared" si="0"/>
        <v>0</v>
      </c>
      <c r="J30" s="52"/>
      <c r="K30" s="57">
        <f>+H30</f>
        <v>0</v>
      </c>
    </row>
    <row r="31" spans="2:11" ht="15.75" thickBot="1">
      <c r="B31" s="50" t="s">
        <v>36</v>
      </c>
      <c r="C31" s="68">
        <f t="shared" ref="C31:H31" si="1">SUM(C26:C30)</f>
        <v>24.520032380200067</v>
      </c>
      <c r="D31" s="68">
        <f t="shared" si="1"/>
        <v>25.255447406372674</v>
      </c>
      <c r="E31" s="68">
        <f t="shared" si="1"/>
        <v>25.123410311023704</v>
      </c>
      <c r="F31" s="68">
        <f t="shared" si="1"/>
        <v>25.836773619762624</v>
      </c>
      <c r="G31" s="68">
        <f t="shared" si="1"/>
        <v>25.965959083449636</v>
      </c>
      <c r="H31" s="51">
        <f t="shared" si="1"/>
        <v>126.70162280080869</v>
      </c>
      <c r="J31" s="53">
        <f>SUM(J26:J30)</f>
        <v>75.766936719552461</v>
      </c>
      <c r="K31" s="54">
        <f>SUM(K26:K30)</f>
        <v>50.934686081256231</v>
      </c>
    </row>
    <row r="32" spans="2:11" ht="15.75" thickBot="1">
      <c r="J32" s="47">
        <f>+J31/$H$31</f>
        <v>0.59799499836452663</v>
      </c>
      <c r="K32" s="48">
        <f>+K31/$H$31</f>
        <v>0.40200500163547337</v>
      </c>
    </row>
    <row r="33" spans="2:9" ht="15.75" thickBot="1">
      <c r="B33" s="1" t="s">
        <v>18</v>
      </c>
      <c r="C33" s="49" t="s">
        <v>19</v>
      </c>
      <c r="D33" s="55" t="s">
        <v>20</v>
      </c>
      <c r="E33" s="55" t="s">
        <v>21</v>
      </c>
      <c r="F33" s="55" t="s">
        <v>22</v>
      </c>
      <c r="G33" s="55" t="s">
        <v>23</v>
      </c>
      <c r="H33" s="55" t="s">
        <v>46</v>
      </c>
    </row>
    <row r="34" spans="2:9">
      <c r="B34" s="89" t="s">
        <v>36</v>
      </c>
      <c r="C34" s="216">
        <v>24.520032380200067</v>
      </c>
      <c r="D34" s="216">
        <v>25.255447406372674</v>
      </c>
      <c r="E34" s="216">
        <v>25.123410311023704</v>
      </c>
      <c r="F34" s="216">
        <v>25.836773619762624</v>
      </c>
      <c r="G34" s="216">
        <v>25.965959083449636</v>
      </c>
      <c r="H34" s="217">
        <v>103.45548657150735</v>
      </c>
    </row>
    <row r="35" spans="2:9" ht="15.75" thickBot="1">
      <c r="B35" s="31" t="s">
        <v>45</v>
      </c>
      <c r="C35" s="215">
        <v>25.582250625031271</v>
      </c>
      <c r="D35" s="215">
        <v>25.82914457699124</v>
      </c>
      <c r="E35" s="215">
        <v>25.25180105296608</v>
      </c>
      <c r="F35" s="215">
        <v>24.969266763261246</v>
      </c>
      <c r="G35" s="215">
        <v>24.646109708393031</v>
      </c>
      <c r="H35" s="218">
        <v>103.45548657150736</v>
      </c>
    </row>
    <row r="36" spans="2:9" ht="15.75" thickBot="1">
      <c r="B36" s="255" t="s">
        <v>49</v>
      </c>
      <c r="C36" s="256"/>
      <c r="D36" s="256"/>
      <c r="E36" s="256"/>
      <c r="F36" s="257"/>
      <c r="G36" s="90">
        <f>+G34/G35-1</f>
        <v>5.3552036839596751E-2</v>
      </c>
      <c r="H36" s="91">
        <f>+H34-H35</f>
        <v>0</v>
      </c>
    </row>
    <row r="37" spans="2:9" ht="15.75" thickBot="1">
      <c r="B37" s="252" t="s">
        <v>65</v>
      </c>
      <c r="C37" s="253"/>
      <c r="D37" s="253"/>
      <c r="E37" s="253"/>
      <c r="F37" s="253"/>
      <c r="G37" s="254"/>
      <c r="H37" s="69">
        <v>-0.12413045706811535</v>
      </c>
      <c r="I37" t="s">
        <v>66</v>
      </c>
    </row>
  </sheetData>
  <sheetProtection password="FB84" sheet="1" objects="1" scenarios="1"/>
  <mergeCells count="3">
    <mergeCell ref="J24:K24"/>
    <mergeCell ref="B36:F36"/>
    <mergeCell ref="B37:G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26"/>
  <sheetViews>
    <sheetView workbookViewId="0">
      <selection activeCell="C11" sqref="C11"/>
    </sheetView>
  </sheetViews>
  <sheetFormatPr defaultRowHeight="15"/>
  <cols>
    <col min="1" max="1" width="3.140625" customWidth="1"/>
    <col min="2" max="2" width="77.28515625" customWidth="1"/>
    <col min="3" max="11" width="13" customWidth="1"/>
  </cols>
  <sheetData>
    <row r="2" spans="2:7" ht="15.75" thickBot="1"/>
    <row r="3" spans="2:7" ht="15.75" thickBot="1">
      <c r="B3" s="1" t="s">
        <v>37</v>
      </c>
      <c r="C3" s="21"/>
      <c r="D3" s="22"/>
      <c r="E3" s="22"/>
      <c r="F3" s="22"/>
      <c r="G3" s="86"/>
    </row>
    <row r="4" spans="2:7" ht="15.75" thickBot="1">
      <c r="B4" s="23" t="s">
        <v>67</v>
      </c>
      <c r="C4" s="10" t="s">
        <v>19</v>
      </c>
      <c r="D4" s="24"/>
      <c r="E4" s="10"/>
      <c r="F4" s="10"/>
      <c r="G4" s="58"/>
    </row>
    <row r="5" spans="2:7">
      <c r="B5" s="12" t="s">
        <v>33</v>
      </c>
      <c r="C5" s="101">
        <f>+'[8]Final Pricing'!$D$44</f>
        <v>470.22</v>
      </c>
      <c r="D5" s="25"/>
      <c r="E5" s="26"/>
      <c r="F5" s="26"/>
      <c r="G5" s="74"/>
    </row>
    <row r="6" spans="2:7">
      <c r="B6" s="32" t="s">
        <v>34</v>
      </c>
      <c r="C6" s="102">
        <f>+'[8]Final Pricing'!$D$45</f>
        <v>255.96</v>
      </c>
      <c r="D6" s="33"/>
      <c r="E6" s="34"/>
      <c r="F6" s="34"/>
      <c r="G6" s="75"/>
    </row>
    <row r="7" spans="2:7">
      <c r="B7" s="32" t="s">
        <v>35</v>
      </c>
      <c r="C7" s="102">
        <f>+'[8]Final Pricing'!$D$46</f>
        <v>33.392000000000003</v>
      </c>
      <c r="D7" s="33"/>
      <c r="E7" s="34"/>
      <c r="F7" s="34"/>
      <c r="G7" s="75"/>
    </row>
    <row r="8" spans="2:7" ht="15.75" thickBot="1">
      <c r="B8" s="32"/>
      <c r="C8" s="15"/>
      <c r="D8" s="33"/>
      <c r="E8" s="34"/>
      <c r="F8" s="34"/>
      <c r="G8" s="75"/>
    </row>
    <row r="9" spans="2:7" ht="15.75" thickBot="1">
      <c r="B9" s="7" t="s">
        <v>50</v>
      </c>
      <c r="C9" s="8" t="s">
        <v>19</v>
      </c>
      <c r="D9" s="8" t="s">
        <v>20</v>
      </c>
      <c r="E9" s="8" t="s">
        <v>21</v>
      </c>
      <c r="F9" s="8" t="s">
        <v>22</v>
      </c>
      <c r="G9" s="66" t="s">
        <v>23</v>
      </c>
    </row>
    <row r="10" spans="2:7">
      <c r="B10" s="32" t="s">
        <v>38</v>
      </c>
      <c r="C10" s="103">
        <v>2.06E-2</v>
      </c>
      <c r="D10" s="44">
        <f t="shared" ref="D10:G10" si="0">+C10</f>
        <v>2.06E-2</v>
      </c>
      <c r="E10" s="44">
        <f t="shared" si="0"/>
        <v>2.06E-2</v>
      </c>
      <c r="F10" s="44">
        <f t="shared" si="0"/>
        <v>2.06E-2</v>
      </c>
      <c r="G10" s="87">
        <f t="shared" si="0"/>
        <v>2.06E-2</v>
      </c>
    </row>
    <row r="11" spans="2:7">
      <c r="B11" s="32" t="s">
        <v>47</v>
      </c>
      <c r="C11" s="103">
        <v>0</v>
      </c>
      <c r="D11" s="44">
        <f t="shared" ref="D11:G11" si="1">+C11</f>
        <v>0</v>
      </c>
      <c r="E11" s="44">
        <f t="shared" si="1"/>
        <v>0</v>
      </c>
      <c r="F11" s="44">
        <f t="shared" si="1"/>
        <v>0</v>
      </c>
      <c r="G11" s="87">
        <f t="shared" si="1"/>
        <v>0</v>
      </c>
    </row>
    <row r="12" spans="2:7">
      <c r="B12" s="32" t="s">
        <v>51</v>
      </c>
      <c r="C12" s="103">
        <v>7.0900000000000005E-2</v>
      </c>
      <c r="D12" s="44">
        <f>+C12</f>
        <v>7.0900000000000005E-2</v>
      </c>
      <c r="E12" s="44">
        <f t="shared" ref="E12:G12" si="2">+D12</f>
        <v>7.0900000000000005E-2</v>
      </c>
      <c r="F12" s="44">
        <f t="shared" si="2"/>
        <v>7.0900000000000005E-2</v>
      </c>
      <c r="G12" s="87">
        <f t="shared" si="2"/>
        <v>7.0900000000000005E-2</v>
      </c>
    </row>
    <row r="13" spans="2:7" ht="15.75" thickBot="1">
      <c r="B13" s="32"/>
      <c r="C13" s="15"/>
      <c r="D13" s="33"/>
      <c r="E13" s="34"/>
      <c r="F13" s="34"/>
      <c r="G13" s="75"/>
    </row>
    <row r="14" spans="2:7" ht="15.75" thickBot="1">
      <c r="B14" s="7" t="s">
        <v>69</v>
      </c>
      <c r="C14" s="8" t="s">
        <v>19</v>
      </c>
      <c r="D14" s="8" t="s">
        <v>20</v>
      </c>
      <c r="E14" s="8" t="s">
        <v>21</v>
      </c>
      <c r="F14" s="8" t="s">
        <v>22</v>
      </c>
      <c r="G14" s="66" t="s">
        <v>23</v>
      </c>
    </row>
    <row r="15" spans="2:7">
      <c r="B15" s="46" t="s">
        <v>40</v>
      </c>
      <c r="C15" s="43"/>
      <c r="D15" s="43"/>
      <c r="E15" s="43"/>
      <c r="F15" s="43"/>
      <c r="G15" s="88"/>
    </row>
    <row r="16" spans="2:7">
      <c r="B16" s="45" t="s">
        <v>33</v>
      </c>
      <c r="C16" s="166"/>
      <c r="D16" s="167"/>
      <c r="E16" s="167"/>
      <c r="F16" s="167"/>
      <c r="G16" s="168"/>
    </row>
    <row r="17" spans="2:7">
      <c r="B17" s="45" t="s">
        <v>34</v>
      </c>
      <c r="C17" s="166"/>
      <c r="D17" s="167"/>
      <c r="E17" s="167"/>
      <c r="F17" s="167"/>
      <c r="G17" s="168"/>
    </row>
    <row r="18" spans="2:7">
      <c r="B18" s="45" t="s">
        <v>35</v>
      </c>
      <c r="C18" s="169"/>
      <c r="D18" s="170"/>
      <c r="E18" s="170"/>
      <c r="F18" s="170"/>
      <c r="G18" s="171"/>
    </row>
    <row r="19" spans="2:7">
      <c r="B19" s="46" t="s">
        <v>39</v>
      </c>
      <c r="C19" s="172"/>
      <c r="D19" s="172"/>
      <c r="E19" s="172"/>
      <c r="F19" s="172"/>
      <c r="G19" s="173"/>
    </row>
    <row r="20" spans="2:7" ht="15.75" thickBot="1">
      <c r="B20" s="17"/>
      <c r="C20" s="27"/>
      <c r="D20" s="28"/>
      <c r="E20" s="28"/>
      <c r="F20" s="29"/>
      <c r="G20" s="30"/>
    </row>
    <row r="23" spans="2:7" ht="17.25">
      <c r="B23" s="112" t="s">
        <v>68</v>
      </c>
    </row>
    <row r="24" spans="2:7" ht="30.75" customHeight="1">
      <c r="B24" s="258" t="s">
        <v>71</v>
      </c>
      <c r="C24" s="258"/>
      <c r="D24" s="258"/>
      <c r="E24" s="258"/>
      <c r="F24" s="258"/>
      <c r="G24" s="258"/>
    </row>
    <row r="25" spans="2:7">
      <c r="B25" s="259" t="s">
        <v>70</v>
      </c>
      <c r="C25" s="258"/>
      <c r="D25" s="258"/>
      <c r="E25" s="258"/>
      <c r="F25" s="258"/>
      <c r="G25" s="258"/>
    </row>
    <row r="26" spans="2:7">
      <c r="B26" s="258"/>
      <c r="C26" s="258"/>
      <c r="D26" s="258"/>
      <c r="E26" s="258"/>
      <c r="F26" s="258"/>
      <c r="G26" s="258"/>
    </row>
  </sheetData>
  <sheetProtection password="FB84" sheet="1" objects="1" scenarios="1"/>
  <mergeCells count="3">
    <mergeCell ref="B24:G24"/>
    <mergeCell ref="B25:G25"/>
    <mergeCell ref="B26:G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55"/>
  <sheetViews>
    <sheetView topLeftCell="A31" workbookViewId="0">
      <selection activeCell="F45" sqref="F45"/>
    </sheetView>
  </sheetViews>
  <sheetFormatPr defaultRowHeight="15"/>
  <cols>
    <col min="1" max="1" width="3.85546875" customWidth="1"/>
    <col min="2" max="2" width="49.5703125" customWidth="1"/>
    <col min="3" max="11" width="15.5703125" customWidth="1"/>
  </cols>
  <sheetData>
    <row r="1" spans="2:7" ht="15.75" thickBot="1"/>
    <row r="2" spans="2:7" ht="15.75" thickBot="1">
      <c r="B2" s="1" t="s">
        <v>73</v>
      </c>
      <c r="C2" s="49" t="s">
        <v>19</v>
      </c>
      <c r="D2" s="49" t="s">
        <v>20</v>
      </c>
      <c r="E2" s="49" t="s">
        <v>21</v>
      </c>
      <c r="F2" s="49" t="s">
        <v>22</v>
      </c>
      <c r="G2" s="65" t="s">
        <v>23</v>
      </c>
    </row>
    <row r="3" spans="2:7" ht="15.75" thickBot="1">
      <c r="B3" s="7" t="s">
        <v>74</v>
      </c>
      <c r="C3" s="127"/>
      <c r="D3" s="127"/>
      <c r="E3" s="127"/>
      <c r="F3" s="127"/>
      <c r="G3" s="128"/>
    </row>
    <row r="4" spans="2:7">
      <c r="B4" s="12" t="s">
        <v>62</v>
      </c>
      <c r="C4" s="241">
        <v>111.49052547198015</v>
      </c>
      <c r="D4" s="241">
        <v>114.91282749281548</v>
      </c>
      <c r="E4" s="241">
        <v>118.50374993042124</v>
      </c>
      <c r="F4" s="241">
        <v>122.20688546237199</v>
      </c>
      <c r="G4" s="239">
        <v>126.02574064687421</v>
      </c>
    </row>
    <row r="5" spans="2:7">
      <c r="B5" s="14" t="s">
        <v>11</v>
      </c>
      <c r="C5" s="242">
        <v>280.75261498699177</v>
      </c>
      <c r="D5" s="242">
        <v>289.37056918137091</v>
      </c>
      <c r="E5" s="242">
        <v>298.41313903477658</v>
      </c>
      <c r="F5" s="242">
        <v>307.73828105778824</v>
      </c>
      <c r="G5" s="240">
        <v>317.3548253763912</v>
      </c>
    </row>
    <row r="6" spans="2:7" ht="15.75" thickBot="1">
      <c r="B6" s="14" t="s">
        <v>12</v>
      </c>
      <c r="C6" s="242">
        <v>331.32766441945768</v>
      </c>
      <c r="D6" s="242">
        <v>341.49806527371089</v>
      </c>
      <c r="E6" s="242">
        <v>352.16957246525561</v>
      </c>
      <c r="F6" s="242">
        <v>363.17455465217967</v>
      </c>
      <c r="G6" s="240">
        <v>374.5234326279612</v>
      </c>
    </row>
    <row r="7" spans="2:7" ht="15.75" thickBot="1">
      <c r="B7" s="23" t="s">
        <v>75</v>
      </c>
      <c r="C7" s="245"/>
      <c r="D7" s="245"/>
      <c r="E7" s="245"/>
      <c r="F7" s="245"/>
      <c r="G7" s="246"/>
    </row>
    <row r="8" spans="2:7">
      <c r="B8" s="12" t="s">
        <v>15</v>
      </c>
      <c r="C8" s="241">
        <v>195.4692279002976</v>
      </c>
      <c r="D8" s="241">
        <v>201.46933177300232</v>
      </c>
      <c r="E8" s="241">
        <v>207.76506706851009</v>
      </c>
      <c r="F8" s="241">
        <v>214.25753842584069</v>
      </c>
      <c r="G8" s="239">
        <v>220.95289366986367</v>
      </c>
    </row>
    <row r="9" spans="2:7">
      <c r="B9" s="14" t="s">
        <v>16</v>
      </c>
      <c r="C9" s="242">
        <v>280.75261498699177</v>
      </c>
      <c r="D9" s="242">
        <v>289.37056918137091</v>
      </c>
      <c r="E9" s="242">
        <v>298.41313903477658</v>
      </c>
      <c r="F9" s="242">
        <v>307.73828105778824</v>
      </c>
      <c r="G9" s="240">
        <v>317.3548253763912</v>
      </c>
    </row>
    <row r="10" spans="2:7" ht="15.75" thickBot="1">
      <c r="B10" s="62" t="s">
        <v>17</v>
      </c>
      <c r="C10" s="243">
        <v>481.73728070898153</v>
      </c>
      <c r="D10" s="243">
        <v>496.52464010389633</v>
      </c>
      <c r="E10" s="243">
        <v>512.04058823496712</v>
      </c>
      <c r="F10" s="243">
        <v>528.04139578078048</v>
      </c>
      <c r="G10" s="244">
        <v>544.54221416167366</v>
      </c>
    </row>
    <row r="11" spans="2:7" ht="15.75" thickBot="1"/>
    <row r="12" spans="2:7" ht="15.75" thickBot="1">
      <c r="B12" s="1" t="s">
        <v>77</v>
      </c>
      <c r="C12" s="49" t="s">
        <v>19</v>
      </c>
      <c r="D12" s="49" t="s">
        <v>20</v>
      </c>
      <c r="E12" s="49" t="s">
        <v>21</v>
      </c>
      <c r="F12" s="49" t="s">
        <v>22</v>
      </c>
      <c r="G12" s="65" t="s">
        <v>23</v>
      </c>
    </row>
    <row r="13" spans="2:7" ht="15.75" thickBot="1">
      <c r="B13" s="7" t="s">
        <v>76</v>
      </c>
      <c r="C13" s="127"/>
      <c r="D13" s="127"/>
      <c r="E13" s="127"/>
      <c r="F13" s="127"/>
      <c r="G13" s="128"/>
    </row>
    <row r="14" spans="2:7">
      <c r="B14" s="12" t="s">
        <v>79</v>
      </c>
      <c r="C14" s="129">
        <f>-[9]Sheet1!C7*[9]Sheet1!$H$7</f>
        <v>-9.8921222810111654E-3</v>
      </c>
      <c r="D14" s="131">
        <f>-[9]Sheet1!D7*[9]Sheet1!$H$7</f>
        <v>-9.8921222810111654E-3</v>
      </c>
      <c r="E14" s="129">
        <f>-[9]Sheet1!E7*[9]Sheet1!$H$7</f>
        <v>-1.0434156378600904E-2</v>
      </c>
      <c r="F14" s="129">
        <f>-[9]Sheet1!F7*[9]Sheet1!$H$7</f>
        <v>-1.0434156378600904E-2</v>
      </c>
      <c r="G14" s="130">
        <f>-[9]Sheet1!G7*[9]Sheet1!$H$7</f>
        <v>-1.0434156378600904E-2</v>
      </c>
    </row>
    <row r="15" spans="2:7" ht="15.75" thickBot="1">
      <c r="B15" s="62" t="s">
        <v>78</v>
      </c>
      <c r="C15" s="135">
        <v>0</v>
      </c>
      <c r="D15" s="136">
        <v>0</v>
      </c>
      <c r="E15" s="135">
        <v>0</v>
      </c>
      <c r="F15" s="135">
        <v>0</v>
      </c>
      <c r="G15" s="137">
        <v>0</v>
      </c>
    </row>
    <row r="16" spans="2:7" ht="15.75" thickBot="1"/>
    <row r="17" spans="2:11" ht="30.75" thickBot="1">
      <c r="B17" s="1" t="s">
        <v>97</v>
      </c>
      <c r="C17" s="2"/>
      <c r="D17" s="3"/>
      <c r="E17" s="3"/>
      <c r="F17" s="3"/>
      <c r="G17" s="3"/>
      <c r="H17" s="4">
        <v>0.04</v>
      </c>
      <c r="I17" s="5" t="s">
        <v>0</v>
      </c>
      <c r="J17" s="4">
        <v>0.08</v>
      </c>
      <c r="K17" s="6" t="s">
        <v>1</v>
      </c>
    </row>
    <row r="18" spans="2:11" ht="30.75" thickBot="1">
      <c r="B18" s="7" t="s">
        <v>2</v>
      </c>
      <c r="C18" s="8" t="s">
        <v>3</v>
      </c>
      <c r="D18" s="9" t="s">
        <v>4</v>
      </c>
      <c r="E18" s="10" t="s">
        <v>5</v>
      </c>
      <c r="F18" s="10" t="s">
        <v>6</v>
      </c>
      <c r="G18" s="8" t="s">
        <v>7</v>
      </c>
      <c r="H18" s="9" t="s">
        <v>8</v>
      </c>
      <c r="I18" s="9" t="s">
        <v>63</v>
      </c>
      <c r="J18" s="9" t="s">
        <v>9</v>
      </c>
      <c r="K18" s="11" t="s">
        <v>10</v>
      </c>
    </row>
    <row r="19" spans="2:11">
      <c r="B19" s="12" t="s">
        <v>62</v>
      </c>
      <c r="C19" s="174"/>
      <c r="D19" s="175"/>
      <c r="E19" s="176"/>
      <c r="F19" s="176"/>
      <c r="G19" s="177"/>
      <c r="H19" s="177"/>
      <c r="I19" s="177"/>
      <c r="J19" s="178"/>
      <c r="K19" s="179"/>
    </row>
    <row r="20" spans="2:11">
      <c r="B20" s="14" t="s">
        <v>11</v>
      </c>
      <c r="C20" s="180"/>
      <c r="D20" s="181"/>
      <c r="E20" s="182"/>
      <c r="F20" s="182"/>
      <c r="G20" s="183"/>
      <c r="H20" s="183"/>
      <c r="I20" s="183"/>
      <c r="J20" s="184"/>
      <c r="K20" s="185"/>
    </row>
    <row r="21" spans="2:11">
      <c r="B21" s="14" t="s">
        <v>12</v>
      </c>
      <c r="C21" s="180"/>
      <c r="D21" s="181"/>
      <c r="E21" s="182"/>
      <c r="F21" s="182"/>
      <c r="G21" s="183"/>
      <c r="H21" s="183"/>
      <c r="I21" s="183"/>
      <c r="J21" s="184"/>
      <c r="K21" s="185"/>
    </row>
    <row r="22" spans="2:11" ht="15.75" thickBot="1">
      <c r="B22" s="17" t="s">
        <v>13</v>
      </c>
      <c r="C22" s="186"/>
      <c r="D22" s="187"/>
      <c r="E22" s="188"/>
      <c r="F22" s="189"/>
      <c r="G22" s="190"/>
      <c r="H22" s="190"/>
      <c r="I22" s="190"/>
      <c r="J22" s="191"/>
      <c r="K22" s="192"/>
    </row>
    <row r="23" spans="2:11" ht="15.75" thickBot="1">
      <c r="B23" s="18"/>
      <c r="C23" s="18"/>
      <c r="D23" s="18"/>
      <c r="E23" s="124"/>
      <c r="F23" s="125"/>
      <c r="G23" s="20"/>
      <c r="H23" s="20"/>
      <c r="I23" s="20"/>
      <c r="J23" s="20"/>
      <c r="K23" s="19"/>
    </row>
    <row r="24" spans="2:11" ht="30.75" thickBot="1">
      <c r="B24" s="1" t="s">
        <v>98</v>
      </c>
      <c r="C24" s="21"/>
      <c r="D24" s="22"/>
      <c r="E24" s="22"/>
      <c r="F24" s="22"/>
      <c r="G24" s="22"/>
      <c r="H24" s="4">
        <v>0.04</v>
      </c>
      <c r="I24" s="5"/>
      <c r="J24" s="4">
        <v>0.08</v>
      </c>
      <c r="K24" s="6" t="s">
        <v>1</v>
      </c>
    </row>
    <row r="25" spans="2:11" ht="30.75" thickBot="1">
      <c r="B25" s="23" t="s">
        <v>14</v>
      </c>
      <c r="C25" s="10" t="s">
        <v>3</v>
      </c>
      <c r="D25" s="24" t="s">
        <v>4</v>
      </c>
      <c r="E25" s="10" t="s">
        <v>5</v>
      </c>
      <c r="F25" s="10" t="s">
        <v>6</v>
      </c>
      <c r="G25" s="24" t="s">
        <v>7</v>
      </c>
      <c r="H25" s="9" t="s">
        <v>8</v>
      </c>
      <c r="I25" s="9" t="s">
        <v>63</v>
      </c>
      <c r="J25" s="9" t="s">
        <v>9</v>
      </c>
      <c r="K25" s="11" t="s">
        <v>10</v>
      </c>
    </row>
    <row r="26" spans="2:11">
      <c r="B26" s="12" t="s">
        <v>15</v>
      </c>
      <c r="C26" s="193"/>
      <c r="D26" s="194"/>
      <c r="E26" s="176"/>
      <c r="F26" s="176"/>
      <c r="G26" s="176"/>
      <c r="H26" s="176"/>
      <c r="I26" s="176"/>
      <c r="J26" s="195"/>
      <c r="K26" s="196"/>
    </row>
    <row r="27" spans="2:11">
      <c r="B27" s="14" t="s">
        <v>16</v>
      </c>
      <c r="C27" s="197"/>
      <c r="D27" s="198"/>
      <c r="E27" s="182"/>
      <c r="F27" s="182"/>
      <c r="G27" s="182"/>
      <c r="H27" s="182"/>
      <c r="I27" s="182"/>
      <c r="J27" s="199"/>
      <c r="K27" s="200"/>
    </row>
    <row r="28" spans="2:11">
      <c r="B28" s="14" t="s">
        <v>17</v>
      </c>
      <c r="C28" s="197"/>
      <c r="D28" s="198"/>
      <c r="E28" s="182"/>
      <c r="F28" s="182"/>
      <c r="G28" s="182"/>
      <c r="H28" s="182"/>
      <c r="I28" s="182"/>
      <c r="J28" s="199"/>
      <c r="K28" s="200"/>
    </row>
    <row r="29" spans="2:11" ht="15.75" thickBot="1">
      <c r="B29" s="17" t="s">
        <v>53</v>
      </c>
      <c r="C29" s="201"/>
      <c r="D29" s="188"/>
      <c r="E29" s="188"/>
      <c r="F29" s="202"/>
      <c r="G29" s="189"/>
      <c r="H29" s="189"/>
      <c r="I29" s="189"/>
      <c r="J29" s="203"/>
      <c r="K29" s="204"/>
    </row>
    <row r="30" spans="2:11" ht="15.75" thickBot="1"/>
    <row r="31" spans="2:11" ht="15.75" thickBot="1">
      <c r="B31" s="1" t="s">
        <v>56</v>
      </c>
      <c r="C31" s="2"/>
      <c r="D31" s="3"/>
      <c r="E31" s="3"/>
      <c r="F31" s="94"/>
    </row>
    <row r="32" spans="2:11" ht="15.75" thickBot="1">
      <c r="B32" s="7" t="s">
        <v>57</v>
      </c>
      <c r="C32" s="8" t="s">
        <v>54</v>
      </c>
      <c r="D32" s="9" t="s">
        <v>58</v>
      </c>
      <c r="E32" s="9" t="s">
        <v>87</v>
      </c>
      <c r="F32" s="66" t="s">
        <v>55</v>
      </c>
    </row>
    <row r="33" spans="2:7">
      <c r="B33" s="12" t="s">
        <v>61</v>
      </c>
      <c r="C33" s="92">
        <v>70.800000000000011</v>
      </c>
      <c r="D33" s="98">
        <v>2.9296875E-2</v>
      </c>
      <c r="E33" s="96">
        <f>1+D33</f>
        <v>1.029296875</v>
      </c>
      <c r="F33" s="74">
        <f>+C33*E33</f>
        <v>72.874218750000011</v>
      </c>
    </row>
    <row r="34" spans="2:7">
      <c r="B34" s="14" t="s">
        <v>59</v>
      </c>
      <c r="C34" s="93">
        <v>95.535526666666669</v>
      </c>
      <c r="D34" s="95">
        <f>+D33</f>
        <v>2.9296875E-2</v>
      </c>
      <c r="E34" s="97">
        <f>1+D34</f>
        <v>1.029296875</v>
      </c>
      <c r="F34" s="126">
        <f>+C34*E34</f>
        <v>98.334419049479166</v>
      </c>
    </row>
    <row r="35" spans="2:7" ht="15.75" thickBot="1">
      <c r="B35" s="62" t="s">
        <v>60</v>
      </c>
      <c r="C35" s="138">
        <v>176.42723999999995</v>
      </c>
      <c r="D35" s="139">
        <f>+D34</f>
        <v>2.9296875E-2</v>
      </c>
      <c r="E35" s="140">
        <f>1+D35</f>
        <v>1.029296875</v>
      </c>
      <c r="F35" s="141">
        <f>+C35*E35</f>
        <v>181.59600679687495</v>
      </c>
    </row>
    <row r="36" spans="2:7" ht="15.75" thickBot="1"/>
    <row r="37" spans="2:7" ht="15.75" thickBot="1">
      <c r="B37" s="1" t="s">
        <v>80</v>
      </c>
      <c r="C37" s="2"/>
      <c r="D37" s="3"/>
      <c r="E37" s="3"/>
      <c r="F37" s="94"/>
    </row>
    <row r="38" spans="2:7" ht="15.75" thickBot="1">
      <c r="B38" s="7" t="s">
        <v>82</v>
      </c>
      <c r="C38" s="8" t="s">
        <v>81</v>
      </c>
      <c r="D38" s="9" t="s">
        <v>58</v>
      </c>
      <c r="E38" s="9" t="s">
        <v>47</v>
      </c>
      <c r="F38" s="66" t="s">
        <v>83</v>
      </c>
    </row>
    <row r="39" spans="2:7">
      <c r="B39" s="12" t="s">
        <v>62</v>
      </c>
      <c r="C39" s="92">
        <v>100.06360000000001</v>
      </c>
      <c r="D39" s="98">
        <v>1.72E-2</v>
      </c>
      <c r="E39" s="96">
        <v>-2.2000000000000001E-3</v>
      </c>
      <c r="F39" s="74">
        <f>+C39*(1+D39)*(1-E39)</f>
        <v>102.00862024662402</v>
      </c>
    </row>
    <row r="40" spans="2:7">
      <c r="B40" s="14" t="s">
        <v>11</v>
      </c>
      <c r="C40" s="93">
        <v>254.49894773333335</v>
      </c>
      <c r="D40" s="95">
        <f>+D39</f>
        <v>1.72E-2</v>
      </c>
      <c r="E40" s="95">
        <f>+E39</f>
        <v>-2.2000000000000001E-3</v>
      </c>
      <c r="F40" s="126">
        <f t="shared" ref="F40:F41" si="0">+C40*(1+D40)*(1-E40)</f>
        <v>259.44585755954222</v>
      </c>
    </row>
    <row r="41" spans="2:7" ht="15.75" thickBot="1">
      <c r="B41" s="14" t="s">
        <v>12</v>
      </c>
      <c r="C41" s="138">
        <v>298.40432959999998</v>
      </c>
      <c r="D41" s="95">
        <f>+D39</f>
        <v>1.72E-2</v>
      </c>
      <c r="E41" s="95">
        <f>+E39</f>
        <v>-2.2000000000000001E-3</v>
      </c>
      <c r="F41" s="141">
        <f t="shared" si="0"/>
        <v>304.20466521407207</v>
      </c>
    </row>
    <row r="42" spans="2:7" ht="15.75" thickBot="1">
      <c r="B42" s="23"/>
      <c r="C42" s="127"/>
      <c r="D42" s="127"/>
      <c r="E42" s="127"/>
      <c r="F42" s="128"/>
    </row>
    <row r="43" spans="2:7">
      <c r="B43" s="12" t="s">
        <v>15</v>
      </c>
      <c r="C43" s="92">
        <v>160.80000000000001</v>
      </c>
      <c r="D43" s="95">
        <f>+D39</f>
        <v>1.72E-2</v>
      </c>
      <c r="E43" s="95">
        <f>+E39</f>
        <v>-2.2000000000000001E-3</v>
      </c>
      <c r="F43" s="74">
        <f t="shared" ref="F43:F45" si="1">+C43*(1+D43)*(1-E43)</f>
        <v>163.92560467200005</v>
      </c>
    </row>
    <row r="44" spans="2:7">
      <c r="B44" s="14" t="s">
        <v>16</v>
      </c>
      <c r="C44" s="93">
        <v>230.53552666666667</v>
      </c>
      <c r="D44" s="95">
        <f>+D39</f>
        <v>1.72E-2</v>
      </c>
      <c r="E44" s="95">
        <f>+E39</f>
        <v>-2.2000000000000001E-3</v>
      </c>
      <c r="F44" s="126">
        <f t="shared" si="1"/>
        <v>235.01663934832908</v>
      </c>
    </row>
    <row r="45" spans="2:7" ht="15.75" thickBot="1">
      <c r="B45" s="62" t="s">
        <v>17</v>
      </c>
      <c r="C45" s="138">
        <v>396.42723999999998</v>
      </c>
      <c r="D45" s="139">
        <f>+D39</f>
        <v>1.72E-2</v>
      </c>
      <c r="E45" s="139">
        <f>+E39</f>
        <v>-2.2000000000000001E-3</v>
      </c>
      <c r="F45" s="141">
        <f t="shared" si="1"/>
        <v>404.13292926276165</v>
      </c>
    </row>
    <row r="46" spans="2:7" ht="15.75" thickBot="1"/>
    <row r="47" spans="2:7" ht="15.75" thickBot="1">
      <c r="B47" s="143" t="s">
        <v>92</v>
      </c>
      <c r="C47" s="145"/>
      <c r="D47" s="260" t="s">
        <v>99</v>
      </c>
      <c r="E47" s="261"/>
      <c r="F47" s="144"/>
      <c r="G47" s="146"/>
    </row>
    <row r="48" spans="2:7" ht="15.75" thickBot="1">
      <c r="B48" s="163" t="s">
        <v>93</v>
      </c>
      <c r="C48" s="159" t="s">
        <v>94</v>
      </c>
      <c r="D48" s="160" t="s">
        <v>100</v>
      </c>
      <c r="E48" s="160" t="s">
        <v>101</v>
      </c>
      <c r="F48" s="161" t="s">
        <v>102</v>
      </c>
      <c r="G48" s="162" t="s">
        <v>103</v>
      </c>
    </row>
    <row r="49" spans="2:7">
      <c r="B49" s="147" t="s">
        <v>88</v>
      </c>
      <c r="C49" s="148">
        <f>+[10]Volumes!J26</f>
        <v>10500</v>
      </c>
      <c r="D49" s="149"/>
      <c r="E49" s="149"/>
      <c r="F49" s="149"/>
      <c r="G49" s="150"/>
    </row>
    <row r="50" spans="2:7">
      <c r="B50" s="151" t="s">
        <v>90</v>
      </c>
      <c r="C50" s="152">
        <f>+[10]Volumes!J32</f>
        <v>14628.740980401581</v>
      </c>
      <c r="D50" s="153"/>
      <c r="E50" s="153"/>
      <c r="F50" s="153"/>
      <c r="G50" s="154"/>
    </row>
    <row r="51" spans="2:7">
      <c r="B51" s="151" t="s">
        <v>91</v>
      </c>
      <c r="C51" s="152">
        <f>+[10]Volumes!J33</f>
        <v>1500</v>
      </c>
      <c r="D51" s="153"/>
      <c r="E51" s="153"/>
      <c r="F51" s="153"/>
      <c r="G51" s="154"/>
    </row>
    <row r="52" spans="2:7">
      <c r="B52" s="158" t="s">
        <v>95</v>
      </c>
      <c r="C52" s="157">
        <f>SUM(C49:C51)</f>
        <v>26628.740980401581</v>
      </c>
      <c r="D52" s="205"/>
      <c r="E52" s="205"/>
      <c r="F52" s="205"/>
      <c r="G52" s="206"/>
    </row>
    <row r="53" spans="2:7">
      <c r="B53" s="151" t="s">
        <v>89</v>
      </c>
      <c r="C53" s="152">
        <f>+[10]Volumes!J29</f>
        <v>1000</v>
      </c>
      <c r="D53" s="207"/>
      <c r="E53" s="207"/>
      <c r="F53" s="207"/>
      <c r="G53" s="208"/>
    </row>
    <row r="54" spans="2:7" ht="15.75" thickBot="1">
      <c r="B54" s="155" t="s">
        <v>96</v>
      </c>
      <c r="C54" s="156">
        <f>SUM(C53)</f>
        <v>1000</v>
      </c>
      <c r="D54" s="165"/>
      <c r="E54" s="165"/>
      <c r="F54" s="165"/>
      <c r="G54" s="209"/>
    </row>
    <row r="55" spans="2:7" ht="15.75" thickBot="1">
      <c r="D55" s="238"/>
      <c r="E55" s="238"/>
      <c r="F55" s="238"/>
      <c r="G55" s="210"/>
    </row>
  </sheetData>
  <sheetProtection password="FB84" sheet="1" objects="1" scenarios="1"/>
  <mergeCells count="1">
    <mergeCell ref="D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Revised Pricing Proposal</vt:lpstr>
      <vt:lpstr>Pricing Model Adjusted for PD</vt:lpstr>
      <vt:lpstr>Pricing Model Raw</vt:lpstr>
      <vt:lpstr>Assumptions, Volumes</vt:lpstr>
      <vt:lpstr>Costs</vt:lpstr>
      <vt:lpstr>CPI</vt:lpstr>
    </vt:vector>
  </TitlesOfParts>
  <Company>SA Power Networks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walkts</dc:creator>
  <cp:lastModifiedBy>gusltv</cp:lastModifiedBy>
  <dcterms:created xsi:type="dcterms:W3CDTF">2015-06-07T06:17:34Z</dcterms:created>
  <dcterms:modified xsi:type="dcterms:W3CDTF">2015-07-07T00:36:50Z</dcterms:modified>
</cp:coreProperties>
</file>