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" yWindow="90" windowWidth="24990" windowHeight="11475" tabRatio="731"/>
  </bookViews>
  <sheets>
    <sheet name="Cover" sheetId="6" r:id="rId1"/>
    <sheet name="1. Contents" sheetId="1" r:id="rId2"/>
    <sheet name="2. Revenue" sheetId="27" r:id="rId3"/>
    <sheet name="3. Opex" sheetId="28" r:id="rId4"/>
    <sheet name="4. Assets (RAB)" sheetId="31" r:id="rId5"/>
    <sheet name="5. Operational data" sheetId="8" r:id="rId6"/>
    <sheet name="6. Physical Assets" sheetId="10" r:id="rId7"/>
    <sheet name="7. Quality of services" sheetId="9" r:id="rId8"/>
    <sheet name="8. Operating environment" sheetId="15" r:id="rId9"/>
  </sheets>
  <definedNames>
    <definedName name="_ftn1" localSheetId="5">'5. Operational data'!$B$83</definedName>
    <definedName name="_ftnref1" localSheetId="5">'5. Operational data'!$B$78</definedName>
    <definedName name="_xlnm.Print_Area" localSheetId="2">'2. Revenue'!$A$1:$V$35</definedName>
    <definedName name="_xlnm.Print_Area" localSheetId="3">'3. Opex'!$A$1:$V$194</definedName>
    <definedName name="_xlnm.Print_Area" localSheetId="4">'4. Assets (RAB)'!$A$1:$AF$132</definedName>
    <definedName name="_xlnm.Print_Area" localSheetId="5">'5. Operational data'!$A$1:$L$113</definedName>
    <definedName name="_xlnm.Print_Area" localSheetId="8">'8. Operating environment'!$A$1:$L$100</definedName>
    <definedName name="_xlnm.Print_Titles" localSheetId="2">'2. Revenue'!$A:$B</definedName>
  </definedNames>
  <calcPr calcId="125725" calcMode="manual"/>
</workbook>
</file>

<file path=xl/calcChain.xml><?xml version="1.0" encoding="utf-8"?>
<calcChain xmlns="http://schemas.openxmlformats.org/spreadsheetml/2006/main">
  <c r="K47" i="8"/>
  <c r="J47"/>
  <c r="I47"/>
  <c r="H47"/>
  <c r="G47"/>
  <c r="F47"/>
  <c r="E47"/>
  <c r="L47"/>
  <c r="D47"/>
  <c r="K14" i="15"/>
  <c r="J14"/>
  <c r="I14"/>
  <c r="K61" i="10" l="1"/>
  <c r="J61"/>
  <c r="I61"/>
  <c r="H61"/>
  <c r="G61"/>
  <c r="F61"/>
  <c r="E61"/>
  <c r="D61"/>
  <c r="L80" i="8" l="1"/>
  <c r="X94" i="31" l="1"/>
  <c r="X106" s="1"/>
  <c r="N94"/>
  <c r="O88" s="1"/>
  <c r="D94"/>
  <c r="D106" s="1"/>
  <c r="AE91"/>
  <c r="AD91"/>
  <c r="AC91"/>
  <c r="AB91"/>
  <c r="AA91"/>
  <c r="Z91"/>
  <c r="Y91"/>
  <c r="X91"/>
  <c r="U91"/>
  <c r="T91"/>
  <c r="S91"/>
  <c r="R91"/>
  <c r="Q91"/>
  <c r="P91"/>
  <c r="O91"/>
  <c r="N91"/>
  <c r="K91"/>
  <c r="J91"/>
  <c r="I91"/>
  <c r="H91"/>
  <c r="G91"/>
  <c r="F91"/>
  <c r="E91"/>
  <c r="D91"/>
  <c r="Y88"/>
  <c r="E88"/>
  <c r="X86"/>
  <c r="X105" s="1"/>
  <c r="N86"/>
  <c r="O80" s="1"/>
  <c r="D86"/>
  <c r="D105" s="1"/>
  <c r="AE83"/>
  <c r="AD83"/>
  <c r="AC83"/>
  <c r="AB83"/>
  <c r="AA83"/>
  <c r="Z83"/>
  <c r="Y83"/>
  <c r="X83"/>
  <c r="U83"/>
  <c r="T83"/>
  <c r="S83"/>
  <c r="R83"/>
  <c r="Q83"/>
  <c r="P83"/>
  <c r="O83"/>
  <c r="N83"/>
  <c r="K83"/>
  <c r="J83"/>
  <c r="I83"/>
  <c r="H83"/>
  <c r="G83"/>
  <c r="F83"/>
  <c r="E83"/>
  <c r="D83"/>
  <c r="Y80"/>
  <c r="E80"/>
  <c r="X78"/>
  <c r="X104" s="1"/>
  <c r="R78"/>
  <c r="R104" s="1"/>
  <c r="N78"/>
  <c r="N104" s="1"/>
  <c r="D78"/>
  <c r="D104" s="1"/>
  <c r="AE75"/>
  <c r="AD75"/>
  <c r="AC75"/>
  <c r="AB75"/>
  <c r="AA75"/>
  <c r="Z75"/>
  <c r="Y75"/>
  <c r="X75"/>
  <c r="U75"/>
  <c r="T75"/>
  <c r="S75"/>
  <c r="R75"/>
  <c r="Q75"/>
  <c r="P75"/>
  <c r="O75"/>
  <c r="N75"/>
  <c r="K75"/>
  <c r="J75"/>
  <c r="I75"/>
  <c r="H75"/>
  <c r="G75"/>
  <c r="F75"/>
  <c r="E75"/>
  <c r="D75"/>
  <c r="Y72"/>
  <c r="S72"/>
  <c r="O72"/>
  <c r="E72"/>
  <c r="X70"/>
  <c r="Y66" s="1"/>
  <c r="N70"/>
  <c r="N103" s="1"/>
  <c r="E70"/>
  <c r="D70"/>
  <c r="D103" s="1"/>
  <c r="O66"/>
  <c r="F66"/>
  <c r="F70" s="1"/>
  <c r="G66" s="1"/>
  <c r="E66"/>
  <c r="E103" s="1"/>
  <c r="X64"/>
  <c r="Y58" s="1"/>
  <c r="N64"/>
  <c r="N102" s="1"/>
  <c r="E64"/>
  <c r="D64"/>
  <c r="D102" s="1"/>
  <c r="AE61"/>
  <c r="AD61"/>
  <c r="AC61"/>
  <c r="AB61"/>
  <c r="AA61"/>
  <c r="Z61"/>
  <c r="Y61"/>
  <c r="X61"/>
  <c r="U61"/>
  <c r="T61"/>
  <c r="S61"/>
  <c r="R61"/>
  <c r="Q61"/>
  <c r="P61"/>
  <c r="O61"/>
  <c r="N61"/>
  <c r="K61"/>
  <c r="J61"/>
  <c r="I61"/>
  <c r="H61"/>
  <c r="G61"/>
  <c r="F61"/>
  <c r="E61"/>
  <c r="D61"/>
  <c r="O58"/>
  <c r="F58"/>
  <c r="F64" s="1"/>
  <c r="G58" s="1"/>
  <c r="E58"/>
  <c r="E102" s="1"/>
  <c r="X56"/>
  <c r="Y50" s="1"/>
  <c r="N56"/>
  <c r="N101" s="1"/>
  <c r="E56"/>
  <c r="D56"/>
  <c r="D101" s="1"/>
  <c r="AE53"/>
  <c r="AD53"/>
  <c r="AC53"/>
  <c r="AB53"/>
  <c r="AA53"/>
  <c r="Z53"/>
  <c r="Y53"/>
  <c r="X53"/>
  <c r="U53"/>
  <c r="T53"/>
  <c r="S53"/>
  <c r="R53"/>
  <c r="Q53"/>
  <c r="P53"/>
  <c r="O53"/>
  <c r="N53"/>
  <c r="K53"/>
  <c r="J53"/>
  <c r="I53"/>
  <c r="H53"/>
  <c r="G53"/>
  <c r="F53"/>
  <c r="E53"/>
  <c r="D53"/>
  <c r="O50"/>
  <c r="F50"/>
  <c r="F56" s="1"/>
  <c r="G50" s="1"/>
  <c r="E50"/>
  <c r="E101" s="1"/>
  <c r="X48"/>
  <c r="Y42" s="1"/>
  <c r="N48"/>
  <c r="N100" s="1"/>
  <c r="E48"/>
  <c r="D48"/>
  <c r="D100" s="1"/>
  <c r="AE45"/>
  <c r="AD45"/>
  <c r="AC45"/>
  <c r="AB45"/>
  <c r="AA45"/>
  <c r="Z45"/>
  <c r="Y45"/>
  <c r="X45"/>
  <c r="U45"/>
  <c r="T45"/>
  <c r="S45"/>
  <c r="R45"/>
  <c r="Q45"/>
  <c r="P45"/>
  <c r="O45"/>
  <c r="N45"/>
  <c r="K45"/>
  <c r="J45"/>
  <c r="I45"/>
  <c r="H45"/>
  <c r="G45"/>
  <c r="F45"/>
  <c r="E45"/>
  <c r="D45"/>
  <c r="O42"/>
  <c r="F42"/>
  <c r="F48" s="1"/>
  <c r="G42" s="1"/>
  <c r="E42"/>
  <c r="E100" s="1"/>
  <c r="X40"/>
  <c r="Y34" s="1"/>
  <c r="N40"/>
  <c r="N99" s="1"/>
  <c r="E40"/>
  <c r="D40"/>
  <c r="D99" s="1"/>
  <c r="AE37"/>
  <c r="AD37"/>
  <c r="AC37"/>
  <c r="AB37"/>
  <c r="AA37"/>
  <c r="Z37"/>
  <c r="Y37"/>
  <c r="X37"/>
  <c r="U37"/>
  <c r="T37"/>
  <c r="S37"/>
  <c r="R37"/>
  <c r="Q37"/>
  <c r="P37"/>
  <c r="O37"/>
  <c r="N37"/>
  <c r="K37"/>
  <c r="J37"/>
  <c r="I37"/>
  <c r="H37"/>
  <c r="G37"/>
  <c r="F37"/>
  <c r="E37"/>
  <c r="D37"/>
  <c r="O34"/>
  <c r="F34"/>
  <c r="F40" s="1"/>
  <c r="G34" s="1"/>
  <c r="E34"/>
  <c r="E99" s="1"/>
  <c r="X32"/>
  <c r="Y26" s="1"/>
  <c r="N32"/>
  <c r="N98" s="1"/>
  <c r="E32"/>
  <c r="D32"/>
  <c r="D98" s="1"/>
  <c r="AE29"/>
  <c r="AD29"/>
  <c r="AC29"/>
  <c r="AB29"/>
  <c r="AA29"/>
  <c r="Z29"/>
  <c r="Y29"/>
  <c r="X29"/>
  <c r="U29"/>
  <c r="T29"/>
  <c r="S29"/>
  <c r="R29"/>
  <c r="Q29"/>
  <c r="P29"/>
  <c r="O29"/>
  <c r="N29"/>
  <c r="K29"/>
  <c r="J29"/>
  <c r="I29"/>
  <c r="H29"/>
  <c r="G29"/>
  <c r="F29"/>
  <c r="E29"/>
  <c r="D29"/>
  <c r="O26"/>
  <c r="F26"/>
  <c r="F32" s="1"/>
  <c r="G26" s="1"/>
  <c r="E26"/>
  <c r="E98" s="1"/>
  <c r="X24"/>
  <c r="Y18" s="1"/>
  <c r="N24"/>
  <c r="N97" s="1"/>
  <c r="E24"/>
  <c r="D24"/>
  <c r="D97" s="1"/>
  <c r="AE21"/>
  <c r="AD21"/>
  <c r="AC21"/>
  <c r="AB21"/>
  <c r="AA21"/>
  <c r="Z21"/>
  <c r="Y21"/>
  <c r="X21"/>
  <c r="U21"/>
  <c r="T21"/>
  <c r="S21"/>
  <c r="R21"/>
  <c r="Q21"/>
  <c r="P21"/>
  <c r="O21"/>
  <c r="N21"/>
  <c r="K21"/>
  <c r="J21"/>
  <c r="I21"/>
  <c r="H21"/>
  <c r="G21"/>
  <c r="F21"/>
  <c r="E21"/>
  <c r="D21"/>
  <c r="O18"/>
  <c r="F18"/>
  <c r="F24" s="1"/>
  <c r="G18" s="1"/>
  <c r="E18"/>
  <c r="E97" s="1"/>
  <c r="AE13"/>
  <c r="AD13"/>
  <c r="AC13"/>
  <c r="AB13"/>
  <c r="AA13"/>
  <c r="Z13"/>
  <c r="Y13"/>
  <c r="X13"/>
  <c r="U13"/>
  <c r="T13"/>
  <c r="S13"/>
  <c r="R13"/>
  <c r="Q13"/>
  <c r="P13"/>
  <c r="O13"/>
  <c r="N13"/>
  <c r="K13"/>
  <c r="J13"/>
  <c r="I13"/>
  <c r="H13"/>
  <c r="G13"/>
  <c r="F13"/>
  <c r="E13"/>
  <c r="D13"/>
  <c r="AE12"/>
  <c r="AD12"/>
  <c r="AC12"/>
  <c r="AB12"/>
  <c r="AA12"/>
  <c r="Z12"/>
  <c r="Y12"/>
  <c r="X12"/>
  <c r="U12"/>
  <c r="T12"/>
  <c r="S12"/>
  <c r="R12"/>
  <c r="Q12"/>
  <c r="P12"/>
  <c r="O12"/>
  <c r="N12"/>
  <c r="K12"/>
  <c r="J12"/>
  <c r="I12"/>
  <c r="H12"/>
  <c r="G12"/>
  <c r="F12"/>
  <c r="E12"/>
  <c r="D12"/>
  <c r="AE11"/>
  <c r="AD11"/>
  <c r="AC11"/>
  <c r="AB11"/>
  <c r="AA11"/>
  <c r="Z11"/>
  <c r="Y11"/>
  <c r="X11"/>
  <c r="U11"/>
  <c r="T11"/>
  <c r="S11"/>
  <c r="R11"/>
  <c r="Q11"/>
  <c r="P11"/>
  <c r="O11"/>
  <c r="N11"/>
  <c r="K11"/>
  <c r="J11"/>
  <c r="I11"/>
  <c r="H11"/>
  <c r="G11"/>
  <c r="F11"/>
  <c r="E11"/>
  <c r="D11"/>
  <c r="AE10"/>
  <c r="AD10"/>
  <c r="AC10"/>
  <c r="AB10"/>
  <c r="AA10"/>
  <c r="Z10"/>
  <c r="Y10"/>
  <c r="X10"/>
  <c r="U10"/>
  <c r="T10"/>
  <c r="S10"/>
  <c r="R10"/>
  <c r="Q10"/>
  <c r="P10"/>
  <c r="O10"/>
  <c r="N10"/>
  <c r="K10"/>
  <c r="J10"/>
  <c r="I10"/>
  <c r="H10"/>
  <c r="G10"/>
  <c r="F10"/>
  <c r="E10"/>
  <c r="D10"/>
  <c r="AE9"/>
  <c r="AD9"/>
  <c r="AC9"/>
  <c r="AB9"/>
  <c r="AA9"/>
  <c r="Z9"/>
  <c r="Y9"/>
  <c r="X9"/>
  <c r="U9"/>
  <c r="T9"/>
  <c r="S9"/>
  <c r="R9"/>
  <c r="Q9"/>
  <c r="P9"/>
  <c r="O9"/>
  <c r="N9"/>
  <c r="K9"/>
  <c r="J9"/>
  <c r="I9"/>
  <c r="H9"/>
  <c r="G9"/>
  <c r="F9"/>
  <c r="E9"/>
  <c r="D9"/>
  <c r="X8"/>
  <c r="X14" s="1"/>
  <c r="Y8" s="1"/>
  <c r="Y14" s="1"/>
  <c r="Z8" s="1"/>
  <c r="Z14" s="1"/>
  <c r="AA8" s="1"/>
  <c r="AA14" s="1"/>
  <c r="N8"/>
  <c r="N14" s="1"/>
  <c r="O8" s="1"/>
  <c r="O14" s="1"/>
  <c r="P8" s="1"/>
  <c r="P14" s="1"/>
  <c r="Q8" s="1"/>
  <c r="Q14" s="1"/>
  <c r="D8"/>
  <c r="D14" s="1"/>
  <c r="E8" s="1"/>
  <c r="E14" s="1"/>
  <c r="F8" s="1"/>
  <c r="F14" s="1"/>
  <c r="G8" s="1"/>
  <c r="G14" s="1"/>
  <c r="H8" s="1"/>
  <c r="H14" s="1"/>
  <c r="I8" s="1"/>
  <c r="I14" s="1"/>
  <c r="J8" s="1"/>
  <c r="J14" s="1"/>
  <c r="K8" s="1"/>
  <c r="K14" s="1"/>
  <c r="G190" i="28"/>
  <c r="D190"/>
  <c r="H185"/>
  <c r="H190" s="1"/>
  <c r="I185" s="1"/>
  <c r="I190" s="1"/>
  <c r="J185" s="1"/>
  <c r="J190" s="1"/>
  <c r="K185" s="1"/>
  <c r="K190" s="1"/>
  <c r="E185"/>
  <c r="E190" s="1"/>
  <c r="F185" s="1"/>
  <c r="F190" s="1"/>
  <c r="D183"/>
  <c r="E178" s="1"/>
  <c r="E183" s="1"/>
  <c r="F178" s="1"/>
  <c r="F183" s="1"/>
  <c r="G178" s="1"/>
  <c r="G183" s="1"/>
  <c r="H178" s="1"/>
  <c r="H183" s="1"/>
  <c r="I178" s="1"/>
  <c r="I183" s="1"/>
  <c r="J178" s="1"/>
  <c r="J183" s="1"/>
  <c r="K178" s="1"/>
  <c r="K183" s="1"/>
  <c r="H174"/>
  <c r="I169" s="1"/>
  <c r="I174" s="1"/>
  <c r="J169" s="1"/>
  <c r="J174" s="1"/>
  <c r="K169" s="1"/>
  <c r="K174" s="1"/>
  <c r="G174"/>
  <c r="E174"/>
  <c r="D174"/>
  <c r="H169"/>
  <c r="F169"/>
  <c r="F174" s="1"/>
  <c r="E169"/>
  <c r="D167"/>
  <c r="E162" s="1"/>
  <c r="E167" s="1"/>
  <c r="F162" s="1"/>
  <c r="F167" s="1"/>
  <c r="G162" s="1"/>
  <c r="G167" s="1"/>
  <c r="H162" s="1"/>
  <c r="H167" s="1"/>
  <c r="I162" s="1"/>
  <c r="I167" s="1"/>
  <c r="J162" s="1"/>
  <c r="J167" s="1"/>
  <c r="K162" s="1"/>
  <c r="K167" s="1"/>
  <c r="G158"/>
  <c r="H153" s="1"/>
  <c r="H158" s="1"/>
  <c r="I153" s="1"/>
  <c r="I158" s="1"/>
  <c r="J153" s="1"/>
  <c r="J158" s="1"/>
  <c r="K153" s="1"/>
  <c r="K158" s="1"/>
  <c r="D158"/>
  <c r="E153"/>
  <c r="E158" s="1"/>
  <c r="F153" s="1"/>
  <c r="F158" s="1"/>
  <c r="D151"/>
  <c r="E146"/>
  <c r="E151" s="1"/>
  <c r="F146" s="1"/>
  <c r="F151" s="1"/>
  <c r="G146" s="1"/>
  <c r="G151" s="1"/>
  <c r="H146" s="1"/>
  <c r="H151" s="1"/>
  <c r="I146" s="1"/>
  <c r="I151" s="1"/>
  <c r="J146" s="1"/>
  <c r="J151" s="1"/>
  <c r="K146" s="1"/>
  <c r="K151" s="1"/>
  <c r="G142"/>
  <c r="D142"/>
  <c r="H137"/>
  <c r="H142" s="1"/>
  <c r="I137" s="1"/>
  <c r="I142" s="1"/>
  <c r="J137" s="1"/>
  <c r="J142" s="1"/>
  <c r="K137" s="1"/>
  <c r="K142" s="1"/>
  <c r="E137"/>
  <c r="E142" s="1"/>
  <c r="F137" s="1"/>
  <c r="F142" s="1"/>
  <c r="E135"/>
  <c r="F130" s="1"/>
  <c r="F135" s="1"/>
  <c r="G130" s="1"/>
  <c r="G135" s="1"/>
  <c r="H130" s="1"/>
  <c r="H135" s="1"/>
  <c r="I130" s="1"/>
  <c r="I135" s="1"/>
  <c r="J130" s="1"/>
  <c r="J135" s="1"/>
  <c r="K130" s="1"/>
  <c r="K135" s="1"/>
  <c r="D135"/>
  <c r="G126"/>
  <c r="H121" s="1"/>
  <c r="H126" s="1"/>
  <c r="I121" s="1"/>
  <c r="I126" s="1"/>
  <c r="J121" s="1"/>
  <c r="J126" s="1"/>
  <c r="K121" s="1"/>
  <c r="K126" s="1"/>
  <c r="D126"/>
  <c r="E121"/>
  <c r="E126" s="1"/>
  <c r="F121" s="1"/>
  <c r="F126" s="1"/>
  <c r="D119"/>
  <c r="E114" s="1"/>
  <c r="E119" s="1"/>
  <c r="F114" s="1"/>
  <c r="F119" s="1"/>
  <c r="G114" s="1"/>
  <c r="G119" s="1"/>
  <c r="H114" s="1"/>
  <c r="H119" s="1"/>
  <c r="I114" s="1"/>
  <c r="I119" s="1"/>
  <c r="J114" s="1"/>
  <c r="J119" s="1"/>
  <c r="K114" s="1"/>
  <c r="K119" s="1"/>
  <c r="G110"/>
  <c r="D110"/>
  <c r="H105"/>
  <c r="H110" s="1"/>
  <c r="I105" s="1"/>
  <c r="I110" s="1"/>
  <c r="J105" s="1"/>
  <c r="J110" s="1"/>
  <c r="K105" s="1"/>
  <c r="K110" s="1"/>
  <c r="E105"/>
  <c r="E110" s="1"/>
  <c r="F105" s="1"/>
  <c r="F110" s="1"/>
  <c r="D103"/>
  <c r="E98" s="1"/>
  <c r="E103" s="1"/>
  <c r="F98" s="1"/>
  <c r="F103" s="1"/>
  <c r="G98" s="1"/>
  <c r="G103" s="1"/>
  <c r="H98" s="1"/>
  <c r="H103" s="1"/>
  <c r="I98" s="1"/>
  <c r="I103" s="1"/>
  <c r="J98" s="1"/>
  <c r="J103" s="1"/>
  <c r="K98" s="1"/>
  <c r="K103" s="1"/>
  <c r="G94"/>
  <c r="D94"/>
  <c r="H89"/>
  <c r="H94" s="1"/>
  <c r="I89" s="1"/>
  <c r="I94" s="1"/>
  <c r="J89" s="1"/>
  <c r="J94" s="1"/>
  <c r="K89" s="1"/>
  <c r="K94" s="1"/>
  <c r="E89"/>
  <c r="E94" s="1"/>
  <c r="F89" s="1"/>
  <c r="F94" s="1"/>
  <c r="D87"/>
  <c r="E82" s="1"/>
  <c r="E87" s="1"/>
  <c r="F82" s="1"/>
  <c r="F87" s="1"/>
  <c r="G82" s="1"/>
  <c r="G87" s="1"/>
  <c r="H82" s="1"/>
  <c r="H87" s="1"/>
  <c r="I82" s="1"/>
  <c r="I87" s="1"/>
  <c r="J82" s="1"/>
  <c r="J87" s="1"/>
  <c r="K82" s="1"/>
  <c r="K87" s="1"/>
  <c r="U64"/>
  <c r="T64"/>
  <c r="K64"/>
  <c r="J64"/>
  <c r="I64"/>
  <c r="R58"/>
  <c r="R71" s="1"/>
  <c r="Q58"/>
  <c r="Q71" s="1"/>
  <c r="P58"/>
  <c r="P71" s="1"/>
  <c r="O58"/>
  <c r="O71" s="1"/>
  <c r="N58"/>
  <c r="N71" s="1"/>
  <c r="H58"/>
  <c r="H70" s="1"/>
  <c r="G58"/>
  <c r="G70" s="1"/>
  <c r="F58"/>
  <c r="F70" s="1"/>
  <c r="E58"/>
  <c r="E70" s="1"/>
  <c r="D58"/>
  <c r="D70" s="1"/>
  <c r="U41"/>
  <c r="U71" s="1"/>
  <c r="T41"/>
  <c r="T71" s="1"/>
  <c r="S41"/>
  <c r="S71" s="1"/>
  <c r="K41"/>
  <c r="K70" s="1"/>
  <c r="J41"/>
  <c r="J70" s="1"/>
  <c r="I41"/>
  <c r="I70" s="1"/>
  <c r="U22"/>
  <c r="T22"/>
  <c r="S22"/>
  <c r="K22"/>
  <c r="J22"/>
  <c r="I22"/>
  <c r="U21"/>
  <c r="T21"/>
  <c r="S21"/>
  <c r="K21"/>
  <c r="J21"/>
  <c r="I21"/>
  <c r="U20"/>
  <c r="T20"/>
  <c r="S20"/>
  <c r="R20"/>
  <c r="Q20"/>
  <c r="P20"/>
  <c r="O20"/>
  <c r="N20"/>
  <c r="K20"/>
  <c r="J20"/>
  <c r="I20"/>
  <c r="U19"/>
  <c r="T19"/>
  <c r="S19"/>
  <c r="R19"/>
  <c r="Q19"/>
  <c r="P19"/>
  <c r="O19"/>
  <c r="N19"/>
  <c r="K19"/>
  <c r="J19"/>
  <c r="I19"/>
  <c r="H19"/>
  <c r="G19"/>
  <c r="F19"/>
  <c r="E19"/>
  <c r="D19"/>
  <c r="U18"/>
  <c r="T18"/>
  <c r="S18"/>
  <c r="R18"/>
  <c r="Q18"/>
  <c r="P18"/>
  <c r="O18"/>
  <c r="N18"/>
  <c r="K18"/>
  <c r="J18"/>
  <c r="I18"/>
  <c r="H18"/>
  <c r="G18"/>
  <c r="F18"/>
  <c r="E18"/>
  <c r="D18"/>
  <c r="U17"/>
  <c r="T17"/>
  <c r="S17"/>
  <c r="R17"/>
  <c r="Q17"/>
  <c r="P17"/>
  <c r="O17"/>
  <c r="N17"/>
  <c r="K17"/>
  <c r="J17"/>
  <c r="I17"/>
  <c r="U16"/>
  <c r="T16"/>
  <c r="S16"/>
  <c r="R16"/>
  <c r="Q16"/>
  <c r="P16"/>
  <c r="O16"/>
  <c r="N16"/>
  <c r="K16"/>
  <c r="J16"/>
  <c r="I16"/>
  <c r="H16"/>
  <c r="G16"/>
  <c r="F16"/>
  <c r="E16"/>
  <c r="D16"/>
  <c r="U15"/>
  <c r="T15"/>
  <c r="S15"/>
  <c r="R15"/>
  <c r="Q15"/>
  <c r="P15"/>
  <c r="O15"/>
  <c r="N15"/>
  <c r="K15"/>
  <c r="J15"/>
  <c r="I15"/>
  <c r="H15"/>
  <c r="G15"/>
  <c r="F15"/>
  <c r="E15"/>
  <c r="D15"/>
  <c r="U14"/>
  <c r="T14"/>
  <c r="S14"/>
  <c r="R14"/>
  <c r="Q14"/>
  <c r="P14"/>
  <c r="O14"/>
  <c r="N14"/>
  <c r="K14"/>
  <c r="J14"/>
  <c r="I14"/>
  <c r="H14"/>
  <c r="G14"/>
  <c r="F14"/>
  <c r="E14"/>
  <c r="D14"/>
  <c r="U13"/>
  <c r="T13"/>
  <c r="S13"/>
  <c r="R13"/>
  <c r="Q13"/>
  <c r="P13"/>
  <c r="O13"/>
  <c r="N13"/>
  <c r="K13"/>
  <c r="J13"/>
  <c r="I13"/>
  <c r="H13"/>
  <c r="G13"/>
  <c r="F13"/>
  <c r="E13"/>
  <c r="D13"/>
  <c r="U12"/>
  <c r="T12"/>
  <c r="S12"/>
  <c r="R12"/>
  <c r="Q12"/>
  <c r="P12"/>
  <c r="O12"/>
  <c r="N12"/>
  <c r="K12"/>
  <c r="J12"/>
  <c r="I12"/>
  <c r="U11"/>
  <c r="T11"/>
  <c r="S11"/>
  <c r="K11"/>
  <c r="J11"/>
  <c r="I11"/>
  <c r="U10"/>
  <c r="T10"/>
  <c r="S10"/>
  <c r="R10"/>
  <c r="Q10"/>
  <c r="P10"/>
  <c r="O10"/>
  <c r="N10"/>
  <c r="K10"/>
  <c r="J10"/>
  <c r="I10"/>
  <c r="H10"/>
  <c r="G10"/>
  <c r="F10"/>
  <c r="E10"/>
  <c r="D10"/>
  <c r="U9"/>
  <c r="T9"/>
  <c r="S9"/>
  <c r="R9"/>
  <c r="Q9"/>
  <c r="P9"/>
  <c r="O9"/>
  <c r="N9"/>
  <c r="K9"/>
  <c r="J9"/>
  <c r="I9"/>
  <c r="H9"/>
  <c r="H23" s="1"/>
  <c r="H62" s="1"/>
  <c r="G9"/>
  <c r="G23" s="1"/>
  <c r="G62" s="1"/>
  <c r="F9"/>
  <c r="F23" s="1"/>
  <c r="F62" s="1"/>
  <c r="E9"/>
  <c r="E23" s="1"/>
  <c r="E62" s="1"/>
  <c r="D9"/>
  <c r="D23" s="1"/>
  <c r="D62" s="1"/>
  <c r="U8"/>
  <c r="U23" s="1"/>
  <c r="U63" s="1"/>
  <c r="T8"/>
  <c r="T23" s="1"/>
  <c r="T63" s="1"/>
  <c r="S8"/>
  <c r="S23" s="1"/>
  <c r="S63" s="1"/>
  <c r="R8"/>
  <c r="R23" s="1"/>
  <c r="R63" s="1"/>
  <c r="Q8"/>
  <c r="Q23" s="1"/>
  <c r="Q63" s="1"/>
  <c r="P8"/>
  <c r="P23" s="1"/>
  <c r="P63" s="1"/>
  <c r="O8"/>
  <c r="O23" s="1"/>
  <c r="O63" s="1"/>
  <c r="N8"/>
  <c r="N23" s="1"/>
  <c r="N63" s="1"/>
  <c r="K8"/>
  <c r="K23" s="1"/>
  <c r="K62" s="1"/>
  <c r="J8"/>
  <c r="J23" s="1"/>
  <c r="J62" s="1"/>
  <c r="I8"/>
  <c r="I23" s="1"/>
  <c r="I62" s="1"/>
  <c r="Y24" i="31" l="1"/>
  <c r="Z18" s="1"/>
  <c r="Y97"/>
  <c r="G99"/>
  <c r="G40"/>
  <c r="H34" s="1"/>
  <c r="Y48"/>
  <c r="Z42" s="1"/>
  <c r="Y100"/>
  <c r="G64"/>
  <c r="H58" s="1"/>
  <c r="Y70"/>
  <c r="Z66" s="1"/>
  <c r="O86"/>
  <c r="P80" s="1"/>
  <c r="G98"/>
  <c r="G32"/>
  <c r="H26" s="1"/>
  <c r="Y40"/>
  <c r="Z34" s="1"/>
  <c r="Y99"/>
  <c r="G56"/>
  <c r="H50" s="1"/>
  <c r="Y64"/>
  <c r="Z58" s="1"/>
  <c r="O94"/>
  <c r="P88" s="1"/>
  <c r="O100"/>
  <c r="O103"/>
  <c r="G97"/>
  <c r="G24"/>
  <c r="H18" s="1"/>
  <c r="Y32"/>
  <c r="Z26" s="1"/>
  <c r="Y98"/>
  <c r="G48"/>
  <c r="H42" s="1"/>
  <c r="Y56"/>
  <c r="Z50" s="1"/>
  <c r="G70"/>
  <c r="H66" s="1"/>
  <c r="Y104"/>
  <c r="Y105"/>
  <c r="Y78"/>
  <c r="Z72" s="1"/>
  <c r="Y86"/>
  <c r="Z80" s="1"/>
  <c r="Y94"/>
  <c r="Z88" s="1"/>
  <c r="F97"/>
  <c r="F98"/>
  <c r="F99"/>
  <c r="F100"/>
  <c r="F101"/>
  <c r="F102"/>
  <c r="F103"/>
  <c r="N105"/>
  <c r="N106"/>
  <c r="O24"/>
  <c r="P18" s="1"/>
  <c r="O32"/>
  <c r="P26" s="1"/>
  <c r="O40"/>
  <c r="P34" s="1"/>
  <c r="O48"/>
  <c r="P42" s="1"/>
  <c r="O56"/>
  <c r="P50" s="1"/>
  <c r="O64"/>
  <c r="P58" s="1"/>
  <c r="O70"/>
  <c r="P66" s="1"/>
  <c r="E78"/>
  <c r="F72" s="1"/>
  <c r="S78"/>
  <c r="T72" s="1"/>
  <c r="E86"/>
  <c r="F80" s="1"/>
  <c r="E94"/>
  <c r="F88" s="1"/>
  <c r="X97"/>
  <c r="X98"/>
  <c r="X99"/>
  <c r="X100"/>
  <c r="X101"/>
  <c r="X102"/>
  <c r="X103"/>
  <c r="O78"/>
  <c r="P72" s="1"/>
  <c r="P78" l="1"/>
  <c r="Q72" s="1"/>
  <c r="F105"/>
  <c r="F86"/>
  <c r="G80" s="1"/>
  <c r="P103"/>
  <c r="P70"/>
  <c r="Q66" s="1"/>
  <c r="P48"/>
  <c r="Q42" s="1"/>
  <c r="P97"/>
  <c r="P24"/>
  <c r="Q18" s="1"/>
  <c r="Z104"/>
  <c r="Z78"/>
  <c r="AA72" s="1"/>
  <c r="H24"/>
  <c r="I18" s="1"/>
  <c r="H98"/>
  <c r="H32"/>
  <c r="I26" s="1"/>
  <c r="H99"/>
  <c r="H40"/>
  <c r="I34" s="1"/>
  <c r="Z24"/>
  <c r="AA18" s="1"/>
  <c r="E104"/>
  <c r="Y101"/>
  <c r="G100"/>
  <c r="O104"/>
  <c r="O97"/>
  <c r="Y102"/>
  <c r="G101"/>
  <c r="E105"/>
  <c r="O98"/>
  <c r="Y103"/>
  <c r="G102"/>
  <c r="F106"/>
  <c r="F94"/>
  <c r="G88" s="1"/>
  <c r="F78"/>
  <c r="G72" s="1"/>
  <c r="P101"/>
  <c r="P56"/>
  <c r="Q50" s="1"/>
  <c r="P98"/>
  <c r="P32"/>
  <c r="Q26" s="1"/>
  <c r="Z86"/>
  <c r="AA80" s="1"/>
  <c r="H100"/>
  <c r="H48"/>
  <c r="I42" s="1"/>
  <c r="Z98"/>
  <c r="Z32"/>
  <c r="AA26" s="1"/>
  <c r="H56"/>
  <c r="I50" s="1"/>
  <c r="Z99"/>
  <c r="Z40"/>
  <c r="AA34" s="1"/>
  <c r="H102"/>
  <c r="H64"/>
  <c r="I58" s="1"/>
  <c r="Z48"/>
  <c r="AA42" s="1"/>
  <c r="O99"/>
  <c r="G103"/>
  <c r="E106"/>
  <c r="O106"/>
  <c r="Y106"/>
  <c r="O101"/>
  <c r="O105"/>
  <c r="T78"/>
  <c r="U72" s="1"/>
  <c r="P102"/>
  <c r="P64"/>
  <c r="Q58" s="1"/>
  <c r="P99"/>
  <c r="P40"/>
  <c r="Q34" s="1"/>
  <c r="Z94"/>
  <c r="AA88" s="1"/>
  <c r="H103"/>
  <c r="H70"/>
  <c r="I66" s="1"/>
  <c r="Z101"/>
  <c r="Z56"/>
  <c r="AA50" s="1"/>
  <c r="P94"/>
  <c r="Q88" s="1"/>
  <c r="Z102"/>
  <c r="Z64"/>
  <c r="AA58" s="1"/>
  <c r="P105"/>
  <c r="P86"/>
  <c r="Q80" s="1"/>
  <c r="Z70"/>
  <c r="AA66" s="1"/>
  <c r="O102"/>
  <c r="S104"/>
  <c r="Q94" l="1"/>
  <c r="R88" s="1"/>
  <c r="AA56"/>
  <c r="AB50" s="1"/>
  <c r="Q40"/>
  <c r="R34" s="1"/>
  <c r="AA64"/>
  <c r="AB58" s="1"/>
  <c r="I70"/>
  <c r="J66" s="1"/>
  <c r="I103"/>
  <c r="Q64"/>
  <c r="R58" s="1"/>
  <c r="AA40"/>
  <c r="AB34" s="1"/>
  <c r="I48"/>
  <c r="J42" s="1"/>
  <c r="I100"/>
  <c r="Q56"/>
  <c r="R50" s="1"/>
  <c r="I32"/>
  <c r="J26" s="1"/>
  <c r="I98"/>
  <c r="Q24"/>
  <c r="R18" s="1"/>
  <c r="Q97"/>
  <c r="G105"/>
  <c r="G86"/>
  <c r="H80" s="1"/>
  <c r="Z103"/>
  <c r="P106"/>
  <c r="Z106"/>
  <c r="T104"/>
  <c r="Z100"/>
  <c r="H101"/>
  <c r="Z105"/>
  <c r="F104"/>
  <c r="Z97"/>
  <c r="H97"/>
  <c r="P100"/>
  <c r="P104"/>
  <c r="AA94"/>
  <c r="AB88" s="1"/>
  <c r="U78"/>
  <c r="U104" s="1"/>
  <c r="AA100"/>
  <c r="AA48"/>
  <c r="AB42" s="1"/>
  <c r="I56"/>
  <c r="J50" s="1"/>
  <c r="I101"/>
  <c r="AA86"/>
  <c r="AB80" s="1"/>
  <c r="G104"/>
  <c r="G78"/>
  <c r="H72" s="1"/>
  <c r="AA24"/>
  <c r="AB18" s="1"/>
  <c r="I24"/>
  <c r="J18" s="1"/>
  <c r="Q48"/>
  <c r="R42" s="1"/>
  <c r="Q78"/>
  <c r="Q104" s="1"/>
  <c r="AA103"/>
  <c r="AA70"/>
  <c r="AB66" s="1"/>
  <c r="Q105"/>
  <c r="Q86"/>
  <c r="R80" s="1"/>
  <c r="I64"/>
  <c r="J58" s="1"/>
  <c r="I102"/>
  <c r="AA98"/>
  <c r="AA32"/>
  <c r="AB26" s="1"/>
  <c r="Q32"/>
  <c r="R26" s="1"/>
  <c r="G94"/>
  <c r="H88" s="1"/>
  <c r="I40"/>
  <c r="J34" s="1"/>
  <c r="AA104"/>
  <c r="AA78"/>
  <c r="Q70"/>
  <c r="R66" s="1"/>
  <c r="Q103"/>
  <c r="H94" l="1"/>
  <c r="I88" s="1"/>
  <c r="R100"/>
  <c r="R48"/>
  <c r="S42" s="1"/>
  <c r="R70"/>
  <c r="S66" s="1"/>
  <c r="AB32"/>
  <c r="AC26" s="1"/>
  <c r="AB98"/>
  <c r="J102"/>
  <c r="J64"/>
  <c r="K58" s="1"/>
  <c r="AB70"/>
  <c r="AC66" s="1"/>
  <c r="AB103"/>
  <c r="AB86"/>
  <c r="AC80" s="1"/>
  <c r="J101"/>
  <c r="J56"/>
  <c r="K50" s="1"/>
  <c r="J32"/>
  <c r="K26" s="1"/>
  <c r="AB56"/>
  <c r="AC50" s="1"/>
  <c r="AB101"/>
  <c r="I99"/>
  <c r="G106"/>
  <c r="I97"/>
  <c r="AA97"/>
  <c r="AA106"/>
  <c r="AA99"/>
  <c r="AA102"/>
  <c r="Q106"/>
  <c r="AB8"/>
  <c r="AB72"/>
  <c r="AB24"/>
  <c r="AC18" s="1"/>
  <c r="AB97"/>
  <c r="AB106"/>
  <c r="AB94"/>
  <c r="AC88" s="1"/>
  <c r="R56"/>
  <c r="S50" s="1"/>
  <c r="AB40"/>
  <c r="AC34" s="1"/>
  <c r="AB99"/>
  <c r="R102"/>
  <c r="R64"/>
  <c r="S58" s="1"/>
  <c r="AB64"/>
  <c r="AC58" s="1"/>
  <c r="AB102"/>
  <c r="R40"/>
  <c r="S34" s="1"/>
  <c r="R106"/>
  <c r="R94"/>
  <c r="S88" s="1"/>
  <c r="R32"/>
  <c r="S26" s="1"/>
  <c r="J40"/>
  <c r="K34" s="1"/>
  <c r="R105"/>
  <c r="R86"/>
  <c r="S80" s="1"/>
  <c r="J24"/>
  <c r="K18" s="1"/>
  <c r="H78"/>
  <c r="I72" s="1"/>
  <c r="AB48"/>
  <c r="AC42" s="1"/>
  <c r="H86"/>
  <c r="I80" s="1"/>
  <c r="R24"/>
  <c r="S18" s="1"/>
  <c r="J100"/>
  <c r="J48"/>
  <c r="K42" s="1"/>
  <c r="J70"/>
  <c r="K66" s="1"/>
  <c r="Q98"/>
  <c r="Q100"/>
  <c r="AA105"/>
  <c r="Q101"/>
  <c r="Q102"/>
  <c r="Q99"/>
  <c r="AA101"/>
  <c r="K70" l="1"/>
  <c r="K103" s="1"/>
  <c r="K24"/>
  <c r="K97" s="1"/>
  <c r="S98"/>
  <c r="S32"/>
  <c r="T26" s="1"/>
  <c r="K48"/>
  <c r="K100" s="1"/>
  <c r="S86"/>
  <c r="T80" s="1"/>
  <c r="S106"/>
  <c r="S94"/>
  <c r="T88" s="1"/>
  <c r="S64"/>
  <c r="T58" s="1"/>
  <c r="AC40"/>
  <c r="AD34" s="1"/>
  <c r="AC106"/>
  <c r="AC94"/>
  <c r="AD88" s="1"/>
  <c r="AC24"/>
  <c r="AD18" s="1"/>
  <c r="AC56"/>
  <c r="AD50" s="1"/>
  <c r="K101"/>
  <c r="K56"/>
  <c r="K64"/>
  <c r="K102" s="1"/>
  <c r="AC32"/>
  <c r="AD26" s="1"/>
  <c r="S100"/>
  <c r="S48"/>
  <c r="T42" s="1"/>
  <c r="R97"/>
  <c r="AB100"/>
  <c r="H104"/>
  <c r="J99"/>
  <c r="R99"/>
  <c r="AB105"/>
  <c r="H106"/>
  <c r="S97"/>
  <c r="S24"/>
  <c r="T18" s="1"/>
  <c r="I78"/>
  <c r="J72" s="1"/>
  <c r="K40"/>
  <c r="K99" s="1"/>
  <c r="S99"/>
  <c r="S40"/>
  <c r="T34" s="1"/>
  <c r="AC64"/>
  <c r="AD58" s="1"/>
  <c r="AB14"/>
  <c r="AC8" s="1"/>
  <c r="AC14" s="1"/>
  <c r="AD8" s="1"/>
  <c r="AD14" s="1"/>
  <c r="AE8" s="1"/>
  <c r="AE14" s="1"/>
  <c r="R8"/>
  <c r="R14" s="1"/>
  <c r="S8" s="1"/>
  <c r="S14" s="1"/>
  <c r="T8" s="1"/>
  <c r="T14" s="1"/>
  <c r="U8" s="1"/>
  <c r="U14" s="1"/>
  <c r="AC105"/>
  <c r="AC86"/>
  <c r="AD80" s="1"/>
  <c r="AC70"/>
  <c r="AD66" s="1"/>
  <c r="I94"/>
  <c r="J88" s="1"/>
  <c r="J103"/>
  <c r="H105"/>
  <c r="J97"/>
  <c r="R98"/>
  <c r="R101"/>
  <c r="J98"/>
  <c r="R103"/>
  <c r="I86"/>
  <c r="J80" s="1"/>
  <c r="AC100"/>
  <c r="AC48"/>
  <c r="AD42" s="1"/>
  <c r="S56"/>
  <c r="T50" s="1"/>
  <c r="AB78"/>
  <c r="AC72" s="1"/>
  <c r="K98"/>
  <c r="K32"/>
  <c r="S103"/>
  <c r="S70"/>
  <c r="T66" s="1"/>
  <c r="AC78" l="1"/>
  <c r="AD72" s="1"/>
  <c r="J105"/>
  <c r="J86"/>
  <c r="K80" s="1"/>
  <c r="J106"/>
  <c r="J94"/>
  <c r="K88" s="1"/>
  <c r="AD32"/>
  <c r="AE26" s="1"/>
  <c r="AD101"/>
  <c r="AD56"/>
  <c r="AE50" s="1"/>
  <c r="AD99"/>
  <c r="AD40"/>
  <c r="AE34" s="1"/>
  <c r="T86"/>
  <c r="U80" s="1"/>
  <c r="S101"/>
  <c r="AC103"/>
  <c r="AC102"/>
  <c r="I104"/>
  <c r="AC97"/>
  <c r="S102"/>
  <c r="T70"/>
  <c r="U66" s="1"/>
  <c r="T56"/>
  <c r="U50" s="1"/>
  <c r="AD70"/>
  <c r="AE66" s="1"/>
  <c r="AD102"/>
  <c r="AD64"/>
  <c r="AE58" s="1"/>
  <c r="J104"/>
  <c r="J78"/>
  <c r="K72" s="1"/>
  <c r="AD24"/>
  <c r="AE18" s="1"/>
  <c r="T64"/>
  <c r="U58" s="1"/>
  <c r="AD100"/>
  <c r="AD48"/>
  <c r="AE42" s="1"/>
  <c r="AD86"/>
  <c r="AE80" s="1"/>
  <c r="T40"/>
  <c r="U34" s="1"/>
  <c r="T24"/>
  <c r="U18" s="1"/>
  <c r="T48"/>
  <c r="U42" s="1"/>
  <c r="T100"/>
  <c r="AD106"/>
  <c r="AD94"/>
  <c r="AE88" s="1"/>
  <c r="T106"/>
  <c r="T94"/>
  <c r="U88" s="1"/>
  <c r="T32"/>
  <c r="U26" s="1"/>
  <c r="T98"/>
  <c r="AB104"/>
  <c r="I105"/>
  <c r="I106"/>
  <c r="AC98"/>
  <c r="AC101"/>
  <c r="AC99"/>
  <c r="S105"/>
  <c r="U24" l="1"/>
  <c r="U97" s="1"/>
  <c r="AE70"/>
  <c r="AE103" s="1"/>
  <c r="U106"/>
  <c r="U94"/>
  <c r="U32"/>
  <c r="U98" s="1"/>
  <c r="AE106"/>
  <c r="AE94"/>
  <c r="U100"/>
  <c r="U48"/>
  <c r="AE64"/>
  <c r="AE102"/>
  <c r="AE56"/>
  <c r="AE101" s="1"/>
  <c r="K105"/>
  <c r="K86"/>
  <c r="T99"/>
  <c r="AD105"/>
  <c r="T102"/>
  <c r="AD97"/>
  <c r="AD103"/>
  <c r="T103"/>
  <c r="T105"/>
  <c r="AD98"/>
  <c r="AC104"/>
  <c r="AE86"/>
  <c r="AE105" s="1"/>
  <c r="U101"/>
  <c r="U56"/>
  <c r="U105"/>
  <c r="U86"/>
  <c r="AE32"/>
  <c r="AE98"/>
  <c r="AD104"/>
  <c r="AD78"/>
  <c r="AE72" s="1"/>
  <c r="AE24"/>
  <c r="AE97" s="1"/>
  <c r="U40"/>
  <c r="U99" s="1"/>
  <c r="AE48"/>
  <c r="AE100" s="1"/>
  <c r="U102"/>
  <c r="U64"/>
  <c r="K78"/>
  <c r="K104" s="1"/>
  <c r="U103"/>
  <c r="U70"/>
  <c r="AE40"/>
  <c r="AE99" s="1"/>
  <c r="K94"/>
  <c r="K106" s="1"/>
  <c r="T97"/>
  <c r="T101"/>
  <c r="AE78" l="1"/>
  <c r="AE104" s="1"/>
  <c r="K53" i="10" l="1"/>
  <c r="J53"/>
  <c r="I53"/>
  <c r="H53"/>
  <c r="G53"/>
  <c r="F53"/>
  <c r="E53"/>
  <c r="D53"/>
  <c r="D17"/>
  <c r="E17"/>
  <c r="F17"/>
  <c r="G17"/>
  <c r="H17"/>
  <c r="I17"/>
  <c r="J17"/>
  <c r="K17"/>
  <c r="F27" i="15" l="1"/>
  <c r="D27"/>
  <c r="I24"/>
  <c r="I27"/>
  <c r="I15"/>
  <c r="J24"/>
  <c r="J15"/>
  <c r="J27"/>
  <c r="G27"/>
  <c r="G24"/>
  <c r="G15"/>
  <c r="H15"/>
  <c r="H27"/>
  <c r="H24"/>
  <c r="E27"/>
  <c r="K23"/>
  <c r="E54" i="8" l="1"/>
  <c r="E6" i="15" s="1"/>
  <c r="F54" i="8"/>
  <c r="F8" i="15" s="1"/>
  <c r="G54" i="8"/>
  <c r="G7" i="15" s="1"/>
  <c r="H54" i="8"/>
  <c r="I54"/>
  <c r="I8" i="15" s="1"/>
  <c r="J54" i="8"/>
  <c r="J8" i="15" s="1"/>
  <c r="K54" i="8"/>
  <c r="K6" i="15" s="1"/>
  <c r="D54" i="8"/>
  <c r="D8" i="15" s="1"/>
  <c r="E28" i="10"/>
  <c r="F28"/>
  <c r="G28"/>
  <c r="H28"/>
  <c r="I28"/>
  <c r="J28"/>
  <c r="K28"/>
  <c r="D28"/>
  <c r="F6" i="15"/>
  <c r="I23"/>
  <c r="H8"/>
  <c r="H7"/>
  <c r="K7"/>
  <c r="D6" l="1"/>
  <c r="E8"/>
  <c r="E7"/>
  <c r="K8"/>
  <c r="J7"/>
  <c r="F7"/>
  <c r="D7"/>
  <c r="J6"/>
  <c r="J23"/>
  <c r="G6"/>
  <c r="G23"/>
  <c r="H6"/>
  <c r="H23"/>
  <c r="I6"/>
  <c r="G8"/>
  <c r="I7"/>
</calcChain>
</file>

<file path=xl/comments1.xml><?xml version="1.0" encoding="utf-8"?>
<comments xmlns="http://schemas.openxmlformats.org/spreadsheetml/2006/main">
  <authors>
    <author>fielc0</author>
  </authors>
  <commentList>
    <comment ref="I23" authorId="0">
      <text>
        <r>
          <rPr>
            <b/>
            <sz val="9"/>
            <color indexed="81"/>
            <rFont val="Tahoma"/>
            <family val="2"/>
          </rPr>
          <t>fielc0:</t>
        </r>
        <r>
          <rPr>
            <sz val="9"/>
            <color indexed="81"/>
            <rFont val="Tahoma"/>
            <family val="2"/>
          </rPr>
          <t xml:space="preserve">
Excludes $14.629M of PV Feed-in Tariffs reported in 2010-11 Annual RIN but subsequently excluded from allowances.</t>
        </r>
      </text>
    </comment>
    <comment ref="I41" authorId="0">
      <text>
        <r>
          <rPr>
            <b/>
            <sz val="9"/>
            <color indexed="81"/>
            <rFont val="Tahoma"/>
            <family val="2"/>
          </rPr>
          <t>fielc0:</t>
        </r>
        <r>
          <rPr>
            <sz val="9"/>
            <color indexed="81"/>
            <rFont val="Tahoma"/>
            <family val="2"/>
          </rPr>
          <t xml:space="preserve">
Excludes $14.629M of PV Feed-in Tariffs reported in 2010-11 Annual RIN but subsequently excluded from allowances.</t>
        </r>
      </text>
    </comment>
  </commentList>
</comments>
</file>

<file path=xl/sharedStrings.xml><?xml version="1.0" encoding="utf-8"?>
<sst xmlns="http://schemas.openxmlformats.org/spreadsheetml/2006/main" count="1673" uniqueCount="913">
  <si>
    <t>Network services</t>
  </si>
  <si>
    <t>Standard control services</t>
  </si>
  <si>
    <t>Variable</t>
  </si>
  <si>
    <t>Unit</t>
  </si>
  <si>
    <t>Business address</t>
  </si>
  <si>
    <t xml:space="preserve">Revenue from Fixed Customer Charges </t>
  </si>
  <si>
    <t>Revenue from Energy Delivery charges where time of use is not a determinant</t>
  </si>
  <si>
    <t xml:space="preserve">Revenue from On–Peak Energy Delivery charges </t>
  </si>
  <si>
    <t>Revenue from Shoulder period Energy Delivery Charges</t>
  </si>
  <si>
    <t xml:space="preserve">Revenue from Off–Peak Energy Delivery charges </t>
  </si>
  <si>
    <t>Revenue from Contracted Maximum Demand charges</t>
  </si>
  <si>
    <t>Revenue from Measured Maximum Demand charges</t>
  </si>
  <si>
    <t>Revenue from other Sources</t>
  </si>
  <si>
    <t>Revenue from Other Customers</t>
  </si>
  <si>
    <t>Total revenue by chargeable quantity</t>
  </si>
  <si>
    <t xml:space="preserve">Total opex </t>
  </si>
  <si>
    <t>Total energy delivered</t>
  </si>
  <si>
    <t>Energy Delivery where time of use is not a determinant</t>
  </si>
  <si>
    <t xml:space="preserve">Energy Delivery at Shoulder times </t>
  </si>
  <si>
    <t xml:space="preserve">Energy into DNSP network  at Shoulder times </t>
  </si>
  <si>
    <t>Other Customer Class Energy Deliveries</t>
  </si>
  <si>
    <t>Unmetered Customer Numbers</t>
  </si>
  <si>
    <t>Other Customer Numbers</t>
  </si>
  <si>
    <t>5.2 Customer numbers</t>
  </si>
  <si>
    <t>Summated Chargeable Contracted Maximum Demand</t>
  </si>
  <si>
    <t xml:space="preserve">Summated Chargeable Measured Maximum Demand </t>
  </si>
  <si>
    <t>Total overhead circuit km</t>
  </si>
  <si>
    <t>Total underground circuit km</t>
  </si>
  <si>
    <t>Energy Not Supplied - Total</t>
  </si>
  <si>
    <t>Energy Not Supplied (planned)</t>
  </si>
  <si>
    <t>Energy Not Supplied (unplanned)</t>
  </si>
  <si>
    <t>Distribution substations including transformers</t>
  </si>
  <si>
    <t xml:space="preserve">Easements </t>
  </si>
  <si>
    <t>For total asset base:</t>
  </si>
  <si>
    <t>Opening value</t>
  </si>
  <si>
    <t>Inflation addition</t>
  </si>
  <si>
    <t>Straight line depreciation</t>
  </si>
  <si>
    <t>Regulatory depreciation</t>
  </si>
  <si>
    <t>Actual additions (recognised in RAB)</t>
  </si>
  <si>
    <t xml:space="preserve">Disposals </t>
  </si>
  <si>
    <t>Closing value for asset value</t>
  </si>
  <si>
    <t>Closing value for overhead distribution asset value</t>
  </si>
  <si>
    <t>Closing value for underground asset value</t>
  </si>
  <si>
    <t>For distribution substations and transformers:</t>
  </si>
  <si>
    <t>Closing value for distribution substations and transformers asset value</t>
  </si>
  <si>
    <t>For easements:</t>
  </si>
  <si>
    <t>Closing value for easements asset value</t>
  </si>
  <si>
    <t>For “other” asset items with long lives:</t>
  </si>
  <si>
    <t>Closing value for “other” asset (long life) value</t>
  </si>
  <si>
    <t>For “other” asset items with short lives:</t>
  </si>
  <si>
    <t>Closing value for “other” asset (short life) value</t>
  </si>
  <si>
    <t>Capital Contributions</t>
  </si>
  <si>
    <t>“Other” assets with long lives</t>
  </si>
  <si>
    <t>“Other” assets with short lives</t>
  </si>
  <si>
    <t>Units</t>
  </si>
  <si>
    <t>GWh</t>
  </si>
  <si>
    <t>MVA</t>
  </si>
  <si>
    <t>number</t>
  </si>
  <si>
    <t>km</t>
  </si>
  <si>
    <t>Customers on CBD network</t>
  </si>
  <si>
    <t>Customers on Urban network</t>
  </si>
  <si>
    <t>Customers on Short rural network</t>
  </si>
  <si>
    <t>Customers on Long rural network</t>
  </si>
  <si>
    <t>years</t>
  </si>
  <si>
    <t>5.3 System demand</t>
  </si>
  <si>
    <t xml:space="preserve">MW </t>
  </si>
  <si>
    <t xml:space="preserve"> MVA</t>
  </si>
  <si>
    <t>%</t>
  </si>
  <si>
    <t>Variable_Code</t>
  </si>
  <si>
    <t>2. Revenue worksheet</t>
  </si>
  <si>
    <t>Scope of services</t>
  </si>
  <si>
    <t>3. Opex worksheet</t>
  </si>
  <si>
    <t>5. Operational data worksheet</t>
  </si>
  <si>
    <t>7. Quality of services worksheet</t>
  </si>
  <si>
    <t>Alternative control services</t>
  </si>
  <si>
    <t>Overhead SWER</t>
  </si>
  <si>
    <t>Overhead low voltage distribution</t>
  </si>
  <si>
    <t>Underground low voltage distribution</t>
  </si>
  <si>
    <t>4. Assets (RAB) worksheet</t>
  </si>
  <si>
    <t>Contents</t>
  </si>
  <si>
    <t>DNSP – trading name:</t>
  </si>
  <si>
    <t xml:space="preserve">DNSP – Australian business number: </t>
  </si>
  <si>
    <t>Address</t>
  </si>
  <si>
    <t>Suburb</t>
  </si>
  <si>
    <t>State</t>
  </si>
  <si>
    <t>Postcode</t>
  </si>
  <si>
    <t>Contact name/s</t>
  </si>
  <si>
    <t>Contact phone/s</t>
  </si>
  <si>
    <t>Contact email address/s</t>
  </si>
  <si>
    <t>EBSS</t>
  </si>
  <si>
    <t>STPIS</t>
  </si>
  <si>
    <t>Other</t>
  </si>
  <si>
    <t>Total revenue by customer class</t>
  </si>
  <si>
    <t>Total revenue of incentive schemes</t>
  </si>
  <si>
    <t>Factor</t>
  </si>
  <si>
    <t>Meters</t>
  </si>
  <si>
    <t>For meters:</t>
  </si>
  <si>
    <t>Closing value for meters asset value</t>
  </si>
  <si>
    <t>Number</t>
  </si>
  <si>
    <t>Public lighting luminaires</t>
  </si>
  <si>
    <t>Public lighting poles</t>
  </si>
  <si>
    <t>Opex for metering</t>
  </si>
  <si>
    <t>Opex for connection services</t>
  </si>
  <si>
    <t>Opex for public lighting</t>
  </si>
  <si>
    <t>Opex for amounts payable for easement levy or similar direct charges on DNSP</t>
  </si>
  <si>
    <t>DREV0101</t>
  </si>
  <si>
    <t>DREV0102</t>
  </si>
  <si>
    <t>DREV0103</t>
  </si>
  <si>
    <t>DREV0104</t>
  </si>
  <si>
    <t>DREV0105</t>
  </si>
  <si>
    <t>DREV0106</t>
  </si>
  <si>
    <t>DREV0107</t>
  </si>
  <si>
    <t>DREV0108</t>
  </si>
  <si>
    <t>DREV0109</t>
  </si>
  <si>
    <t>DREV0201</t>
  </si>
  <si>
    <t>DREV01</t>
  </si>
  <si>
    <t>DREV0202</t>
  </si>
  <si>
    <t>DREV0203</t>
  </si>
  <si>
    <t>DREV0204</t>
  </si>
  <si>
    <t>DREV0205</t>
  </si>
  <si>
    <t>DREV0206</t>
  </si>
  <si>
    <t>DREV02</t>
  </si>
  <si>
    <t>DREV0301</t>
  </si>
  <si>
    <t>DREV0302</t>
  </si>
  <si>
    <t>DREV0303</t>
  </si>
  <si>
    <t>DREV03</t>
  </si>
  <si>
    <t>DOPEX0101</t>
  </si>
  <si>
    <t>DOPEX0102</t>
  </si>
  <si>
    <t>DOPEX0103</t>
  </si>
  <si>
    <t>DOPEX01</t>
  </si>
  <si>
    <t>DOPEX0201</t>
  </si>
  <si>
    <t>DOPEX0202</t>
  </si>
  <si>
    <t>DOPEX0203</t>
  </si>
  <si>
    <t>DOPEX0204</t>
  </si>
  <si>
    <t>DOPEX0205</t>
  </si>
  <si>
    <t>DOPED01</t>
  </si>
  <si>
    <t>DOPED0201</t>
  </si>
  <si>
    <t>DOPED0202</t>
  </si>
  <si>
    <t>DOPED0203</t>
  </si>
  <si>
    <t>DOPED0204</t>
  </si>
  <si>
    <t>DOPED0205</t>
  </si>
  <si>
    <t>DOPED0301</t>
  </si>
  <si>
    <t>DOPED0302</t>
  </si>
  <si>
    <t>DOPED0303</t>
  </si>
  <si>
    <t>DOPED0401</t>
  </si>
  <si>
    <t>DOPED0402</t>
  </si>
  <si>
    <t>DOPED0403</t>
  </si>
  <si>
    <t>DOPED0501</t>
  </si>
  <si>
    <t>DOPED0502</t>
  </si>
  <si>
    <t>DOPED0503</t>
  </si>
  <si>
    <t>DOPED0504</t>
  </si>
  <si>
    <t>DOPED0505</t>
  </si>
  <si>
    <t>DOPCN0101</t>
  </si>
  <si>
    <t>DOPCN0102</t>
  </si>
  <si>
    <t>DOPCN0103</t>
  </si>
  <si>
    <t>DOPCN0104</t>
  </si>
  <si>
    <t>DOPCN0105</t>
  </si>
  <si>
    <t>DOPCN0106</t>
  </si>
  <si>
    <t>DOPCN01</t>
  </si>
  <si>
    <t>DOPCN0201</t>
  </si>
  <si>
    <t>DOPCN0202</t>
  </si>
  <si>
    <t>DOPCN0203</t>
  </si>
  <si>
    <t>DOPCN0204</t>
  </si>
  <si>
    <t>DOPCN02</t>
  </si>
  <si>
    <t>DPA0101</t>
  </si>
  <si>
    <t>DPA0102</t>
  </si>
  <si>
    <t>DPA0103</t>
  </si>
  <si>
    <t>DPA0104</t>
  </si>
  <si>
    <t>DPA0105</t>
  </si>
  <si>
    <t>DPA0106</t>
  </si>
  <si>
    <t>DPA0107</t>
  </si>
  <si>
    <t>DPA0108</t>
  </si>
  <si>
    <t>DPA01</t>
  </si>
  <si>
    <t>DPA0201</t>
  </si>
  <si>
    <t>DPA0202</t>
  </si>
  <si>
    <t>DPA0203</t>
  </si>
  <si>
    <t>DPA0204</t>
  </si>
  <si>
    <t>DPA0205</t>
  </si>
  <si>
    <t>DPA0206</t>
  </si>
  <si>
    <t>DPA0207</t>
  </si>
  <si>
    <t>DPA02</t>
  </si>
  <si>
    <t>DPA0301</t>
  </si>
  <si>
    <t>DPA0302</t>
  </si>
  <si>
    <t>DPA0303</t>
  </si>
  <si>
    <t>DPA0304</t>
  </si>
  <si>
    <t>DPA0305</t>
  </si>
  <si>
    <t>DPA0306</t>
  </si>
  <si>
    <t>DPA0307</t>
  </si>
  <si>
    <t>DPA0308</t>
  </si>
  <si>
    <t>DPA0401</t>
  </si>
  <si>
    <t>DPA0402</t>
  </si>
  <si>
    <t>DPA0403</t>
  </si>
  <si>
    <t>DPA0404</t>
  </si>
  <si>
    <t>DPA0405</t>
  </si>
  <si>
    <t>DPA0406</t>
  </si>
  <si>
    <t>DPA0407</t>
  </si>
  <si>
    <t>DPA0501</t>
  </si>
  <si>
    <t>DPA0502</t>
  </si>
  <si>
    <t>DPA0601</t>
  </si>
  <si>
    <t>DPA0602</t>
  </si>
  <si>
    <t>DPA0603</t>
  </si>
  <si>
    <t>DPA0604</t>
  </si>
  <si>
    <t>DPA0701</t>
  </si>
  <si>
    <t>DPA0702</t>
  </si>
  <si>
    <t>DQS02</t>
  </si>
  <si>
    <t>DQS03</t>
  </si>
  <si>
    <t>Customer density</t>
  </si>
  <si>
    <t>Energy density</t>
  </si>
  <si>
    <t>Demand density</t>
  </si>
  <si>
    <t>MWh/customer</t>
  </si>
  <si>
    <t>Customer / km</t>
  </si>
  <si>
    <t>kVA / customer</t>
  </si>
  <si>
    <t>Rural proportion</t>
  </si>
  <si>
    <t>Standard vehicle access</t>
  </si>
  <si>
    <t>Circuit length</t>
  </si>
  <si>
    <t>DPA0503</t>
  </si>
  <si>
    <t>Distribution transformer capacity owned by utility</t>
  </si>
  <si>
    <t>Distribution transformer capacity owned by High Voltage Customers</t>
  </si>
  <si>
    <t>Circuit Capacity MVA</t>
  </si>
  <si>
    <t>DQS0101</t>
  </si>
  <si>
    <t>DQS0102</t>
  </si>
  <si>
    <t>DQS0103</t>
  </si>
  <si>
    <t>DQS0104</t>
  </si>
  <si>
    <t>DQS0201</t>
  </si>
  <si>
    <t>DQS0202</t>
  </si>
  <si>
    <t>Post code</t>
  </si>
  <si>
    <t>Opex for network services</t>
  </si>
  <si>
    <t>Overhead 11 kV</t>
  </si>
  <si>
    <t>Overhead 22 kV</t>
  </si>
  <si>
    <t>Overhead 33 kV</t>
  </si>
  <si>
    <t>Overhead 66 kV</t>
  </si>
  <si>
    <t>Overhead 132 kV</t>
  </si>
  <si>
    <t>Underground 11 kV</t>
  </si>
  <si>
    <t>Underground 22 kV</t>
  </si>
  <si>
    <t>Underground 33 kV</t>
  </si>
  <si>
    <t>Underground 66 kV</t>
  </si>
  <si>
    <t>Underground 132 kV</t>
  </si>
  <si>
    <t>DOPEX0101A</t>
  </si>
  <si>
    <t>DOPEX0102A</t>
  </si>
  <si>
    <t>Bushfire risk</t>
  </si>
  <si>
    <t>Regulatory year</t>
  </si>
  <si>
    <t>DQS04</t>
  </si>
  <si>
    <t>DQS0105</t>
  </si>
  <si>
    <t>DQS0106</t>
  </si>
  <si>
    <t>DQS0107</t>
  </si>
  <si>
    <t>DQS0108</t>
  </si>
  <si>
    <t>DOPED0404</t>
  </si>
  <si>
    <t xml:space="preserve">Revenue from residential Customers </t>
  </si>
  <si>
    <t>Average overall network power factor conversion between MVA and MW</t>
  </si>
  <si>
    <t>Average power factor conversion for 11 kV lines</t>
  </si>
  <si>
    <t>Average power factor conversion for  low voltage distribution lines</t>
  </si>
  <si>
    <t>Average power factor conversion for 33 kV lines</t>
  </si>
  <si>
    <t>Average power factor conversion for 22 kV lines</t>
  </si>
  <si>
    <t>Average power factor conversion for 66 kV lines</t>
  </si>
  <si>
    <t>Average power factor conversion for 132 kV lines</t>
  </si>
  <si>
    <t>Residential customers energy deliveries</t>
  </si>
  <si>
    <t>Residential customer numbers</t>
  </si>
  <si>
    <t>Low voltage demand tariff customer numbers</t>
  </si>
  <si>
    <t>High voltage demand tariff customer numbers</t>
  </si>
  <si>
    <t>Opex for high voltage customers</t>
  </si>
  <si>
    <t>Other assets with long lives (please specify)</t>
  </si>
  <si>
    <t>Other assets with short lives (please specify)</t>
  </si>
  <si>
    <t>Total customer numbers</t>
  </si>
  <si>
    <t>Revenue from unmetered supplies</t>
  </si>
  <si>
    <t>Zone substations</t>
  </si>
  <si>
    <t>Zone substations and transformers</t>
  </si>
  <si>
    <t>Closing value for zone substations and transformers</t>
  </si>
  <si>
    <r>
      <t>Non-residential l</t>
    </r>
    <r>
      <rPr>
        <sz val="11"/>
        <rFont val="Calibri"/>
        <family val="2"/>
        <scheme val="minor"/>
      </rPr>
      <t>ow voltage demand tariff customers energy deliveries</t>
    </r>
  </si>
  <si>
    <r>
      <t>Non-residential h</t>
    </r>
    <r>
      <rPr>
        <sz val="11"/>
        <rFont val="Calibri"/>
        <family val="2"/>
        <scheme val="minor"/>
      </rPr>
      <t>igh voltage demand tariff customers energy deliveries</t>
    </r>
  </si>
  <si>
    <t>6.2 Transformer Capacities Variables</t>
  </si>
  <si>
    <t>6.3 Public lighting</t>
  </si>
  <si>
    <t>Cold spare capacity included in DPA0501</t>
  </si>
  <si>
    <t xml:space="preserve">Total zone substation transformer  capacity </t>
  </si>
  <si>
    <t>DPA0605</t>
  </si>
  <si>
    <t>Cold spare capacity of zone substation transformers included in DPA0604</t>
  </si>
  <si>
    <t>Overall utilisation</t>
  </si>
  <si>
    <t>DRAB0101</t>
  </si>
  <si>
    <t>DRAB0102</t>
  </si>
  <si>
    <t>DRAB0103</t>
  </si>
  <si>
    <t>DRAB0104</t>
  </si>
  <si>
    <t>DRAB0105</t>
  </si>
  <si>
    <t>DRAB0106</t>
  </si>
  <si>
    <t>DRAB0107</t>
  </si>
  <si>
    <t>DRAB0201</t>
  </si>
  <si>
    <t>DRAB0202</t>
  </si>
  <si>
    <t>DRAB0203</t>
  </si>
  <si>
    <t>DRAB0204</t>
  </si>
  <si>
    <t>DRAB0205</t>
  </si>
  <si>
    <t>DRAB0206</t>
  </si>
  <si>
    <t>DRAB0207</t>
  </si>
  <si>
    <t>DRAB0301</t>
  </si>
  <si>
    <t>DRAB0302</t>
  </si>
  <si>
    <t>DRAB0303</t>
  </si>
  <si>
    <t>DRAB0304</t>
  </si>
  <si>
    <t>DRAB0305</t>
  </si>
  <si>
    <t>DRAB0306</t>
  </si>
  <si>
    <t>DRAB0307</t>
  </si>
  <si>
    <t>DRAB0401</t>
  </si>
  <si>
    <t>DRAB0402</t>
  </si>
  <si>
    <t>DRAB0403</t>
  </si>
  <si>
    <t>DRAB0404</t>
  </si>
  <si>
    <t>DRAB0405</t>
  </si>
  <si>
    <t>DRAB0406</t>
  </si>
  <si>
    <t>DRAB0407</t>
  </si>
  <si>
    <t>DRAB0501</t>
  </si>
  <si>
    <t>DRAB0502</t>
  </si>
  <si>
    <t>DRAB0503</t>
  </si>
  <si>
    <t>DRAB0504</t>
  </si>
  <si>
    <t>DRAB0505</t>
  </si>
  <si>
    <t>DRAB0506</t>
  </si>
  <si>
    <t>DRAB0507</t>
  </si>
  <si>
    <t>DRAB0601</t>
  </si>
  <si>
    <t>DRAB0602</t>
  </si>
  <si>
    <t>DRAB0603</t>
  </si>
  <si>
    <t>DRAB0604</t>
  </si>
  <si>
    <t>DRAB0605</t>
  </si>
  <si>
    <t>DRAB0606</t>
  </si>
  <si>
    <t>DRAB0607</t>
  </si>
  <si>
    <t>DRAB0701</t>
  </si>
  <si>
    <t>DRAB0702</t>
  </si>
  <si>
    <t>DRAB0703</t>
  </si>
  <si>
    <t>DRAB0704</t>
  </si>
  <si>
    <t>DRAB0705</t>
  </si>
  <si>
    <t>DRAB0706</t>
  </si>
  <si>
    <t>DRAB0707</t>
  </si>
  <si>
    <t>DRAB0801</t>
  </si>
  <si>
    <t>DRAB0802</t>
  </si>
  <si>
    <t>DRAB0805</t>
  </si>
  <si>
    <t>DRAB0901</t>
  </si>
  <si>
    <t>DRAB0902</t>
  </si>
  <si>
    <t>DRAB0905</t>
  </si>
  <si>
    <t>DRAB0906</t>
  </si>
  <si>
    <t>DRAB0907</t>
  </si>
  <si>
    <t>DRAB1001</t>
  </si>
  <si>
    <t>DRAB1002</t>
  </si>
  <si>
    <t>DRAB1003</t>
  </si>
  <si>
    <t>DRAB1004</t>
  </si>
  <si>
    <t>DRAB1005</t>
  </si>
  <si>
    <t>DRAB1006</t>
  </si>
  <si>
    <t>DRAB1007</t>
  </si>
  <si>
    <t>DRAB1101</t>
  </si>
  <si>
    <t>DRAB1102</t>
  </si>
  <si>
    <t>DRAB1103</t>
  </si>
  <si>
    <t>DRAB1104</t>
  </si>
  <si>
    <t>DRAB1105</t>
  </si>
  <si>
    <t>DRAB1106</t>
  </si>
  <si>
    <t>DRAB1107</t>
  </si>
  <si>
    <t>DRAB1201</t>
  </si>
  <si>
    <t>DRAB1202</t>
  </si>
  <si>
    <t>DRAB1203</t>
  </si>
  <si>
    <t>DRAB1204</t>
  </si>
  <si>
    <t>DRAB1205</t>
  </si>
  <si>
    <t>DRAB1206</t>
  </si>
  <si>
    <t>DRAB1207</t>
  </si>
  <si>
    <t>DRAB1401</t>
  </si>
  <si>
    <t>DRAB1402</t>
  </si>
  <si>
    <t>DRAB1403</t>
  </si>
  <si>
    <t>DRAB1404</t>
  </si>
  <si>
    <t>DRAB1405</t>
  </si>
  <si>
    <t>DRAB1406</t>
  </si>
  <si>
    <t>DRAB1407</t>
  </si>
  <si>
    <t>DRAB1408</t>
  </si>
  <si>
    <t>DRAB1409</t>
  </si>
  <si>
    <t>DOPEX0201A</t>
  </si>
  <si>
    <t>DOPEX0202A</t>
  </si>
  <si>
    <t>DOPEX0203A</t>
  </si>
  <si>
    <t>DOPEX0204A</t>
  </si>
  <si>
    <t>DOPEX0205A</t>
  </si>
  <si>
    <t>DOEF0101</t>
  </si>
  <si>
    <t>DOEF0102</t>
  </si>
  <si>
    <t>DOEF0103</t>
  </si>
  <si>
    <t>DOEF0201</t>
  </si>
  <si>
    <t>DOEF0202</t>
  </si>
  <si>
    <t>DOEF0203</t>
  </si>
  <si>
    <t>DOEF0204</t>
  </si>
  <si>
    <t>DOEF0205</t>
  </si>
  <si>
    <t>DOEF0206</t>
  </si>
  <si>
    <t>DOEF0207</t>
  </si>
  <si>
    <t>DOEF0208</t>
  </si>
  <si>
    <t>DOEF0301</t>
  </si>
  <si>
    <t>[Insert subsequent regulatory years  here]</t>
  </si>
  <si>
    <t>Non–coincident Summated Raw System Annual Maximum Demand</t>
  </si>
  <si>
    <t>Non–coincident Summated Weather Adjusted System Annual Maximum Demand 10% POE</t>
  </si>
  <si>
    <t>Non–coincident Summated Weather Adjusted System Annual Maximum Demand 50% POE</t>
  </si>
  <si>
    <t>Coincident Raw System Annual Maximum Demand</t>
  </si>
  <si>
    <t>Coincident Weather Adjusted System Annual Maximum Demand 10% POE</t>
  </si>
  <si>
    <t>Coincident Weather Adjusted System Annual Maximum Demand 50% POE</t>
  </si>
  <si>
    <t>DOPSD0101</t>
  </si>
  <si>
    <t>DOPSD0102</t>
  </si>
  <si>
    <t>DOPSD0103</t>
  </si>
  <si>
    <t>DOPSD0104</t>
  </si>
  <si>
    <t>DOPSD0105</t>
  </si>
  <si>
    <t>DOPSD0106</t>
  </si>
  <si>
    <t>DOPSD0201</t>
  </si>
  <si>
    <t>DOPSD0107</t>
  </si>
  <si>
    <t>DOPSD0108</t>
  </si>
  <si>
    <t>DOPSD0109</t>
  </si>
  <si>
    <t>DOPSD0110</t>
  </si>
  <si>
    <t>DOPSD0111</t>
  </si>
  <si>
    <t>DOPSD0112</t>
  </si>
  <si>
    <t>DOPSD0202</t>
  </si>
  <si>
    <t>DOPSD0203</t>
  </si>
  <si>
    <t>DOPSD0204</t>
  </si>
  <si>
    <t>DOPSD0205</t>
  </si>
  <si>
    <t>DOPSD0206</t>
  </si>
  <si>
    <t>DOPSD0207</t>
  </si>
  <si>
    <t>DOPSD0208</t>
  </si>
  <si>
    <t>DOPSD0209</t>
  </si>
  <si>
    <t>DOPSD0210</t>
  </si>
  <si>
    <t>DOPSD0211</t>
  </si>
  <si>
    <t>DOPSD0212</t>
  </si>
  <si>
    <t>DOPSD0301</t>
  </si>
  <si>
    <t>DOPSD0302</t>
  </si>
  <si>
    <t>DOPSD0303</t>
  </si>
  <si>
    <t>DOPSD0304</t>
  </si>
  <si>
    <t>DOPSD0305</t>
  </si>
  <si>
    <t>DOPSD0306</t>
  </si>
  <si>
    <t>DOPSD0307</t>
  </si>
  <si>
    <t>DOPSD0308</t>
  </si>
  <si>
    <t>DOPSD0401</t>
  </si>
  <si>
    <t>DOPSD0402</t>
  </si>
  <si>
    <t>DOPSD0403</t>
  </si>
  <si>
    <t>DOPSD0404</t>
  </si>
  <si>
    <t>System losses</t>
  </si>
  <si>
    <t>DRAB0903</t>
  </si>
  <si>
    <t>DRAB0904</t>
  </si>
  <si>
    <t>DRAB1501</t>
  </si>
  <si>
    <t>DRAB1502</t>
  </si>
  <si>
    <t>DRAB1503</t>
  </si>
  <si>
    <t>DRAB1504</t>
  </si>
  <si>
    <t>DRAB1505</t>
  </si>
  <si>
    <t>DRAB1506</t>
  </si>
  <si>
    <t>DRAB1507</t>
  </si>
  <si>
    <t>DRAB1508</t>
  </si>
  <si>
    <t>DRAB1509</t>
  </si>
  <si>
    <t>DRAB1208</t>
  </si>
  <si>
    <t>DRAB1209</t>
  </si>
  <si>
    <t>DRAB1210</t>
  </si>
  <si>
    <t>DRAB13</t>
  </si>
  <si>
    <t>DREV0110</t>
  </si>
  <si>
    <t>DREV0111</t>
  </si>
  <si>
    <t>DREV0112</t>
  </si>
  <si>
    <t>Revenue from metering charges</t>
  </si>
  <si>
    <t>Revenue from connection charges</t>
  </si>
  <si>
    <t>Revenue from public lighting charges</t>
  </si>
  <si>
    <t>Opex for transmission connection point planning</t>
  </si>
  <si>
    <t>DOPED0304</t>
  </si>
  <si>
    <t>Energy received from TNSP and other DNSPs not included in the above categories</t>
  </si>
  <si>
    <t>For overhead network assets less than 33kV:</t>
  </si>
  <si>
    <t>For underground network assets less than 33kV:</t>
  </si>
  <si>
    <t>For overhead network assets 33kV and above:</t>
  </si>
  <si>
    <t>Closing value for overhead asset 33kV and above value</t>
  </si>
  <si>
    <t>For underground network assets 33kV and above:</t>
  </si>
  <si>
    <t>Overhead assets 33kV and above (wires and towers / poles etc)</t>
  </si>
  <si>
    <t>Underground assets 33kV and above (cables, ducts etc)</t>
  </si>
  <si>
    <t>Overhead network assets less than 33kV (wires and poles)</t>
  </si>
  <si>
    <t>Underground network assets less than 33kV (cables)</t>
  </si>
  <si>
    <t xml:space="preserve">Overhead network assets 33kV and above (wires and towers / poles etc) </t>
  </si>
  <si>
    <t>Underground network assets 33kV and above (cables, ducts etc)</t>
  </si>
  <si>
    <t>Closing value for underground asset 33kV and above value</t>
  </si>
  <si>
    <t>Underground network assets 33kV and above(cables, ducts etc)</t>
  </si>
  <si>
    <t>Energy Delivery to unmetered supplies</t>
  </si>
  <si>
    <t>DOEF04001</t>
  </si>
  <si>
    <t>End user costs (not standard control services)</t>
  </si>
  <si>
    <t>Postal address (if different to business address)</t>
  </si>
  <si>
    <t>Whole of network unplanned SAIDI</t>
  </si>
  <si>
    <t>Whole of network unplanned SAIFI</t>
  </si>
  <si>
    <t>Urban and CBD vegetation maintenance spans</t>
  </si>
  <si>
    <t>Rural vegetation maintenance spans</t>
  </si>
  <si>
    <t>Total vegetation maintenance spans</t>
  </si>
  <si>
    <t>Total number of spans</t>
  </si>
  <si>
    <t>Average urban and CBD vegetation maintenance span cycle</t>
  </si>
  <si>
    <t>Average rural vegetation maintenance span cycle</t>
  </si>
  <si>
    <t>Average number of trees per urban and CBD vegetation maintenance span</t>
  </si>
  <si>
    <t>Average number of trees per rural vegetation maintenance span</t>
  </si>
  <si>
    <t>Tropical proportion</t>
  </si>
  <si>
    <t>DOEF0209</t>
  </si>
  <si>
    <t>DOEF0210</t>
  </si>
  <si>
    <t>DOEF0211</t>
  </si>
  <si>
    <t>DOEF0212</t>
  </si>
  <si>
    <t>Average number of defects per urban and CBD vegetation maintenance span</t>
  </si>
  <si>
    <t>Average number of defects per rural vegetation maintenance span</t>
  </si>
  <si>
    <t>DOEF0213</t>
  </si>
  <si>
    <t>DOEF0214</t>
  </si>
  <si>
    <t>For each provision report:</t>
  </si>
  <si>
    <t>DOPEX0401</t>
  </si>
  <si>
    <t>DOPEX0301</t>
  </si>
  <si>
    <t>DOPEX0302</t>
  </si>
  <si>
    <t>DOPEX0303</t>
  </si>
  <si>
    <t>DOPEX0304</t>
  </si>
  <si>
    <t>DOPEX0305</t>
  </si>
  <si>
    <t>DOPEX0306</t>
  </si>
  <si>
    <t>Opex component</t>
  </si>
  <si>
    <t>Capex component</t>
  </si>
  <si>
    <t>DOPEX0307</t>
  </si>
  <si>
    <t>DOPEX0308</t>
  </si>
  <si>
    <t>DOPEX0309</t>
  </si>
  <si>
    <t>DOPEX0310</t>
  </si>
  <si>
    <t>DOPEX0311</t>
  </si>
  <si>
    <t>DOPEX0312</t>
  </si>
  <si>
    <t>The carrying amount at the beginning of the period</t>
  </si>
  <si>
    <t>Increases to the provision</t>
  </si>
  <si>
    <t>Amounts used (that is, incurred and charged against the provision) during the period</t>
  </si>
  <si>
    <t>Unused amounts reversed during the period</t>
  </si>
  <si>
    <t>The increase during the period in the discounted amount arising from the passage of time and the effect of any change in the discount rate.</t>
  </si>
  <si>
    <t>The carrying amount at the end of the period</t>
  </si>
  <si>
    <t>Energy Delivery at On-peak times</t>
  </si>
  <si>
    <t>Energy Delivery at Off-peak times</t>
  </si>
  <si>
    <t>Energy into DNSP network  at On-peak times</t>
  </si>
  <si>
    <t>Energy into DNSP network  at Off-peak times</t>
  </si>
  <si>
    <t>Table 2.1 Revenue grouping by chargeable quantity</t>
  </si>
  <si>
    <t>Table 2.2 Revenue grouping by Customer type or class</t>
  </si>
  <si>
    <t>Table 2.3 Revenue (penalties) allowed (deducted) through incentive schemes</t>
  </si>
  <si>
    <t>Table 3.1 Opex categories</t>
  </si>
  <si>
    <t>Table 3.1.1 Current opex categories  and cost allocations</t>
  </si>
  <si>
    <t>Table 3.1.2 Historical opex categories and cost allocations</t>
  </si>
  <si>
    <t>DOPEX01A</t>
  </si>
  <si>
    <t>Table 3.2 Opex consistency</t>
  </si>
  <si>
    <t>Table 3.2.1  Opex consistency - current cost allocation approach</t>
  </si>
  <si>
    <t>Table 3.2.2  Opex consistency - historical cost allocation approaches</t>
  </si>
  <si>
    <t>Table 3.4 Opex for high voltage customers</t>
  </si>
  <si>
    <t>Table 4.1 Regulatory Asset Base Values</t>
  </si>
  <si>
    <t>Table 4.2 Asset value roll forward</t>
  </si>
  <si>
    <t>Table 4.3 Total disaggregated RAB asset values</t>
  </si>
  <si>
    <t xml:space="preserve">Table 4.4 Asset lives  </t>
  </si>
  <si>
    <t>Table 4.4.1 Asset Lives – estimated service life of new assets</t>
  </si>
  <si>
    <t>Table 4.4.2 Asset Lives – estimated residual service life</t>
  </si>
  <si>
    <t>Table 5.1 Energy delivery</t>
  </si>
  <si>
    <t>Table 5.1.1 Energy grouping - delivery by chargeable quantity</t>
  </si>
  <si>
    <t>Table 5.1.2 Energy - received from TNSP and other DNSPs by time of receipt</t>
  </si>
  <si>
    <t>Table 5.1.3 Energy - received into DNSP system from embedded generation by time of receipt</t>
  </si>
  <si>
    <t>Table 5.1.4 Energy grouping  - customer type or class</t>
  </si>
  <si>
    <t>Table 5.2.2 Distribution customer numbers by location on the network</t>
  </si>
  <si>
    <t>Table 5.2.1 Distribution customer numbers by customer type or class</t>
  </si>
  <si>
    <t>Table 5.3.1 Annual system maximum demand characteristics at the zone substation level – MW measure</t>
  </si>
  <si>
    <t>Table 5.3.3 Annual system maximum demand characteristics at the zone substation level – MVA measure</t>
  </si>
  <si>
    <t>Table 5.3.5 Power factor conversion between MVA and MW</t>
  </si>
  <si>
    <t>Table 5.3.6 Demand supplied (for customers charged on this basis) – MW measure</t>
  </si>
  <si>
    <t>Table 5.3.7 Demand supplied (for customers charged on this basis) – MVA measure</t>
  </si>
  <si>
    <t>Table 6.1.1 Overhead network length of circuit at each voltage</t>
  </si>
  <si>
    <t>Table 6.1 Network Capacities Variables</t>
  </si>
  <si>
    <t>Table 6.1.2 Underground network circuit length at each voltage</t>
  </si>
  <si>
    <t>Table 6.1.3 Estimated overhead network weighted average MVA capacity by voltage class</t>
  </si>
  <si>
    <t>Table 6.1.4 Estimated underground network weighted average MVA capacity by voltage class</t>
  </si>
  <si>
    <t>Table 6.2.1 Distribution transformer total installed capacity</t>
  </si>
  <si>
    <t>Table 6.2.2 Zone substation transformer capacity</t>
  </si>
  <si>
    <t>Table 7.1 Reliability</t>
  </si>
  <si>
    <t>Table 7.1.1 Inclusive of MEDs</t>
  </si>
  <si>
    <t>Table 7.1.2 Exclusive of MEDs</t>
  </si>
  <si>
    <t>Table 7.2 Energy not supplied</t>
  </si>
  <si>
    <t>Table 7.3 System losses</t>
  </si>
  <si>
    <t>Table 7.4 Capacity utilisation</t>
  </si>
  <si>
    <t>Table 8.1 Density factors</t>
  </si>
  <si>
    <t>Table 8.2 Terrain factors</t>
  </si>
  <si>
    <t>Table 8.3 Service area factors</t>
  </si>
  <si>
    <t>Table 8.4 Weather stations</t>
  </si>
  <si>
    <t>minutes/customer</t>
  </si>
  <si>
    <t>interruptions/customer</t>
  </si>
  <si>
    <t>Total installed capacity for first step transformation where there are two steps to reach distribution voltage</t>
  </si>
  <si>
    <t>Total installed capacity for second step transformation where there are two steps to reach distribution voltage</t>
  </si>
  <si>
    <t>Total zone substation transformer capacity where there is only a single step transformation to reach distribution voltage</t>
  </si>
  <si>
    <t>Energy into DNSP network  at On-peak times from non-residential embedded generation</t>
  </si>
  <si>
    <t>Energy into DNSP network  at Shoulder times from non-residential embedded generation</t>
  </si>
  <si>
    <t>Energy into DNSP network  at Off-peak times from non-residential embedded generation</t>
  </si>
  <si>
    <t>Energy received from embedded generation not included in above categories from non-residential embedded generation</t>
  </si>
  <si>
    <t>Energy into DNSP network  at On-peak times from residential embedded generation</t>
  </si>
  <si>
    <t>Energy into DNSP network  at Shoulder times from residential embedded generation</t>
  </si>
  <si>
    <t>Energy into DNSP network  at Off-peak times from residential embedded generation</t>
  </si>
  <si>
    <t>Energy received from embedded generation not included in above categories from residential embedded generation</t>
  </si>
  <si>
    <t>DOPED0405</t>
  </si>
  <si>
    <t>DOPED0406</t>
  </si>
  <si>
    <t>DOPED0407</t>
  </si>
  <si>
    <t>DOPED0408</t>
  </si>
  <si>
    <t>Number of spans</t>
  </si>
  <si>
    <t>Materiality</t>
  </si>
  <si>
    <t>$'000</t>
  </si>
  <si>
    <t>Years</t>
  </si>
  <si>
    <t>Trees</t>
  </si>
  <si>
    <t>Defects</t>
  </si>
  <si>
    <t>Overhead distribution assets less than 33kV (wires and poles)</t>
  </si>
  <si>
    <t>Underground distribution assets less than 33kV (cables, ducts etc)</t>
  </si>
  <si>
    <t xml:space="preserve">Estimated Value of Capital Contributions or Contributed Assets </t>
  </si>
  <si>
    <t>DREV0113</t>
  </si>
  <si>
    <t>Revenue from controlled load customer charges</t>
  </si>
  <si>
    <t>DOPED0206</t>
  </si>
  <si>
    <t>Controlled load energy deliveries</t>
  </si>
  <si>
    <t>DRAB0806</t>
  </si>
  <si>
    <t>DRAB0807</t>
  </si>
  <si>
    <t>Table 3.3 Provisions</t>
  </si>
  <si>
    <t>Non-residential customers not on demand tariffs energy deliveries</t>
  </si>
  <si>
    <t>Non-coincident Summated Raw System Annual Maximum Demand</t>
  </si>
  <si>
    <t>Non-coincident Summated Weather Adjusted System Annual Maximum Demand 10% POE</t>
  </si>
  <si>
    <t>Non-coincident Summated Weather Adjusted System Annual Maximum Demand 50% POE</t>
  </si>
  <si>
    <t>DOPSD0309</t>
  </si>
  <si>
    <t xml:space="preserve">Revenue from non-residential customers not on demand tariffs </t>
  </si>
  <si>
    <t xml:space="preserve">Revenue from non-residential low voltage demand tariff customers </t>
  </si>
  <si>
    <t xml:space="preserve">Revenue from non-residential high voltage demand tariff customers </t>
  </si>
  <si>
    <t>Non-residential customers not on demand tariff customer numbers</t>
  </si>
  <si>
    <t>Economic benchmarking data template</t>
  </si>
  <si>
    <t>Table 5.3.4 Annual system maximum demand characteristics at the transmission connection point – MVA measure</t>
  </si>
  <si>
    <t>Table 5.3.2 Annual system maximum demand characteristics at the transmission connection point – MW measure</t>
  </si>
  <si>
    <t>Whole of network unplanned SAIDI excluding excluded outages</t>
  </si>
  <si>
    <t>Whole of network unplanned SAIFI excluding excluded outages</t>
  </si>
  <si>
    <t>DOEF04002</t>
  </si>
  <si>
    <t>DOPEX0206</t>
  </si>
  <si>
    <t>DOPEX0206A</t>
  </si>
  <si>
    <t>6. Physical Assets worksheet</t>
  </si>
  <si>
    <t>8. Operating environment factors worksheet</t>
  </si>
  <si>
    <t>Route Line length</t>
  </si>
  <si>
    <t>Overhead 7.6 kV</t>
  </si>
  <si>
    <t>DPA0208</t>
  </si>
  <si>
    <t>Underground SWER</t>
  </si>
  <si>
    <t>Underground 7.6 kV</t>
  </si>
  <si>
    <t>DPA0408</t>
  </si>
  <si>
    <t>Average power factor conversion for 7.6 kV lines</t>
  </si>
  <si>
    <t>Average power factor conversion for SWER lines</t>
  </si>
  <si>
    <t>DOEF04003</t>
  </si>
  <si>
    <t>DOEF04004</t>
  </si>
  <si>
    <t>DOEF04005</t>
  </si>
  <si>
    <t>DOEF04006</t>
  </si>
  <si>
    <t>DOEF04007</t>
  </si>
  <si>
    <t>DOEF04008</t>
  </si>
  <si>
    <t>DOEF04009</t>
  </si>
  <si>
    <t>DOEF04010</t>
  </si>
  <si>
    <t>DOEF04011</t>
  </si>
  <si>
    <t>DOEF04012</t>
  </si>
  <si>
    <t>DOEF04013</t>
  </si>
  <si>
    <t>DOEF04014</t>
  </si>
  <si>
    <t>DOEF04015</t>
  </si>
  <si>
    <t>DOEF04016</t>
  </si>
  <si>
    <t>DOEF04017</t>
  </si>
  <si>
    <t>DOEF04018</t>
  </si>
  <si>
    <t>DOEF04019</t>
  </si>
  <si>
    <t>DOEF04020</t>
  </si>
  <si>
    <t>DOEF04021</t>
  </si>
  <si>
    <t>DOEF04022</t>
  </si>
  <si>
    <t>DOEF04023</t>
  </si>
  <si>
    <t>DOEF04024</t>
  </si>
  <si>
    <t>DOEF04025</t>
  </si>
  <si>
    <t>DOEF04026</t>
  </si>
  <si>
    <t>DOEF04027</t>
  </si>
  <si>
    <t>DOEF04028</t>
  </si>
  <si>
    <t>DOEF04029</t>
  </si>
  <si>
    <t>DOEF04030</t>
  </si>
  <si>
    <t>DOEF04031</t>
  </si>
  <si>
    <t>DOEF04032</t>
  </si>
  <si>
    <t>DOEF04033</t>
  </si>
  <si>
    <t>DOEF04034</t>
  </si>
  <si>
    <t>DOEF04035</t>
  </si>
  <si>
    <t>DOEF04036</t>
  </si>
  <si>
    <t>DOEF04037</t>
  </si>
  <si>
    <t>DOEF04038</t>
  </si>
  <si>
    <t>DOEF04039</t>
  </si>
  <si>
    <t>DOEF04040</t>
  </si>
  <si>
    <t>DOEF04041</t>
  </si>
  <si>
    <t>DOEF04042</t>
  </si>
  <si>
    <t>DOEF04043</t>
  </si>
  <si>
    <t>DOEF04044</t>
  </si>
  <si>
    <t>DOEF04045</t>
  </si>
  <si>
    <t>DOEF04046</t>
  </si>
  <si>
    <t>DOEF04047</t>
  </si>
  <si>
    <t>DOEF04048</t>
  </si>
  <si>
    <t>DOEF04049</t>
  </si>
  <si>
    <t>DOEF04050</t>
  </si>
  <si>
    <t>DOEF04051</t>
  </si>
  <si>
    <t>DOEF04052</t>
  </si>
  <si>
    <t>DOEF04053</t>
  </si>
  <si>
    <t>DOEF04054</t>
  </si>
  <si>
    <t>DOEF04055</t>
  </si>
  <si>
    <t>DOEF04056</t>
  </si>
  <si>
    <t>DOEF04057</t>
  </si>
  <si>
    <t>DOEF04058</t>
  </si>
  <si>
    <t>DOEF04059</t>
  </si>
  <si>
    <t>DOEF04060</t>
  </si>
  <si>
    <t>DOEF04061</t>
  </si>
  <si>
    <t>DOEF04062</t>
  </si>
  <si>
    <t>DOEF04063</t>
  </si>
  <si>
    <t>DOEF04064</t>
  </si>
  <si>
    <t>DOEF04065</t>
  </si>
  <si>
    <t>DOEF04066</t>
  </si>
  <si>
    <t>DOEF04067</t>
  </si>
  <si>
    <t>DOEF04068</t>
  </si>
  <si>
    <t>DOEF04069</t>
  </si>
  <si>
    <t>DOEF04070</t>
  </si>
  <si>
    <t>DOEF04071</t>
  </si>
  <si>
    <t>Adelaide Airport</t>
  </si>
  <si>
    <t>Cape Borda</t>
  </si>
  <si>
    <t>Cape Willoughby</t>
  </si>
  <si>
    <t>Cleve</t>
  </si>
  <si>
    <t>Cleve Aerodrome</t>
  </si>
  <si>
    <t>Coonawarra</t>
  </si>
  <si>
    <t>Edithburgh</t>
  </si>
  <si>
    <t>Elliston</t>
  </si>
  <si>
    <t>Eudunda</t>
  </si>
  <si>
    <t>Hawker</t>
  </si>
  <si>
    <t>Karoonda</t>
  </si>
  <si>
    <t>Keith</t>
  </si>
  <si>
    <t>Kimba</t>
  </si>
  <si>
    <t>Kyancutta</t>
  </si>
  <si>
    <t>Maitland</t>
  </si>
  <si>
    <t>Meningie</t>
  </si>
  <si>
    <t>Mount Barker</t>
  </si>
  <si>
    <t>Mount Lofty</t>
  </si>
  <si>
    <t>Murray Bridge Comparison</t>
  </si>
  <si>
    <t>Noarlunga</t>
  </si>
  <si>
    <t>Padthaway South</t>
  </si>
  <si>
    <t>Price</t>
  </si>
  <si>
    <t>Robe Airfield</t>
  </si>
  <si>
    <t>Robe Comparison</t>
  </si>
  <si>
    <t>Stenhouse Bay</t>
  </si>
  <si>
    <t>Streaky Bay</t>
  </si>
  <si>
    <t>Warooka</t>
  </si>
  <si>
    <t>Yongala</t>
  </si>
  <si>
    <t>Distribution licence fee</t>
  </si>
  <si>
    <t>Network operating costs</t>
  </si>
  <si>
    <t>Maintenance &amp; repair</t>
  </si>
  <si>
    <t>Substation property maintenance</t>
  </si>
  <si>
    <t>Vegetation management</t>
  </si>
  <si>
    <t>Emergency response</t>
  </si>
  <si>
    <t>Demand management</t>
  </si>
  <si>
    <t>Call centre</t>
  </si>
  <si>
    <t>Full retail contestability</t>
  </si>
  <si>
    <t>Meter reading</t>
  </si>
  <si>
    <t>Other customer services</t>
  </si>
  <si>
    <t>Corporate costs and other operating</t>
  </si>
  <si>
    <t>DOPEX0103A</t>
  </si>
  <si>
    <t>DOPEX0104A</t>
  </si>
  <si>
    <t>DOPEX0105A</t>
  </si>
  <si>
    <t>DOPEX0106A</t>
  </si>
  <si>
    <t>DOPEX0107A</t>
  </si>
  <si>
    <t>DOPEX0108A</t>
  </si>
  <si>
    <t>DOPEX0109A</t>
  </si>
  <si>
    <t>DOPEX0110A</t>
  </si>
  <si>
    <t>DOPEX0111A</t>
  </si>
  <si>
    <t>DOPEX0112A</t>
  </si>
  <si>
    <t>DOPEX0113A</t>
  </si>
  <si>
    <t>DOPEX0114A</t>
  </si>
  <si>
    <t>DOPEX0115A</t>
  </si>
  <si>
    <t>SA Power Networks</t>
  </si>
  <si>
    <t>13 332 330 749</t>
  </si>
  <si>
    <t>1 Anzac Highway</t>
  </si>
  <si>
    <t>Keswick</t>
  </si>
  <si>
    <t>SA</t>
  </si>
  <si>
    <t>GPO Box 77</t>
  </si>
  <si>
    <t>Adelaide</t>
  </si>
  <si>
    <t>Damien O'Connor, Richard Sibly</t>
  </si>
  <si>
    <t>08 8404 5066, 08 8404 5613</t>
  </si>
  <si>
    <t>Damien.OConnor@sapowernetworks.com.au; Richard.Sibly@sapowernetworks.com.au</t>
  </si>
  <si>
    <t>Adelaide / Kent Town</t>
  </si>
  <si>
    <t>Yes</t>
  </si>
  <si>
    <t>Cape Jaffa</t>
  </si>
  <si>
    <t>Ceduna</t>
  </si>
  <si>
    <t>Clare</t>
  </si>
  <si>
    <t>Coles Point / Coulta</t>
  </si>
  <si>
    <t>Cummins</t>
  </si>
  <si>
    <t>Edinburgh</t>
  </si>
  <si>
    <t>Hindmarsh Island</t>
  </si>
  <si>
    <t>Kadina</t>
  </si>
  <si>
    <t>Keith West / Munkora</t>
  </si>
  <si>
    <t>Kingscote</t>
  </si>
  <si>
    <t>Kuitpo</t>
  </si>
  <si>
    <t>Lameroo</t>
  </si>
  <si>
    <t>Loxton</t>
  </si>
  <si>
    <t>Minlaton</t>
  </si>
  <si>
    <t>Minnipa</t>
  </si>
  <si>
    <t>Mount Crawford</t>
  </si>
  <si>
    <t>Mount Gambier</t>
  </si>
  <si>
    <t>Murray Bridge / Pallamana Aerodrome</t>
  </si>
  <si>
    <t>Naracoorte</t>
  </si>
  <si>
    <t>Nuriootpa</t>
  </si>
  <si>
    <t>Parafield</t>
  </si>
  <si>
    <t>Parawa / Second Valley</t>
  </si>
  <si>
    <t>Parndana</t>
  </si>
  <si>
    <t>Port Augusta</t>
  </si>
  <si>
    <t>Port Lincoln / North Shields</t>
  </si>
  <si>
    <t>Port Pirie Airport AWS***</t>
  </si>
  <si>
    <t>Renmark</t>
  </si>
  <si>
    <t>Roseworthy</t>
  </si>
  <si>
    <t>Snowtown</t>
  </si>
  <si>
    <t>Strathalbyn</t>
  </si>
  <si>
    <t>Whyalla</t>
  </si>
  <si>
    <t>Wudinna</t>
  </si>
  <si>
    <t>Outer Harbor</t>
  </si>
  <si>
    <t>Sellicks Hill</t>
  </si>
  <si>
    <t>Warbuto Point</t>
  </si>
  <si>
    <t>Thenevard</t>
  </si>
  <si>
    <t>Leigh Creek</t>
  </si>
  <si>
    <t>Woomera</t>
  </si>
  <si>
    <t>Yunta</t>
  </si>
  <si>
    <t>No</t>
  </si>
  <si>
    <t>Port Pirie Airport AWS</t>
  </si>
  <si>
    <t>Rosedale / Turretfield</t>
  </si>
  <si>
    <t>Victor Harbor</t>
  </si>
  <si>
    <t>DOPSD0310</t>
  </si>
  <si>
    <t>DOPSD0311</t>
  </si>
  <si>
    <t>Average power factor conversion for 6.6 kV lines</t>
  </si>
  <si>
    <t>Average power factor conversion for 3.3 kV lines</t>
  </si>
  <si>
    <t>Inspections</t>
  </si>
  <si>
    <t>DOPEX0104</t>
  </si>
  <si>
    <t>DOPEX0105</t>
  </si>
  <si>
    <t>DOPEX0106</t>
  </si>
  <si>
    <t>DOPEX0107</t>
  </si>
  <si>
    <t>DOPEX0108</t>
  </si>
  <si>
    <t>DOPEX0109</t>
  </si>
  <si>
    <t>Guaranteed service level payments</t>
  </si>
  <si>
    <t>DOPEX0110</t>
  </si>
  <si>
    <t>Network insurance</t>
  </si>
  <si>
    <t>DOPEX0111</t>
  </si>
  <si>
    <t>DOPEX0112</t>
  </si>
  <si>
    <t>DOPEX0113</t>
  </si>
  <si>
    <t>DOPEX0114</t>
  </si>
  <si>
    <t>DOPEX0115</t>
  </si>
  <si>
    <t>DOPEX0101B</t>
  </si>
  <si>
    <t>DOPEX0102B</t>
  </si>
  <si>
    <t>DOPEX0103B</t>
  </si>
  <si>
    <t>DOPEX0104B</t>
  </si>
  <si>
    <t>DOPEX0105B</t>
  </si>
  <si>
    <t>DOPEX0106B</t>
  </si>
  <si>
    <t>DOPEX0107B</t>
  </si>
  <si>
    <t>DOPEX0108B</t>
  </si>
  <si>
    <t>DOPEX0109B</t>
  </si>
  <si>
    <t>DOPEX0110B</t>
  </si>
  <si>
    <t>DOPEX0111B</t>
  </si>
  <si>
    <t>DOPEX0112B</t>
  </si>
  <si>
    <t>DOPEX0113B</t>
  </si>
  <si>
    <t>DOPEX0114B</t>
  </si>
  <si>
    <t>DOPEX0115B</t>
  </si>
  <si>
    <t>DOPEX01B</t>
  </si>
  <si>
    <t>Annual Leave</t>
  </si>
  <si>
    <t>Long Service Leave</t>
  </si>
  <si>
    <t>DOPEX0301A</t>
  </si>
  <si>
    <t>DOPEX0302A</t>
  </si>
  <si>
    <t>DOPEX0303A</t>
  </si>
  <si>
    <t>DOPEX0304A</t>
  </si>
  <si>
    <t>DOPEX0305A</t>
  </si>
  <si>
    <t>DOPEX0306A</t>
  </si>
  <si>
    <t>DOPEX0307A</t>
  </si>
  <si>
    <t>DOPEX0308A</t>
  </si>
  <si>
    <t>DOPEX0309A</t>
  </si>
  <si>
    <t>DOPEX0310A</t>
  </si>
  <si>
    <t>DOPEX0311A</t>
  </si>
  <si>
    <t>DOPEX0312A</t>
  </si>
  <si>
    <t>Workers Compensation</t>
  </si>
  <si>
    <t>DOPEX0301B</t>
  </si>
  <si>
    <t>DOPEX0302B</t>
  </si>
  <si>
    <t>DOPEX0303B</t>
  </si>
  <si>
    <t>DOPEX0304B</t>
  </si>
  <si>
    <t>DOPEX0305B</t>
  </si>
  <si>
    <t>DOPEX0306B</t>
  </si>
  <si>
    <t>DOPEX0307B</t>
  </si>
  <si>
    <t>DOPEX0308B</t>
  </si>
  <si>
    <t>DOPEX0309B</t>
  </si>
  <si>
    <t>DOPEX0310B</t>
  </si>
  <si>
    <t>DOPEX0311B</t>
  </si>
  <si>
    <t>DOPEX0312B</t>
  </si>
  <si>
    <t>Self Insurance</t>
  </si>
  <si>
    <t>DOPEX0301C</t>
  </si>
  <si>
    <t>DOPEX0302C</t>
  </si>
  <si>
    <t>DOPEX0303C</t>
  </si>
  <si>
    <t>DOPEX0304C</t>
  </si>
  <si>
    <t>DOPEX0305C</t>
  </si>
  <si>
    <t>DOPEX0306C</t>
  </si>
  <si>
    <t>DOPEX0307C</t>
  </si>
  <si>
    <t>DOPEX0308C</t>
  </si>
  <si>
    <t>DOPEX0309C</t>
  </si>
  <si>
    <t>DOPEX0310C</t>
  </si>
  <si>
    <t>DOPEX0311C</t>
  </si>
  <si>
    <t>DOPEX0312C</t>
  </si>
  <si>
    <t>Income Protection Scheme</t>
  </si>
  <si>
    <t>DOPEX0301D</t>
  </si>
  <si>
    <t>DOPEX0302D</t>
  </si>
  <si>
    <t>DOPEX0303D</t>
  </si>
  <si>
    <t>DOPEX0304D</t>
  </si>
  <si>
    <t>DOPEX0305D</t>
  </si>
  <si>
    <t>DOPEX0306D</t>
  </si>
  <si>
    <t>DOPEX0307D</t>
  </si>
  <si>
    <t>DOPEX0308D</t>
  </si>
  <si>
    <t>DOPEX0309D</t>
  </si>
  <si>
    <t>DOPEX0310D</t>
  </si>
  <si>
    <t>DOPEX0311D</t>
  </si>
  <si>
    <t>DOPEX0312D</t>
  </si>
  <si>
    <t>Environmental - Demolition and Site Restoration</t>
  </si>
  <si>
    <t>DOPEX0301E</t>
  </si>
  <si>
    <t>DOPEX0302E</t>
  </si>
  <si>
    <t>DOPEX0303E</t>
  </si>
  <si>
    <t>DOPEX0304E</t>
  </si>
  <si>
    <t>DOPEX0305E</t>
  </si>
  <si>
    <t>DOPEX0306E</t>
  </si>
  <si>
    <t>DOPEX0307E</t>
  </si>
  <si>
    <t>DOPEX0308E</t>
  </si>
  <si>
    <t>DOPEX0309E</t>
  </si>
  <si>
    <t>DOPEX0310E</t>
  </si>
  <si>
    <t>DOPEX0311E</t>
  </si>
  <si>
    <t>DOPEX0312E</t>
  </si>
  <si>
    <t>Employee Bonuses</t>
  </si>
  <si>
    <t>DOPEX0301F</t>
  </si>
  <si>
    <t>DOPEX0302F</t>
  </si>
  <si>
    <t>DOPEX0303F</t>
  </si>
  <si>
    <t>DOPEX0304F</t>
  </si>
  <si>
    <t>DOPEX0305F</t>
  </si>
  <si>
    <t>DOPEX0306F</t>
  </si>
  <si>
    <t>DOPEX0307F</t>
  </si>
  <si>
    <t>DOPEX0308F</t>
  </si>
  <si>
    <t>DOPEX0309F</t>
  </si>
  <si>
    <t>DOPEX0310F</t>
  </si>
  <si>
    <t>DOPEX0311F</t>
  </si>
  <si>
    <t>DOPEX0312F</t>
  </si>
  <si>
    <t>Unmetered connections not reported in customer numbers</t>
  </si>
  <si>
    <t>Total unmetered connections</t>
  </si>
  <si>
    <t xml:space="preserve">Number of unmetered connections reported in customer numbers </t>
  </si>
  <si>
    <t>As requested by Andrew Ley by email, 21/2/14</t>
  </si>
  <si>
    <t>DOPEX0207A</t>
  </si>
  <si>
    <t>Network services movement in provisions</t>
  </si>
</sst>
</file>

<file path=xl/styles.xml><?xml version="1.0" encoding="utf-8"?>
<styleSheet xmlns="http://schemas.openxmlformats.org/spreadsheetml/2006/main">
  <numFmts count="8">
    <numFmt numFmtId="164" formatCode="#,##0.000"/>
    <numFmt numFmtId="165" formatCode="_(* #,##0_);_(* \(#,##0\);_(* &quot;-&quot;_);_(@_)"/>
    <numFmt numFmtId="166" formatCode="0.0"/>
    <numFmt numFmtId="167" formatCode="0.000"/>
    <numFmt numFmtId="168" formatCode="#,##0.0"/>
    <numFmt numFmtId="169" formatCode="0.0000"/>
    <numFmt numFmtId="170" formatCode="#,##0.0000"/>
    <numFmt numFmtId="171" formatCode="0.00000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i/>
      <sz val="11"/>
      <color indexed="8"/>
      <name val="Calibri"/>
      <family val="2"/>
    </font>
    <font>
      <b/>
      <i/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name val="Calibri"/>
      <family val="2"/>
    </font>
    <font>
      <u/>
      <sz val="11"/>
      <name val="Calibri"/>
      <family val="2"/>
    </font>
    <font>
      <sz val="8"/>
      <name val="Calibri"/>
      <family val="2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165" fontId="11" fillId="2" borderId="0" applyNumberFormat="0" applyFont="0" applyBorder="0" applyAlignment="0">
      <alignment horizontal="right"/>
    </xf>
    <xf numFmtId="0" fontId="16" fillId="0" borderId="0" applyNumberFormat="0" applyFill="0" applyBorder="0" applyAlignment="0" applyProtection="0"/>
    <xf numFmtId="165" fontId="8" fillId="3" borderId="0" applyFont="0" applyBorder="0" applyAlignment="0">
      <alignment horizontal="right"/>
      <protection locked="0"/>
    </xf>
    <xf numFmtId="0" fontId="8" fillId="4" borderId="0"/>
    <xf numFmtId="0" fontId="8" fillId="0" borderId="0"/>
    <xf numFmtId="165" fontId="8" fillId="2" borderId="0" applyNumberFormat="0" applyFont="0" applyBorder="0" applyAlignment="0">
      <alignment horizontal="right"/>
    </xf>
    <xf numFmtId="0" fontId="3" fillId="0" borderId="0"/>
    <xf numFmtId="0" fontId="24" fillId="0" borderId="0"/>
    <xf numFmtId="0" fontId="2" fillId="0" borderId="0"/>
    <xf numFmtId="0" fontId="28" fillId="0" borderId="0"/>
    <xf numFmtId="0" fontId="1" fillId="0" borderId="0"/>
  </cellStyleXfs>
  <cellXfs count="170">
    <xf numFmtId="0" fontId="0" fillId="0" borderId="0" xfId="0"/>
    <xf numFmtId="0" fontId="4" fillId="0" borderId="0" xfId="0" applyFont="1"/>
    <xf numFmtId="0" fontId="0" fillId="0" borderId="0" xfId="0" applyFont="1"/>
    <xf numFmtId="0" fontId="0" fillId="4" borderId="0" xfId="0" applyFill="1"/>
    <xf numFmtId="0" fontId="16" fillId="4" borderId="0" xfId="2" applyFill="1"/>
    <xf numFmtId="0" fontId="0" fillId="0" borderId="0" xfId="0" applyAlignment="1">
      <alignment horizontal="left"/>
    </xf>
    <xf numFmtId="0" fontId="5" fillId="0" borderId="0" xfId="0" applyFont="1"/>
    <xf numFmtId="0" fontId="0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164" fontId="0" fillId="0" borderId="0" xfId="0" applyNumberFormat="1"/>
    <xf numFmtId="0" fontId="0" fillId="0" borderId="0" xfId="0" applyBorder="1"/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Fill="1"/>
    <xf numFmtId="0" fontId="8" fillId="4" borderId="0" xfId="4"/>
    <xf numFmtId="0" fontId="8" fillId="4" borderId="0" xfId="4" applyAlignment="1"/>
    <xf numFmtId="0" fontId="9" fillId="0" borderId="0" xfId="4" applyFont="1" applyFill="1"/>
    <xf numFmtId="0" fontId="12" fillId="0" borderId="1" xfId="4" applyFont="1" applyFill="1" applyBorder="1"/>
    <xf numFmtId="0" fontId="12" fillId="0" borderId="0" xfId="4" applyFont="1" applyFill="1"/>
    <xf numFmtId="0" fontId="8" fillId="0" borderId="0" xfId="4" applyFont="1" applyFill="1"/>
    <xf numFmtId="0" fontId="12" fillId="0" borderId="8" xfId="4" applyFont="1" applyFill="1" applyBorder="1"/>
    <xf numFmtId="0" fontId="10" fillId="0" borderId="10" xfId="0" applyFont="1" applyFill="1" applyBorder="1" applyAlignment="1">
      <alignment horizontal="left" inden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4" fillId="0" borderId="0" xfId="0" applyFont="1" applyBorder="1"/>
    <xf numFmtId="0" fontId="18" fillId="0" borderId="0" xfId="0" applyFont="1" applyAlignment="1">
      <alignment horizontal="left" vertical="center" wrapText="1"/>
    </xf>
    <xf numFmtId="0" fontId="18" fillId="0" borderId="0" xfId="0" applyFont="1" applyBorder="1" applyAlignment="1">
      <alignment vertical="center" wrapText="1"/>
    </xf>
    <xf numFmtId="0" fontId="0" fillId="5" borderId="1" xfId="0" applyFill="1" applyBorder="1"/>
    <xf numFmtId="164" fontId="0" fillId="5" borderId="1" xfId="0" applyNumberFormat="1" applyFill="1" applyBorder="1"/>
    <xf numFmtId="0" fontId="0" fillId="0" borderId="0" xfId="0" applyFill="1"/>
    <xf numFmtId="0" fontId="0" fillId="0" borderId="1" xfId="0" applyFill="1" applyBorder="1"/>
    <xf numFmtId="0" fontId="20" fillId="5" borderId="0" xfId="0" applyFont="1" applyFill="1" applyAlignment="1">
      <alignment horizontal="left" vertical="center" wrapText="1"/>
    </xf>
    <xf numFmtId="0" fontId="0" fillId="0" borderId="0" xfId="0" applyFont="1" applyAlignment="1">
      <alignment wrapText="1"/>
    </xf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164" fontId="0" fillId="0" borderId="0" xfId="0" applyNumberFormat="1" applyFill="1" applyBorder="1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0" fillId="0" borderId="0" xfId="0" applyBorder="1" applyAlignment="1">
      <alignment vertical="top"/>
    </xf>
    <xf numFmtId="0" fontId="0" fillId="0" borderId="0" xfId="0" applyFont="1" applyAlignment="1">
      <alignment vertical="center" wrapText="1"/>
    </xf>
    <xf numFmtId="0" fontId="0" fillId="0" borderId="0" xfId="0" applyAlignment="1"/>
    <xf numFmtId="0" fontId="18" fillId="0" borderId="0" xfId="0" applyFont="1" applyAlignment="1"/>
    <xf numFmtId="0" fontId="20" fillId="0" borderId="0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12" fillId="5" borderId="8" xfId="4" applyFont="1" applyFill="1" applyBorder="1"/>
    <xf numFmtId="0" fontId="12" fillId="5" borderId="12" xfId="4" applyFont="1" applyFill="1" applyBorder="1" applyAlignment="1"/>
    <xf numFmtId="0" fontId="8" fillId="5" borderId="12" xfId="4" applyFont="1" applyFill="1" applyBorder="1" applyAlignment="1"/>
    <xf numFmtId="0" fontId="8" fillId="5" borderId="13" xfId="4" applyFont="1" applyFill="1" applyBorder="1" applyAlignment="1"/>
    <xf numFmtId="0" fontId="13" fillId="5" borderId="12" xfId="0" applyFont="1" applyFill="1" applyBorder="1" applyAlignment="1"/>
    <xf numFmtId="0" fontId="13" fillId="5" borderId="13" xfId="0" applyFont="1" applyFill="1" applyBorder="1" applyAlignment="1"/>
    <xf numFmtId="0" fontId="14" fillId="5" borderId="8" xfId="2" applyFont="1" applyFill="1" applyBorder="1" applyAlignment="1" applyProtection="1">
      <alignment horizontal="left"/>
      <protection locked="0"/>
    </xf>
    <xf numFmtId="0" fontId="0" fillId="0" borderId="0" xfId="0" applyAlignment="1">
      <alignment horizontal="right"/>
    </xf>
    <xf numFmtId="0" fontId="8" fillId="0" borderId="0" xfId="0" applyFont="1" applyFill="1" applyBorder="1" applyAlignment="1">
      <alignment horizontal="left"/>
    </xf>
    <xf numFmtId="0" fontId="0" fillId="6" borderId="1" xfId="0" applyFill="1" applyBorder="1"/>
    <xf numFmtId="0" fontId="22" fillId="0" borderId="0" xfId="0" applyFont="1"/>
    <xf numFmtId="0" fontId="20" fillId="0" borderId="1" xfId="0" applyFont="1" applyFill="1" applyBorder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0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1" fillId="0" borderId="0" xfId="0" applyFont="1" applyFill="1" applyAlignment="1">
      <alignment horizontal="left" vertical="center" wrapText="1"/>
    </xf>
    <xf numFmtId="0" fontId="21" fillId="0" borderId="0" xfId="0" applyFont="1" applyFill="1"/>
    <xf numFmtId="0" fontId="0" fillId="0" borderId="0" xfId="0"/>
    <xf numFmtId="0" fontId="0" fillId="5" borderId="1" xfId="0" applyFont="1" applyFill="1" applyBorder="1"/>
    <xf numFmtId="0" fontId="23" fillId="0" borderId="0" xfId="0" applyFont="1"/>
    <xf numFmtId="0" fontId="0" fillId="5" borderId="8" xfId="0" applyFont="1" applyFill="1" applyBorder="1"/>
    <xf numFmtId="0" fontId="8" fillId="0" borderId="9" xfId="0" applyFont="1" applyFill="1" applyBorder="1" applyAlignment="1">
      <alignment horizontal="left" indent="1"/>
    </xf>
    <xf numFmtId="0" fontId="8" fillId="0" borderId="2" xfId="0" applyFont="1" applyFill="1" applyBorder="1" applyAlignment="1"/>
    <xf numFmtId="0" fontId="8" fillId="0" borderId="2" xfId="0" applyFont="1" applyFill="1" applyBorder="1"/>
    <xf numFmtId="0" fontId="8" fillId="0" borderId="3" xfId="0" applyFont="1" applyFill="1" applyBorder="1"/>
    <xf numFmtId="0" fontId="8" fillId="5" borderId="8" xfId="0" applyFont="1" applyFill="1" applyBorder="1" applyAlignment="1" applyProtection="1">
      <alignment horizontal="left"/>
      <protection locked="0"/>
    </xf>
    <xf numFmtId="0" fontId="8" fillId="5" borderId="12" xfId="0" applyFont="1" applyFill="1" applyBorder="1" applyAlignment="1" applyProtection="1">
      <alignment horizontal="left"/>
      <protection locked="0"/>
    </xf>
    <xf numFmtId="0" fontId="8" fillId="5" borderId="13" xfId="0" applyFont="1" applyFill="1" applyBorder="1" applyAlignment="1" applyProtection="1">
      <alignment horizontal="left"/>
      <protection locked="0"/>
    </xf>
    <xf numFmtId="0" fontId="8" fillId="0" borderId="5" xfId="0" applyFont="1" applyFill="1" applyBorder="1" applyAlignment="1" applyProtection="1">
      <protection locked="0"/>
    </xf>
    <xf numFmtId="0" fontId="8" fillId="5" borderId="14" xfId="0" applyFont="1" applyFill="1" applyBorder="1" applyAlignment="1" applyProtection="1">
      <alignment horizontal="left"/>
      <protection locked="0"/>
    </xf>
    <xf numFmtId="0" fontId="8" fillId="5" borderId="15" xfId="0" applyFont="1" applyFill="1" applyBorder="1" applyAlignment="1" applyProtection="1">
      <alignment horizontal="left"/>
      <protection locked="0"/>
    </xf>
    <xf numFmtId="0" fontId="8" fillId="5" borderId="16" xfId="0" applyFont="1" applyFill="1" applyBorder="1" applyAlignment="1" applyProtection="1">
      <alignment horizontal="left"/>
      <protection locked="0"/>
    </xf>
    <xf numFmtId="0" fontId="8" fillId="0" borderId="0" xfId="0" applyFont="1" applyFill="1" applyBorder="1" applyAlignment="1">
      <alignment horizontal="right"/>
    </xf>
    <xf numFmtId="0" fontId="8" fillId="5" borderId="4" xfId="0" applyFont="1" applyFill="1" applyBorder="1" applyAlignment="1" applyProtection="1">
      <alignment horizontal="left"/>
      <protection locked="0"/>
    </xf>
    <xf numFmtId="0" fontId="8" fillId="0" borderId="0" xfId="0" applyFont="1" applyFill="1" applyBorder="1" applyAlignment="1">
      <alignment horizontal="right" indent="1"/>
    </xf>
    <xf numFmtId="0" fontId="8" fillId="0" borderId="0" xfId="0" applyFont="1" applyFill="1" applyBorder="1"/>
    <xf numFmtId="0" fontId="8" fillId="0" borderId="5" xfId="0" applyFont="1" applyFill="1" applyBorder="1" applyProtection="1">
      <protection locked="0"/>
    </xf>
    <xf numFmtId="0" fontId="8" fillId="0" borderId="5" xfId="0" applyFont="1" applyFill="1" applyBorder="1"/>
    <xf numFmtId="0" fontId="8" fillId="5" borderId="17" xfId="0" applyFont="1" applyFill="1" applyBorder="1" applyAlignment="1" applyProtection="1">
      <alignment horizontal="left"/>
      <protection locked="0"/>
    </xf>
    <xf numFmtId="0" fontId="8" fillId="5" borderId="18" xfId="0" applyFont="1" applyFill="1" applyBorder="1" applyAlignment="1" applyProtection="1">
      <alignment horizontal="left"/>
      <protection locked="0"/>
    </xf>
    <xf numFmtId="0" fontId="8" fillId="5" borderId="19" xfId="0" applyFont="1" applyFill="1" applyBorder="1" applyAlignment="1" applyProtection="1">
      <alignment horizontal="left"/>
      <protection locked="0"/>
    </xf>
    <xf numFmtId="0" fontId="8" fillId="0" borderId="10" xfId="0" applyFont="1" applyFill="1" applyBorder="1" applyAlignment="1">
      <alignment horizontal="left" indent="1"/>
    </xf>
    <xf numFmtId="0" fontId="8" fillId="0" borderId="11" xfId="0" applyFont="1" applyFill="1" applyBorder="1" applyAlignment="1">
      <alignment horizontal="left" indent="1"/>
    </xf>
    <xf numFmtId="0" fontId="8" fillId="0" borderId="6" xfId="0" applyFont="1" applyFill="1" applyBorder="1" applyAlignment="1"/>
    <xf numFmtId="0" fontId="8" fillId="0" borderId="6" xfId="0" applyFont="1" applyFill="1" applyBorder="1"/>
    <xf numFmtId="0" fontId="8" fillId="0" borderId="7" xfId="0" applyFont="1" applyFill="1" applyBorder="1"/>
    <xf numFmtId="0" fontId="8" fillId="5" borderId="8" xfId="0" applyFont="1" applyFill="1" applyBorder="1" applyAlignment="1" applyProtection="1">
      <protection locked="0"/>
    </xf>
    <xf numFmtId="0" fontId="8" fillId="5" borderId="12" xfId="0" applyFont="1" applyFill="1" applyBorder="1" applyAlignment="1" applyProtection="1">
      <protection locked="0"/>
    </xf>
    <xf numFmtId="0" fontId="0" fillId="5" borderId="8" xfId="0" applyFill="1" applyBorder="1"/>
    <xf numFmtId="0" fontId="21" fillId="5" borderId="1" xfId="0" applyFont="1" applyFill="1" applyBorder="1"/>
    <xf numFmtId="2" fontId="0" fillId="5" borderId="1" xfId="0" applyNumberFormat="1" applyFill="1" applyBorder="1"/>
    <xf numFmtId="1" fontId="0" fillId="5" borderId="1" xfId="0" applyNumberFormat="1" applyFill="1" applyBorder="1"/>
    <xf numFmtId="167" fontId="0" fillId="5" borderId="1" xfId="0" applyNumberFormat="1" applyFill="1" applyBorder="1"/>
    <xf numFmtId="0" fontId="20" fillId="7" borderId="1" xfId="0" applyFont="1" applyFill="1" applyBorder="1" applyAlignment="1"/>
    <xf numFmtId="164" fontId="0" fillId="7" borderId="1" xfId="0" applyNumberFormat="1" applyFill="1" applyBorder="1" applyAlignment="1"/>
    <xf numFmtId="164" fontId="18" fillId="7" borderId="1" xfId="0" applyNumberFormat="1" applyFont="1" applyFill="1" applyBorder="1" applyAlignment="1"/>
    <xf numFmtId="164" fontId="18" fillId="5" borderId="1" xfId="0" applyNumberFormat="1" applyFont="1" applyFill="1" applyBorder="1"/>
    <xf numFmtId="167" fontId="18" fillId="5" borderId="1" xfId="0" applyNumberFormat="1" applyFont="1" applyFill="1" applyBorder="1"/>
    <xf numFmtId="0" fontId="19" fillId="0" borderId="0" xfId="0" applyFont="1" applyFill="1" applyBorder="1" applyAlignment="1">
      <alignment vertical="center" wrapText="1"/>
    </xf>
    <xf numFmtId="168" fontId="24" fillId="5" borderId="1" xfId="8" applyNumberFormat="1" applyFont="1" applyFill="1" applyBorder="1"/>
    <xf numFmtId="168" fontId="0" fillId="5" borderId="1" xfId="0" applyNumberFormat="1" applyFont="1" applyFill="1" applyBorder="1"/>
    <xf numFmtId="3" fontId="0" fillId="5" borderId="1" xfId="0" applyNumberFormat="1" applyFont="1" applyFill="1" applyBorder="1"/>
    <xf numFmtId="168" fontId="0" fillId="0" borderId="0" xfId="0" applyNumberFormat="1" applyFont="1"/>
    <xf numFmtId="169" fontId="0" fillId="5" borderId="1" xfId="0" applyNumberFormat="1" applyFill="1" applyBorder="1"/>
    <xf numFmtId="170" fontId="0" fillId="5" borderId="1" xfId="0" applyNumberFormat="1" applyFont="1" applyFill="1" applyBorder="1"/>
    <xf numFmtId="167" fontId="0" fillId="5" borderId="1" xfId="0" applyNumberFormat="1" applyFont="1" applyFill="1" applyBorder="1"/>
    <xf numFmtId="166" fontId="0" fillId="5" borderId="1" xfId="0" applyNumberFormat="1" applyFont="1" applyFill="1" applyBorder="1"/>
    <xf numFmtId="1" fontId="0" fillId="6" borderId="1" xfId="0" applyNumberFormat="1" applyFill="1" applyBorder="1"/>
    <xf numFmtId="164" fontId="24" fillId="5" borderId="1" xfId="8" applyNumberFormat="1" applyFont="1" applyFill="1" applyBorder="1"/>
    <xf numFmtId="167" fontId="0" fillId="6" borderId="1" xfId="0" applyNumberFormat="1" applyFill="1" applyBorder="1"/>
    <xf numFmtId="166" fontId="0" fillId="5" borderId="1" xfId="0" applyNumberFormat="1" applyFill="1" applyBorder="1"/>
    <xf numFmtId="0" fontId="1" fillId="0" borderId="0" xfId="11"/>
    <xf numFmtId="0" fontId="5" fillId="0" borderId="0" xfId="11" applyFont="1"/>
    <xf numFmtId="0" fontId="1" fillId="0" borderId="0" xfId="11" applyBorder="1" applyAlignment="1">
      <alignment vertical="top"/>
    </xf>
    <xf numFmtId="0" fontId="4" fillId="0" borderId="0" xfId="11" applyFont="1"/>
    <xf numFmtId="0" fontId="1" fillId="0" borderId="1" xfId="11" applyFill="1" applyBorder="1"/>
    <xf numFmtId="0" fontId="20" fillId="0" borderId="1" xfId="11" applyFont="1" applyFill="1" applyBorder="1" applyAlignment="1">
      <alignment horizontal="center" wrapText="1"/>
    </xf>
    <xf numFmtId="0" fontId="5" fillId="0" borderId="0" xfId="11" applyFont="1" applyAlignment="1">
      <alignment vertical="center" wrapText="1"/>
    </xf>
    <xf numFmtId="0" fontId="6" fillId="0" borderId="0" xfId="11" applyFont="1" applyAlignment="1">
      <alignment horizontal="center" vertical="center" wrapText="1"/>
    </xf>
    <xf numFmtId="0" fontId="1" fillId="0" borderId="0" xfId="11" applyFont="1"/>
    <xf numFmtId="0" fontId="4" fillId="0" borderId="0" xfId="11" applyFont="1" applyAlignment="1">
      <alignment horizontal="justify" vertical="center" wrapText="1"/>
    </xf>
    <xf numFmtId="0" fontId="1" fillId="0" borderId="0" xfId="11" applyFont="1" applyAlignment="1">
      <alignment horizontal="center" vertical="center" wrapText="1"/>
    </xf>
    <xf numFmtId="164" fontId="1" fillId="0" borderId="0" xfId="11" applyNumberFormat="1" applyBorder="1"/>
    <xf numFmtId="164" fontId="1" fillId="0" borderId="0" xfId="11" applyNumberFormat="1"/>
    <xf numFmtId="0" fontId="7" fillId="0" borderId="0" xfId="11" applyFont="1" applyAlignment="1">
      <alignment horizontal="left" vertical="center" wrapText="1"/>
    </xf>
    <xf numFmtId="164" fontId="25" fillId="5" borderId="1" xfId="11" applyNumberFormat="1" applyFont="1" applyFill="1" applyBorder="1"/>
    <xf numFmtId="164" fontId="1" fillId="5" borderId="1" xfId="11" applyNumberFormat="1" applyFill="1" applyBorder="1"/>
    <xf numFmtId="0" fontId="5" fillId="0" borderId="0" xfId="11" applyFont="1" applyAlignment="1">
      <alignment horizontal="left" vertical="center" wrapText="1"/>
    </xf>
    <xf numFmtId="0" fontId="4" fillId="0" borderId="0" xfId="11" applyFont="1" applyAlignment="1">
      <alignment horizontal="left" vertical="center" wrapText="1"/>
    </xf>
    <xf numFmtId="0" fontId="1" fillId="0" borderId="0" xfId="11" applyFont="1" applyAlignment="1">
      <alignment horizontal="left" vertical="center" wrapText="1"/>
    </xf>
    <xf numFmtId="164" fontId="1" fillId="5" borderId="1" xfId="11" applyNumberFormat="1" applyFont="1" applyFill="1" applyBorder="1"/>
    <xf numFmtId="164" fontId="25" fillId="6" borderId="1" xfId="11" applyNumberFormat="1" applyFont="1" applyFill="1" applyBorder="1"/>
    <xf numFmtId="164" fontId="1" fillId="6" borderId="1" xfId="11" applyNumberFormat="1" applyFill="1" applyBorder="1"/>
    <xf numFmtId="0" fontId="18" fillId="0" borderId="0" xfId="11" applyFont="1" applyAlignment="1">
      <alignment horizontal="left" vertical="center" wrapText="1"/>
    </xf>
    <xf numFmtId="0" fontId="1" fillId="0" borderId="0" xfId="11" applyFont="1" applyFill="1" applyAlignment="1">
      <alignment horizontal="left" vertical="center" wrapText="1"/>
    </xf>
    <xf numFmtId="0" fontId="1" fillId="0" borderId="0" xfId="11" applyFont="1" applyAlignment="1">
      <alignment vertical="center" wrapText="1"/>
    </xf>
    <xf numFmtId="0" fontId="4" fillId="0" borderId="0" xfId="11" applyFont="1" applyAlignment="1">
      <alignment vertical="center" wrapText="1"/>
    </xf>
    <xf numFmtId="0" fontId="1" fillId="0" borderId="0" xfId="11" applyFont="1" applyBorder="1" applyAlignment="1">
      <alignment horizontal="left" vertical="center" wrapText="1"/>
    </xf>
    <xf numFmtId="0" fontId="1" fillId="0" borderId="0" xfId="11" applyFont="1" applyBorder="1" applyAlignment="1">
      <alignment horizontal="center" vertical="center" wrapText="1"/>
    </xf>
    <xf numFmtId="0" fontId="1" fillId="0" borderId="0" xfId="11" applyAlignment="1">
      <alignment horizontal="left" vertical="top"/>
    </xf>
    <xf numFmtId="0" fontId="1" fillId="0" borderId="0" xfId="11" applyBorder="1"/>
    <xf numFmtId="3" fontId="0" fillId="8" borderId="1" xfId="0" applyNumberFormat="1" applyFont="1" applyFill="1" applyBorder="1"/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171" fontId="0" fillId="5" borderId="1" xfId="0" applyNumberFormat="1" applyFill="1" applyBorder="1"/>
    <xf numFmtId="3" fontId="0" fillId="0" borderId="0" xfId="0" applyNumberFormat="1"/>
    <xf numFmtId="167" fontId="24" fillId="5" borderId="1" xfId="8" applyNumberFormat="1" applyFill="1" applyBorder="1"/>
    <xf numFmtId="0" fontId="7" fillId="0" borderId="0" xfId="0" applyFont="1" applyFill="1" applyAlignment="1">
      <alignment horizontal="left" vertical="center" wrapText="1"/>
    </xf>
  </cellXfs>
  <cellStyles count="12">
    <cellStyle name="Blockout" xfId="1"/>
    <cellStyle name="Blockout 2" xfId="6"/>
    <cellStyle name="Hyperlink" xfId="2" builtinId="8"/>
    <cellStyle name="Input1" xfId="3"/>
    <cellStyle name="Normal" xfId="0" builtinId="0"/>
    <cellStyle name="Normal 2" xfId="7"/>
    <cellStyle name="Normal 2 2" xfId="5"/>
    <cellStyle name="Normal 3" xfId="8"/>
    <cellStyle name="Normal 4" xfId="9"/>
    <cellStyle name="Normal 5" xfId="10"/>
    <cellStyle name="Normal 6" xfId="11"/>
    <cellStyle name="Normal_2010 06 22 - IE - Scheme Template for data collection" xfId="4"/>
  </cellStyles>
  <dxfs count="0"/>
  <tableStyles count="0" defaultTableStyle="TableStyleMedium2" defaultPivotStyle="PivotStyleLight16"/>
  <colors>
    <mruColors>
      <color rgb="FF00FF00"/>
      <color rgb="FFCC00CC"/>
      <color rgb="FFFF66FF"/>
      <color rgb="FFFFFFCC"/>
      <color rgb="FF66CCFF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8. Operating environment'!A1"/><Relationship Id="rId3" Type="http://schemas.openxmlformats.org/officeDocument/2006/relationships/hyperlink" Target="#'2. Revenue'!A1"/><Relationship Id="rId7" Type="http://schemas.openxmlformats.org/officeDocument/2006/relationships/hyperlink" Target="#'1. Contents'!A1"/><Relationship Id="rId2" Type="http://schemas.openxmlformats.org/officeDocument/2006/relationships/hyperlink" Target="#'5. Operational data'!A1"/><Relationship Id="rId1" Type="http://schemas.openxmlformats.org/officeDocument/2006/relationships/hyperlink" Target="#'3. Opex'!A1"/><Relationship Id="rId6" Type="http://schemas.openxmlformats.org/officeDocument/2006/relationships/hyperlink" Target="#'6. Physical assets'!A1"/><Relationship Id="rId5" Type="http://schemas.openxmlformats.org/officeDocument/2006/relationships/hyperlink" Target="#'7. Quality of services'!A1"/><Relationship Id="rId4" Type="http://schemas.openxmlformats.org/officeDocument/2006/relationships/hyperlink" Target="#'4. Assets (RAB)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266699</xdr:colOff>
      <xdr:row>8</xdr:row>
      <xdr:rowOff>104774</xdr:rowOff>
    </xdr:from>
    <xdr:to>
      <xdr:col>3</xdr:col>
      <xdr:colOff>562799</xdr:colOff>
      <xdr:row>10</xdr:row>
      <xdr:rowOff>47774</xdr:rowOff>
    </xdr:to>
    <xdr:sp macro="" textlink="">
      <xdr:nvSpPr>
        <xdr:cNvPr id="2" name="Rectangle 1">
          <a:hlinkClick xmlns:r="http://schemas.openxmlformats.org/officeDocument/2006/relationships" r:id="rId1"/>
        </xdr:cNvPr>
        <xdr:cNvSpPr/>
      </xdr:nvSpPr>
      <xdr:spPr>
        <a:xfrm>
          <a:off x="266699" y="1695449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3.</a:t>
          </a:r>
          <a:r>
            <a:rPr lang="en-AU" sz="1100" baseline="0"/>
            <a:t> Opex</a:t>
          </a:r>
          <a:endParaRPr lang="en-AU" sz="1100"/>
        </a:p>
      </xdr:txBody>
    </xdr:sp>
    <xdr:clientData/>
  </xdr:twoCellAnchor>
  <xdr:twoCellAnchor>
    <xdr:from>
      <xdr:col>0</xdr:col>
      <xdr:colOff>266699</xdr:colOff>
      <xdr:row>13</xdr:row>
      <xdr:rowOff>47624</xdr:rowOff>
    </xdr:from>
    <xdr:to>
      <xdr:col>3</xdr:col>
      <xdr:colOff>562799</xdr:colOff>
      <xdr:row>14</xdr:row>
      <xdr:rowOff>181124</xdr:rowOff>
    </xdr:to>
    <xdr:sp macro="" textlink="">
      <xdr:nvSpPr>
        <xdr:cNvPr id="3" name="Rectangle 2">
          <a:hlinkClick xmlns:r="http://schemas.openxmlformats.org/officeDocument/2006/relationships" r:id="rId2"/>
        </xdr:cNvPr>
        <xdr:cNvSpPr/>
      </xdr:nvSpPr>
      <xdr:spPr>
        <a:xfrm>
          <a:off x="266699" y="2590799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5.</a:t>
          </a:r>
          <a:r>
            <a:rPr lang="en-AU" sz="1100" baseline="0"/>
            <a:t> Operational data</a:t>
          </a:r>
          <a:endParaRPr lang="en-AU" sz="1100"/>
        </a:p>
      </xdr:txBody>
    </xdr:sp>
    <xdr:clientData/>
  </xdr:twoCellAnchor>
  <xdr:twoCellAnchor>
    <xdr:from>
      <xdr:col>1</xdr:col>
      <xdr:colOff>0</xdr:colOff>
      <xdr:row>6</xdr:row>
      <xdr:rowOff>38100</xdr:rowOff>
    </xdr:from>
    <xdr:to>
      <xdr:col>3</xdr:col>
      <xdr:colOff>562800</xdr:colOff>
      <xdr:row>7</xdr:row>
      <xdr:rowOff>171600</xdr:rowOff>
    </xdr:to>
    <xdr:sp macro="" textlink="">
      <xdr:nvSpPr>
        <xdr:cNvPr id="4" name="Rectangle 3">
          <a:hlinkClick xmlns:r="http://schemas.openxmlformats.org/officeDocument/2006/relationships" r:id="rId3"/>
        </xdr:cNvPr>
        <xdr:cNvSpPr/>
      </xdr:nvSpPr>
      <xdr:spPr>
        <a:xfrm>
          <a:off x="266700" y="1247775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2. Revenue</a:t>
          </a:r>
        </a:p>
      </xdr:txBody>
    </xdr:sp>
    <xdr:clientData/>
  </xdr:twoCellAnchor>
  <xdr:twoCellAnchor>
    <xdr:from>
      <xdr:col>1</xdr:col>
      <xdr:colOff>0</xdr:colOff>
      <xdr:row>10</xdr:row>
      <xdr:rowOff>171450</xdr:rowOff>
    </xdr:from>
    <xdr:to>
      <xdr:col>3</xdr:col>
      <xdr:colOff>562800</xdr:colOff>
      <xdr:row>12</xdr:row>
      <xdr:rowOff>114450</xdr:rowOff>
    </xdr:to>
    <xdr:sp macro="" textlink="">
      <xdr:nvSpPr>
        <xdr:cNvPr id="6" name="Rectangle 5">
          <a:hlinkClick xmlns:r="http://schemas.openxmlformats.org/officeDocument/2006/relationships" r:id="rId4"/>
        </xdr:cNvPr>
        <xdr:cNvSpPr/>
      </xdr:nvSpPr>
      <xdr:spPr>
        <a:xfrm>
          <a:off x="266700" y="2143125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4.</a:t>
          </a:r>
          <a:r>
            <a:rPr lang="en-AU" sz="1100" baseline="0"/>
            <a:t> Assets (RAB)</a:t>
          </a:r>
          <a:endParaRPr lang="en-AU" sz="1100"/>
        </a:p>
      </xdr:txBody>
    </xdr:sp>
    <xdr:clientData/>
  </xdr:twoCellAnchor>
  <xdr:twoCellAnchor>
    <xdr:from>
      <xdr:col>0</xdr:col>
      <xdr:colOff>266699</xdr:colOff>
      <xdr:row>17</xdr:row>
      <xdr:rowOff>180975</xdr:rowOff>
    </xdr:from>
    <xdr:to>
      <xdr:col>3</xdr:col>
      <xdr:colOff>562799</xdr:colOff>
      <xdr:row>19</xdr:row>
      <xdr:rowOff>123975</xdr:rowOff>
    </xdr:to>
    <xdr:sp macro="" textlink="">
      <xdr:nvSpPr>
        <xdr:cNvPr id="7" name="Rectangle 6">
          <a:hlinkClick xmlns:r="http://schemas.openxmlformats.org/officeDocument/2006/relationships" r:id="rId5"/>
        </xdr:cNvPr>
        <xdr:cNvSpPr/>
      </xdr:nvSpPr>
      <xdr:spPr>
        <a:xfrm>
          <a:off x="266699" y="3486150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7. Quality of services</a:t>
          </a:r>
        </a:p>
      </xdr:txBody>
    </xdr:sp>
    <xdr:clientData/>
  </xdr:twoCellAnchor>
  <xdr:twoCellAnchor>
    <xdr:from>
      <xdr:col>0</xdr:col>
      <xdr:colOff>266698</xdr:colOff>
      <xdr:row>15</xdr:row>
      <xdr:rowOff>114300</xdr:rowOff>
    </xdr:from>
    <xdr:to>
      <xdr:col>3</xdr:col>
      <xdr:colOff>562798</xdr:colOff>
      <xdr:row>17</xdr:row>
      <xdr:rowOff>57300</xdr:rowOff>
    </xdr:to>
    <xdr:sp macro="" textlink="">
      <xdr:nvSpPr>
        <xdr:cNvPr id="9" name="Rectangle 8">
          <a:hlinkClick xmlns:r="http://schemas.openxmlformats.org/officeDocument/2006/relationships" r:id="rId6"/>
        </xdr:cNvPr>
        <xdr:cNvSpPr/>
      </xdr:nvSpPr>
      <xdr:spPr>
        <a:xfrm>
          <a:off x="266698" y="3038475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6.</a:t>
          </a:r>
          <a:r>
            <a:rPr lang="en-AU" sz="1100" baseline="0"/>
            <a:t> Physical assets</a:t>
          </a:r>
          <a:endParaRPr lang="en-AU" sz="1100"/>
        </a:p>
      </xdr:txBody>
    </xdr:sp>
    <xdr:clientData/>
  </xdr:twoCellAnchor>
  <xdr:twoCellAnchor>
    <xdr:from>
      <xdr:col>1</xdr:col>
      <xdr:colOff>0</xdr:colOff>
      <xdr:row>3</xdr:row>
      <xdr:rowOff>161925</xdr:rowOff>
    </xdr:from>
    <xdr:to>
      <xdr:col>3</xdr:col>
      <xdr:colOff>562800</xdr:colOff>
      <xdr:row>5</xdr:row>
      <xdr:rowOff>104925</xdr:rowOff>
    </xdr:to>
    <xdr:sp macro="" textlink="">
      <xdr:nvSpPr>
        <xdr:cNvPr id="10" name="Rectangle 9">
          <a:hlinkClick xmlns:r="http://schemas.openxmlformats.org/officeDocument/2006/relationships" r:id="rId7"/>
        </xdr:cNvPr>
        <xdr:cNvSpPr/>
      </xdr:nvSpPr>
      <xdr:spPr>
        <a:xfrm>
          <a:off x="266700" y="800100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1.</a:t>
          </a:r>
          <a:r>
            <a:rPr lang="en-AU" sz="1100" baseline="0"/>
            <a:t> Contents</a:t>
          </a:r>
          <a:endParaRPr lang="en-AU" sz="1100"/>
        </a:p>
      </xdr:txBody>
    </xdr:sp>
    <xdr:clientData/>
  </xdr:twoCellAnchor>
  <xdr:twoCellAnchor>
    <xdr:from>
      <xdr:col>1</xdr:col>
      <xdr:colOff>0</xdr:colOff>
      <xdr:row>20</xdr:row>
      <xdr:rowOff>57150</xdr:rowOff>
    </xdr:from>
    <xdr:to>
      <xdr:col>3</xdr:col>
      <xdr:colOff>562800</xdr:colOff>
      <xdr:row>22</xdr:row>
      <xdr:rowOff>150</xdr:rowOff>
    </xdr:to>
    <xdr:sp macro="" textlink="">
      <xdr:nvSpPr>
        <xdr:cNvPr id="11" name="Rectangle 10">
          <a:hlinkClick xmlns:r="http://schemas.openxmlformats.org/officeDocument/2006/relationships" r:id="rId8"/>
        </xdr:cNvPr>
        <xdr:cNvSpPr/>
      </xdr:nvSpPr>
      <xdr:spPr>
        <a:xfrm>
          <a:off x="266700" y="3933825"/>
          <a:ext cx="1782000" cy="324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8.</a:t>
          </a:r>
          <a:r>
            <a:rPr lang="en-AU" sz="1100" baseline="0"/>
            <a:t> Operating environment</a:t>
          </a:r>
        </a:p>
        <a:p>
          <a:pPr algn="l"/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"/>
  <sheetViews>
    <sheetView showGridLines="0" tabSelected="1" workbookViewId="0"/>
  </sheetViews>
  <sheetFormatPr defaultRowHeight="15"/>
  <cols>
    <col min="1" max="1" width="32.28515625" customWidth="1"/>
    <col min="2" max="2" width="19.5703125" customWidth="1"/>
    <col min="3" max="8" width="12.28515625" customWidth="1"/>
  </cols>
  <sheetData>
    <row r="1" spans="1:10" ht="20.25">
      <c r="A1" s="20" t="s">
        <v>598</v>
      </c>
      <c r="B1" s="23"/>
      <c r="C1" s="23"/>
      <c r="D1" s="23"/>
      <c r="E1" s="23"/>
      <c r="F1" s="23"/>
      <c r="G1" s="23"/>
      <c r="H1" s="23"/>
      <c r="I1" s="23"/>
      <c r="J1" s="18"/>
    </row>
    <row r="2" spans="1:10">
      <c r="A2" s="23"/>
      <c r="B2" s="23"/>
      <c r="C2" s="23"/>
      <c r="D2" s="23"/>
      <c r="E2" s="23"/>
      <c r="F2" s="23"/>
      <c r="G2" s="23"/>
      <c r="H2" s="23"/>
      <c r="I2" s="23"/>
      <c r="J2" s="18"/>
    </row>
    <row r="3" spans="1:10">
      <c r="A3" s="23"/>
      <c r="B3" s="23"/>
      <c r="C3" s="23"/>
      <c r="D3" s="23"/>
      <c r="E3" s="23"/>
      <c r="F3" s="23"/>
      <c r="G3" s="23"/>
      <c r="H3" s="23"/>
      <c r="I3" s="23"/>
      <c r="J3" s="19"/>
    </row>
    <row r="4" spans="1:10" ht="18">
      <c r="A4" s="24" t="s">
        <v>80</v>
      </c>
      <c r="B4" s="59" t="s">
        <v>738</v>
      </c>
      <c r="C4" s="60"/>
      <c r="D4" s="61"/>
      <c r="E4" s="62"/>
      <c r="F4" s="23"/>
      <c r="G4" s="23"/>
      <c r="H4" s="23"/>
      <c r="I4" s="23"/>
      <c r="J4" s="18"/>
    </row>
    <row r="5" spans="1:10" ht="18">
      <c r="A5" s="22"/>
      <c r="B5" s="22"/>
      <c r="C5" s="23"/>
      <c r="D5" s="23"/>
      <c r="E5" s="23"/>
      <c r="F5" s="23"/>
      <c r="G5" s="23"/>
      <c r="H5" s="23"/>
      <c r="I5" s="23"/>
      <c r="J5" s="18"/>
    </row>
    <row r="6" spans="1:10" ht="18">
      <c r="A6" s="21" t="s">
        <v>81</v>
      </c>
      <c r="B6" s="21"/>
      <c r="C6" s="60" t="s">
        <v>739</v>
      </c>
      <c r="D6" s="61"/>
      <c r="E6" s="62"/>
      <c r="F6" s="23"/>
      <c r="G6" s="23"/>
      <c r="H6" s="23"/>
      <c r="I6" s="23"/>
      <c r="J6" s="18"/>
    </row>
    <row r="7" spans="1:10" ht="15.75" thickBot="1">
      <c r="A7" s="23"/>
      <c r="B7" s="23"/>
      <c r="C7" s="23"/>
      <c r="D7" s="23"/>
      <c r="E7" s="23"/>
      <c r="F7" s="23"/>
      <c r="G7" s="23"/>
      <c r="H7" s="23"/>
      <c r="I7" s="23"/>
      <c r="J7" s="18"/>
    </row>
    <row r="8" spans="1:10">
      <c r="A8" s="83"/>
      <c r="B8" s="84"/>
      <c r="C8" s="84"/>
      <c r="D8" s="84"/>
      <c r="E8" s="85"/>
      <c r="F8" s="85"/>
      <c r="G8" s="85"/>
      <c r="H8" s="86"/>
      <c r="I8" s="23"/>
      <c r="J8" s="18"/>
    </row>
    <row r="9" spans="1:10">
      <c r="A9" s="25" t="s">
        <v>4</v>
      </c>
      <c r="B9" s="79"/>
      <c r="C9" s="67" t="s">
        <v>82</v>
      </c>
      <c r="D9" s="87" t="s">
        <v>740</v>
      </c>
      <c r="E9" s="88"/>
      <c r="F9" s="88"/>
      <c r="G9" s="89"/>
      <c r="H9" s="90"/>
      <c r="I9" s="23"/>
      <c r="J9" s="18"/>
    </row>
    <row r="10" spans="1:10">
      <c r="A10" s="25"/>
      <c r="B10" s="79"/>
      <c r="C10" s="67"/>
      <c r="D10" s="91"/>
      <c r="E10" s="92"/>
      <c r="F10" s="92"/>
      <c r="G10" s="93"/>
      <c r="H10" s="90"/>
      <c r="I10" s="23"/>
      <c r="J10" s="18"/>
    </row>
    <row r="11" spans="1:10">
      <c r="A11" s="25"/>
      <c r="B11" s="79"/>
      <c r="C11" s="67" t="s">
        <v>83</v>
      </c>
      <c r="D11" s="91" t="s">
        <v>741</v>
      </c>
      <c r="E11" s="92"/>
      <c r="F11" s="92"/>
      <c r="G11" s="93"/>
      <c r="H11" s="90"/>
      <c r="I11" s="23"/>
      <c r="J11" s="18"/>
    </row>
    <row r="12" spans="1:10">
      <c r="A12" s="25"/>
      <c r="B12" s="94"/>
      <c r="C12" s="67" t="s">
        <v>84</v>
      </c>
      <c r="D12" s="95" t="s">
        <v>742</v>
      </c>
      <c r="E12" s="96" t="s">
        <v>85</v>
      </c>
      <c r="F12" s="95">
        <v>5035</v>
      </c>
      <c r="G12" s="97"/>
      <c r="H12" s="98"/>
      <c r="I12" s="23"/>
      <c r="J12" s="18"/>
    </row>
    <row r="13" spans="1:10">
      <c r="A13" s="25"/>
      <c r="B13" s="97"/>
      <c r="C13" s="67"/>
      <c r="D13" s="97"/>
      <c r="E13" s="97"/>
      <c r="F13" s="97"/>
      <c r="G13" s="97"/>
      <c r="H13" s="99"/>
      <c r="I13" s="23"/>
      <c r="J13" s="18"/>
    </row>
    <row r="14" spans="1:10">
      <c r="A14" s="25" t="s">
        <v>464</v>
      </c>
      <c r="B14" s="66"/>
      <c r="C14" s="67" t="s">
        <v>82</v>
      </c>
      <c r="D14" s="100" t="s">
        <v>743</v>
      </c>
      <c r="E14" s="101"/>
      <c r="F14" s="101"/>
      <c r="G14" s="102"/>
      <c r="H14" s="90"/>
      <c r="I14" s="23"/>
      <c r="J14" s="18"/>
    </row>
    <row r="15" spans="1:10">
      <c r="A15" s="25"/>
      <c r="B15" s="66"/>
      <c r="C15" s="67"/>
      <c r="D15" s="100"/>
      <c r="E15" s="101"/>
      <c r="F15" s="101"/>
      <c r="G15" s="102"/>
      <c r="H15" s="90"/>
      <c r="I15" s="23"/>
      <c r="J15" s="18"/>
    </row>
    <row r="16" spans="1:10">
      <c r="A16" s="25"/>
      <c r="B16" s="79"/>
      <c r="C16" s="67" t="s">
        <v>83</v>
      </c>
      <c r="D16" s="87" t="s">
        <v>744</v>
      </c>
      <c r="E16" s="88"/>
      <c r="F16" s="88"/>
      <c r="G16" s="89"/>
      <c r="H16" s="90"/>
      <c r="I16" s="23"/>
      <c r="J16" s="18"/>
    </row>
    <row r="17" spans="1:10">
      <c r="A17" s="103"/>
      <c r="B17" s="94"/>
      <c r="C17" s="67" t="s">
        <v>84</v>
      </c>
      <c r="D17" s="95" t="s">
        <v>742</v>
      </c>
      <c r="E17" s="96" t="s">
        <v>85</v>
      </c>
      <c r="F17" s="95">
        <v>5001</v>
      </c>
      <c r="G17" s="97"/>
      <c r="H17" s="98"/>
      <c r="I17" s="23"/>
      <c r="J17" s="18"/>
    </row>
    <row r="18" spans="1:10" ht="15.75" thickBot="1">
      <c r="A18" s="104"/>
      <c r="B18" s="105"/>
      <c r="C18" s="105"/>
      <c r="D18" s="105"/>
      <c r="E18" s="106"/>
      <c r="F18" s="106"/>
      <c r="G18" s="106"/>
      <c r="H18" s="107"/>
      <c r="I18" s="23"/>
      <c r="J18" s="18"/>
    </row>
    <row r="19" spans="1:10">
      <c r="A19" s="83"/>
      <c r="B19" s="84"/>
      <c r="C19" s="84"/>
      <c r="D19" s="84"/>
      <c r="E19" s="85"/>
      <c r="F19" s="85"/>
      <c r="G19" s="85"/>
      <c r="H19" s="86"/>
      <c r="I19" s="23"/>
      <c r="J19" s="18"/>
    </row>
    <row r="20" spans="1:10">
      <c r="A20" s="25" t="s">
        <v>86</v>
      </c>
      <c r="B20" s="108" t="s">
        <v>745</v>
      </c>
      <c r="C20" s="109"/>
      <c r="D20" s="63"/>
      <c r="E20" s="63"/>
      <c r="F20" s="64"/>
      <c r="G20" s="97"/>
      <c r="H20" s="99"/>
      <c r="I20" s="23"/>
      <c r="J20" s="18"/>
    </row>
    <row r="21" spans="1:10">
      <c r="A21" s="25" t="s">
        <v>87</v>
      </c>
      <c r="B21" s="87" t="s">
        <v>746</v>
      </c>
      <c r="C21" s="88"/>
      <c r="D21" s="88"/>
      <c r="E21" s="88"/>
      <c r="F21" s="89"/>
      <c r="G21" s="97"/>
      <c r="H21" s="99"/>
      <c r="I21" s="23"/>
      <c r="J21" s="18"/>
    </row>
    <row r="22" spans="1:10">
      <c r="A22" s="25" t="s">
        <v>88</v>
      </c>
      <c r="B22" s="65" t="s">
        <v>747</v>
      </c>
      <c r="C22" s="88"/>
      <c r="D22" s="88"/>
      <c r="E22" s="88"/>
      <c r="F22" s="89"/>
      <c r="G22" s="97"/>
      <c r="H22" s="99"/>
      <c r="I22" s="23"/>
      <c r="J22" s="18"/>
    </row>
    <row r="23" spans="1:10" ht="15.75" thickBot="1">
      <c r="A23" s="104"/>
      <c r="B23" s="105"/>
      <c r="C23" s="105"/>
      <c r="D23" s="105"/>
      <c r="E23" s="106"/>
      <c r="F23" s="106"/>
      <c r="G23" s="106"/>
      <c r="H23" s="107"/>
      <c r="I23" s="23"/>
      <c r="J23" s="18"/>
    </row>
    <row r="24" spans="1:10">
      <c r="A24" s="23"/>
      <c r="B24" s="23"/>
      <c r="C24" s="23"/>
      <c r="D24" s="23"/>
      <c r="E24" s="23"/>
      <c r="F24" s="23"/>
      <c r="G24" s="23"/>
      <c r="H24" s="23"/>
      <c r="I24" s="23"/>
      <c r="J24" s="18"/>
    </row>
    <row r="25" spans="1:10">
      <c r="A25" s="23"/>
      <c r="B25" s="23"/>
      <c r="C25" s="23"/>
      <c r="D25" s="23"/>
      <c r="E25" s="23"/>
      <c r="F25" s="23"/>
      <c r="G25" s="23"/>
      <c r="H25" s="23"/>
      <c r="I25" s="23"/>
      <c r="J25" s="18"/>
    </row>
  </sheetData>
  <phoneticPr fontId="15" type="noConversion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0"/>
  <sheetViews>
    <sheetView showGridLines="0" zoomScaleNormal="100" workbookViewId="0">
      <selection activeCell="B2" sqref="B2"/>
    </sheetView>
  </sheetViews>
  <sheetFormatPr defaultRowHeight="15"/>
  <cols>
    <col min="1" max="1" width="4" customWidth="1"/>
  </cols>
  <sheetData>
    <row r="1" spans="1:11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20.25">
      <c r="B2" s="20" t="s">
        <v>79</v>
      </c>
      <c r="C2" s="3"/>
      <c r="D2" s="3"/>
      <c r="E2" s="3"/>
      <c r="F2" s="3"/>
      <c r="G2" s="3"/>
      <c r="H2" s="3"/>
      <c r="I2" s="3"/>
      <c r="J2" s="3"/>
      <c r="K2" s="3"/>
    </row>
    <row r="3" spans="1:1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>
      <c r="A4" s="4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>
      <c r="A5" s="4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>
      <c r="A23" s="3"/>
      <c r="B23" s="3"/>
      <c r="C23" s="3"/>
      <c r="D23" s="3"/>
      <c r="E23" s="3"/>
      <c r="F23" s="3"/>
    </row>
    <row r="24" spans="1:11">
      <c r="A24" s="3"/>
      <c r="B24" s="3"/>
      <c r="C24" s="3"/>
      <c r="D24" s="3"/>
      <c r="E24" s="3"/>
      <c r="F24" s="3"/>
    </row>
    <row r="25" spans="1:11">
      <c r="A25" s="3"/>
      <c r="B25" s="3"/>
      <c r="C25" s="3"/>
      <c r="D25" s="3"/>
      <c r="E25" s="3"/>
      <c r="F25" s="3"/>
    </row>
    <row r="26" spans="1:11">
      <c r="A26" s="3"/>
      <c r="B26" s="3"/>
      <c r="C26" s="3"/>
      <c r="D26" s="3"/>
      <c r="E26" s="3"/>
      <c r="F26" s="3"/>
    </row>
    <row r="27" spans="1:11">
      <c r="A27" s="3"/>
      <c r="B27" s="3"/>
      <c r="C27" s="3"/>
      <c r="D27" s="3"/>
      <c r="E27" s="3"/>
      <c r="F27" s="3"/>
    </row>
    <row r="28" spans="1:11">
      <c r="A28" s="3"/>
      <c r="B28" s="3"/>
      <c r="C28" s="3"/>
      <c r="D28" s="3"/>
      <c r="E28" s="3"/>
      <c r="F28" s="3"/>
    </row>
    <row r="29" spans="1:11">
      <c r="A29" s="3"/>
      <c r="B29" s="3"/>
      <c r="C29" s="3"/>
      <c r="D29" s="3"/>
      <c r="E29" s="3"/>
      <c r="F29" s="3"/>
    </row>
    <row r="30" spans="1:11">
      <c r="A30" s="3"/>
      <c r="B30" s="3"/>
      <c r="C30" s="3"/>
      <c r="D30" s="3"/>
      <c r="E30" s="3"/>
      <c r="F30" s="3"/>
    </row>
  </sheetData>
  <phoneticPr fontId="15" type="noConversion"/>
  <pageMargins left="0.70866141732283472" right="0.70866141732283472" top="0.74803149606299213" bottom="0.74803149606299213" header="0.31496062992125984" footer="0.31496062992125984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V35"/>
  <sheetViews>
    <sheetView view="pageBreakPreview" zoomScale="90" zoomScaleNormal="100" zoomScaleSheetLayoutView="90" workbookViewId="0">
      <selection activeCell="B1" sqref="B1"/>
    </sheetView>
  </sheetViews>
  <sheetFormatPr defaultRowHeight="15"/>
  <cols>
    <col min="1" max="1" width="13.85546875" style="79" customWidth="1"/>
    <col min="2" max="2" width="68" style="79" customWidth="1"/>
    <col min="3" max="3" width="6" style="79" bestFit="1" customWidth="1"/>
    <col min="4" max="11" width="10.5703125" style="79" customWidth="1"/>
    <col min="12" max="12" width="6.7109375" style="79" customWidth="1"/>
    <col min="13" max="13" width="2.140625" style="79" customWidth="1"/>
    <col min="14" max="18" width="7.140625" style="79" customWidth="1"/>
    <col min="19" max="21" width="8.85546875" style="79" bestFit="1" customWidth="1"/>
    <col min="22" max="22" width="11" style="79" customWidth="1"/>
    <col min="23" max="16384" width="9.140625" style="79"/>
  </cols>
  <sheetData>
    <row r="1" spans="1:22" ht="15.75">
      <c r="B1" s="6" t="s">
        <v>69</v>
      </c>
    </row>
    <row r="2" spans="1:22" ht="15.75">
      <c r="B2" s="6"/>
    </row>
    <row r="3" spans="1:22">
      <c r="B3" s="1" t="s">
        <v>70</v>
      </c>
      <c r="D3" s="1" t="s">
        <v>1</v>
      </c>
      <c r="N3" s="1" t="s">
        <v>74</v>
      </c>
    </row>
    <row r="4" spans="1:22" s="37" customFormat="1" ht="120">
      <c r="B4" s="1" t="s">
        <v>240</v>
      </c>
      <c r="D4" s="38">
        <v>2006</v>
      </c>
      <c r="E4" s="38">
        <v>2007</v>
      </c>
      <c r="F4" s="38">
        <v>2008</v>
      </c>
      <c r="G4" s="38">
        <v>2009</v>
      </c>
      <c r="H4" s="38">
        <v>2010</v>
      </c>
      <c r="I4" s="38">
        <v>2011</v>
      </c>
      <c r="J4" s="38">
        <v>2012</v>
      </c>
      <c r="K4" s="38">
        <v>2013</v>
      </c>
      <c r="L4" s="70" t="s">
        <v>380</v>
      </c>
      <c r="N4" s="38">
        <v>2006</v>
      </c>
      <c r="O4" s="38">
        <v>2007</v>
      </c>
      <c r="P4" s="38">
        <v>2008</v>
      </c>
      <c r="Q4" s="38">
        <v>2009</v>
      </c>
      <c r="R4" s="38">
        <v>2010</v>
      </c>
      <c r="S4" s="38">
        <v>2011</v>
      </c>
      <c r="T4" s="38">
        <v>2012</v>
      </c>
      <c r="U4" s="38">
        <v>2013</v>
      </c>
      <c r="V4" s="70" t="s">
        <v>380</v>
      </c>
    </row>
    <row r="5" spans="1:22" s="1" customFormat="1">
      <c r="A5" s="1" t="s">
        <v>68</v>
      </c>
      <c r="B5" s="1" t="s">
        <v>2</v>
      </c>
      <c r="C5" s="1" t="s">
        <v>3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</row>
    <row r="6" spans="1:22" ht="15.75">
      <c r="B6" s="15" t="s">
        <v>510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</row>
    <row r="7" spans="1:22">
      <c r="A7" s="40" t="s">
        <v>105</v>
      </c>
      <c r="B7" s="7" t="s">
        <v>5</v>
      </c>
      <c r="C7" s="27" t="s">
        <v>575</v>
      </c>
      <c r="D7" s="121">
        <v>74664.482000000004</v>
      </c>
      <c r="E7" s="121">
        <v>68970.076000000001</v>
      </c>
      <c r="F7" s="121">
        <v>69592.646999999997</v>
      </c>
      <c r="G7" s="121">
        <v>75700.127999999997</v>
      </c>
      <c r="H7" s="121">
        <v>79988.028999999995</v>
      </c>
      <c r="I7" s="121">
        <v>67306.36</v>
      </c>
      <c r="J7" s="121">
        <v>72055.892999999996</v>
      </c>
      <c r="K7" s="121">
        <v>78952.501000000004</v>
      </c>
      <c r="L7" s="27"/>
      <c r="M7" s="12"/>
      <c r="N7" s="121">
        <v>0</v>
      </c>
      <c r="O7" s="121">
        <v>0</v>
      </c>
      <c r="P7" s="121">
        <v>0</v>
      </c>
      <c r="Q7" s="121">
        <v>0</v>
      </c>
      <c r="R7" s="121">
        <v>0</v>
      </c>
      <c r="S7" s="121">
        <v>0</v>
      </c>
      <c r="T7" s="121">
        <v>0</v>
      </c>
      <c r="U7" s="121">
        <v>0</v>
      </c>
    </row>
    <row r="8" spans="1:22" ht="30">
      <c r="A8" s="40" t="s">
        <v>106</v>
      </c>
      <c r="B8" s="76" t="s">
        <v>6</v>
      </c>
      <c r="C8" s="27" t="s">
        <v>575</v>
      </c>
      <c r="D8" s="121">
        <v>230658.209</v>
      </c>
      <c r="E8" s="121">
        <v>247448.71900000001</v>
      </c>
      <c r="F8" s="121">
        <v>254428.36300000001</v>
      </c>
      <c r="G8" s="121">
        <v>263350.39899999998</v>
      </c>
      <c r="H8" s="121">
        <v>282511.80800000002</v>
      </c>
      <c r="I8" s="121">
        <v>295043.152</v>
      </c>
      <c r="J8" s="121">
        <v>364761.56699999998</v>
      </c>
      <c r="K8" s="121">
        <v>379332.64</v>
      </c>
      <c r="L8" s="27"/>
      <c r="M8" s="12"/>
      <c r="N8" s="121">
        <v>0</v>
      </c>
      <c r="O8" s="121">
        <v>0</v>
      </c>
      <c r="P8" s="121">
        <v>0</v>
      </c>
      <c r="Q8" s="121">
        <v>0</v>
      </c>
      <c r="R8" s="121">
        <v>0</v>
      </c>
      <c r="S8" s="121">
        <v>0</v>
      </c>
      <c r="T8" s="121">
        <v>0</v>
      </c>
      <c r="U8" s="121">
        <v>0</v>
      </c>
    </row>
    <row r="9" spans="1:22">
      <c r="A9" s="40" t="s">
        <v>107</v>
      </c>
      <c r="B9" s="7" t="s">
        <v>7</v>
      </c>
      <c r="C9" s="27" t="s">
        <v>575</v>
      </c>
      <c r="D9" s="121">
        <v>81450.31</v>
      </c>
      <c r="E9" s="121">
        <v>88849.726999999999</v>
      </c>
      <c r="F9" s="121">
        <v>87734.803</v>
      </c>
      <c r="G9" s="121">
        <v>90924.376999999993</v>
      </c>
      <c r="H9" s="121">
        <v>94469.296000000002</v>
      </c>
      <c r="I9" s="121">
        <v>79694.356</v>
      </c>
      <c r="J9" s="121">
        <v>104931.8</v>
      </c>
      <c r="K9" s="121">
        <v>113533.531</v>
      </c>
      <c r="L9" s="27"/>
      <c r="M9" s="12"/>
      <c r="N9" s="121">
        <v>0</v>
      </c>
      <c r="O9" s="121">
        <v>0</v>
      </c>
      <c r="P9" s="121">
        <v>0</v>
      </c>
      <c r="Q9" s="121">
        <v>0</v>
      </c>
      <c r="R9" s="121">
        <v>0</v>
      </c>
      <c r="S9" s="121">
        <v>0</v>
      </c>
      <c r="T9" s="121">
        <v>0</v>
      </c>
      <c r="U9" s="121">
        <v>0</v>
      </c>
    </row>
    <row r="10" spans="1:22">
      <c r="A10" s="40" t="s">
        <v>108</v>
      </c>
      <c r="B10" s="7" t="s">
        <v>8</v>
      </c>
      <c r="C10" s="27" t="s">
        <v>575</v>
      </c>
      <c r="D10" s="121">
        <v>0</v>
      </c>
      <c r="E10" s="121">
        <v>0</v>
      </c>
      <c r="F10" s="121">
        <v>0</v>
      </c>
      <c r="G10" s="121">
        <v>0</v>
      </c>
      <c r="H10" s="121">
        <v>0</v>
      </c>
      <c r="I10" s="121">
        <v>0</v>
      </c>
      <c r="J10" s="121">
        <v>0</v>
      </c>
      <c r="K10" s="121">
        <v>0</v>
      </c>
      <c r="L10" s="27"/>
      <c r="M10" s="12"/>
      <c r="N10" s="121">
        <v>0</v>
      </c>
      <c r="O10" s="121">
        <v>0</v>
      </c>
      <c r="P10" s="121">
        <v>0</v>
      </c>
      <c r="Q10" s="121">
        <v>0</v>
      </c>
      <c r="R10" s="121">
        <v>0</v>
      </c>
      <c r="S10" s="121">
        <v>0</v>
      </c>
      <c r="T10" s="121">
        <v>0</v>
      </c>
      <c r="U10" s="121">
        <v>0</v>
      </c>
    </row>
    <row r="11" spans="1:22">
      <c r="A11" s="40" t="s">
        <v>109</v>
      </c>
      <c r="B11" s="7" t="s">
        <v>9</v>
      </c>
      <c r="C11" s="27" t="s">
        <v>575</v>
      </c>
      <c r="D11" s="121">
        <v>37626.841</v>
      </c>
      <c r="E11" s="121">
        <v>40877.517999999996</v>
      </c>
      <c r="F11" s="121">
        <v>40221.607000000004</v>
      </c>
      <c r="G11" s="121">
        <v>41387.226000000002</v>
      </c>
      <c r="H11" s="121">
        <v>40904.178</v>
      </c>
      <c r="I11" s="121">
        <v>44031.707000000002</v>
      </c>
      <c r="J11" s="121">
        <v>59589.417000000001</v>
      </c>
      <c r="K11" s="121">
        <v>65409.209000000003</v>
      </c>
      <c r="L11" s="27"/>
      <c r="M11" s="12"/>
      <c r="N11" s="121">
        <v>0</v>
      </c>
      <c r="O11" s="121">
        <v>0</v>
      </c>
      <c r="P11" s="121">
        <v>0</v>
      </c>
      <c r="Q11" s="121">
        <v>0</v>
      </c>
      <c r="R11" s="121">
        <v>0</v>
      </c>
      <c r="S11" s="121">
        <v>0</v>
      </c>
      <c r="T11" s="121">
        <v>0</v>
      </c>
      <c r="U11" s="121">
        <v>0</v>
      </c>
    </row>
    <row r="12" spans="1:22">
      <c r="A12" s="40" t="s">
        <v>110</v>
      </c>
      <c r="B12" s="7" t="s">
        <v>583</v>
      </c>
      <c r="C12" s="27" t="s">
        <v>575</v>
      </c>
      <c r="D12" s="121">
        <v>11880.384</v>
      </c>
      <c r="E12" s="121">
        <v>11594.126</v>
      </c>
      <c r="F12" s="121">
        <v>11205.77</v>
      </c>
      <c r="G12" s="121">
        <v>11637.87</v>
      </c>
      <c r="H12" s="121">
        <v>11712.545</v>
      </c>
      <c r="I12" s="121">
        <v>15077.73</v>
      </c>
      <c r="J12" s="121">
        <v>18315.705999999998</v>
      </c>
      <c r="K12" s="121">
        <v>18569.616999999998</v>
      </c>
      <c r="L12" s="27"/>
      <c r="M12" s="12"/>
      <c r="N12" s="121">
        <v>0</v>
      </c>
      <c r="O12" s="121">
        <v>0</v>
      </c>
      <c r="P12" s="121">
        <v>0</v>
      </c>
      <c r="Q12" s="121">
        <v>0</v>
      </c>
      <c r="R12" s="121">
        <v>0</v>
      </c>
      <c r="S12" s="121">
        <v>0</v>
      </c>
      <c r="T12" s="121">
        <v>0</v>
      </c>
      <c r="U12" s="121">
        <v>0</v>
      </c>
    </row>
    <row r="13" spans="1:22">
      <c r="A13" s="40" t="s">
        <v>111</v>
      </c>
      <c r="B13" s="7" t="s">
        <v>263</v>
      </c>
      <c r="C13" s="27" t="s">
        <v>575</v>
      </c>
      <c r="D13" s="121">
        <v>3493.788</v>
      </c>
      <c r="E13" s="121">
        <v>3710.9180000000001</v>
      </c>
      <c r="F13" s="121">
        <v>3747.2930000000001</v>
      </c>
      <c r="G13" s="121">
        <v>3997.5439999999999</v>
      </c>
      <c r="H13" s="121">
        <v>3894.4969999999998</v>
      </c>
      <c r="I13" s="121">
        <v>4256.5529999999999</v>
      </c>
      <c r="J13" s="121">
        <v>5670.3469999999998</v>
      </c>
      <c r="K13" s="121">
        <v>6180.1260000000002</v>
      </c>
      <c r="L13" s="27"/>
      <c r="M13" s="12"/>
      <c r="N13" s="121">
        <v>0</v>
      </c>
      <c r="O13" s="121">
        <v>0</v>
      </c>
      <c r="P13" s="121">
        <v>0</v>
      </c>
      <c r="Q13" s="121">
        <v>0</v>
      </c>
      <c r="R13" s="121">
        <v>0</v>
      </c>
      <c r="S13" s="121">
        <v>0</v>
      </c>
      <c r="T13" s="121">
        <v>0</v>
      </c>
      <c r="U13" s="121">
        <v>0</v>
      </c>
    </row>
    <row r="14" spans="1:22">
      <c r="A14" s="40" t="s">
        <v>112</v>
      </c>
      <c r="B14" s="7" t="s">
        <v>10</v>
      </c>
      <c r="C14" s="27" t="s">
        <v>575</v>
      </c>
      <c r="D14" s="121">
        <v>26807.606</v>
      </c>
      <c r="E14" s="121">
        <v>38418.963000000003</v>
      </c>
      <c r="F14" s="121">
        <v>41379.213000000003</v>
      </c>
      <c r="G14" s="121">
        <v>46377.625999999997</v>
      </c>
      <c r="H14" s="121">
        <v>45492.298999999999</v>
      </c>
      <c r="I14" s="121">
        <v>82896.531000000003</v>
      </c>
      <c r="J14" s="121">
        <v>114806.995</v>
      </c>
      <c r="K14" s="121">
        <v>129641.902</v>
      </c>
      <c r="L14" s="27"/>
      <c r="M14" s="12"/>
      <c r="N14" s="121">
        <v>0</v>
      </c>
      <c r="O14" s="121">
        <v>0</v>
      </c>
      <c r="P14" s="121">
        <v>0</v>
      </c>
      <c r="Q14" s="121">
        <v>0</v>
      </c>
      <c r="R14" s="121">
        <v>0</v>
      </c>
      <c r="S14" s="121">
        <v>0</v>
      </c>
      <c r="T14" s="121">
        <v>0</v>
      </c>
      <c r="U14" s="121">
        <v>0</v>
      </c>
    </row>
    <row r="15" spans="1:22">
      <c r="A15" s="40" t="s">
        <v>113</v>
      </c>
      <c r="B15" s="7" t="s">
        <v>11</v>
      </c>
      <c r="C15" s="27" t="s">
        <v>575</v>
      </c>
      <c r="D15" s="121">
        <v>0</v>
      </c>
      <c r="E15" s="121"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27"/>
      <c r="M15" s="12"/>
      <c r="N15" s="121">
        <v>0</v>
      </c>
      <c r="O15" s="121">
        <v>0</v>
      </c>
      <c r="P15" s="121">
        <v>0</v>
      </c>
      <c r="Q15" s="121">
        <v>0</v>
      </c>
      <c r="R15" s="121">
        <v>0</v>
      </c>
      <c r="S15" s="121">
        <v>0</v>
      </c>
      <c r="T15" s="121">
        <v>0</v>
      </c>
      <c r="U15" s="121">
        <v>0</v>
      </c>
    </row>
    <row r="16" spans="1:22">
      <c r="A16" s="40" t="s">
        <v>439</v>
      </c>
      <c r="B16" s="7" t="s">
        <v>442</v>
      </c>
      <c r="C16" s="27" t="s">
        <v>575</v>
      </c>
      <c r="D16" s="121">
        <v>0</v>
      </c>
      <c r="E16" s="121">
        <v>0</v>
      </c>
      <c r="F16" s="121">
        <v>0</v>
      </c>
      <c r="G16" s="121">
        <v>0</v>
      </c>
      <c r="H16" s="121">
        <v>0</v>
      </c>
      <c r="I16" s="121">
        <v>0</v>
      </c>
      <c r="J16" s="121">
        <v>0</v>
      </c>
      <c r="K16" s="121">
        <v>0</v>
      </c>
      <c r="L16" s="27"/>
      <c r="M16" s="12"/>
      <c r="N16" s="121">
        <v>0</v>
      </c>
      <c r="O16" s="121">
        <v>0</v>
      </c>
      <c r="P16" s="121">
        <v>0</v>
      </c>
      <c r="Q16" s="121">
        <v>0</v>
      </c>
      <c r="R16" s="121">
        <v>0</v>
      </c>
      <c r="S16" s="121">
        <v>18330</v>
      </c>
      <c r="T16" s="121">
        <v>21830</v>
      </c>
      <c r="U16" s="121">
        <v>23755</v>
      </c>
    </row>
    <row r="17" spans="1:21">
      <c r="A17" s="40" t="s">
        <v>440</v>
      </c>
      <c r="B17" s="7" t="s">
        <v>443</v>
      </c>
      <c r="C17" s="27" t="s">
        <v>575</v>
      </c>
      <c r="D17" s="121">
        <v>0</v>
      </c>
      <c r="E17" s="121"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27"/>
      <c r="M17" s="12"/>
      <c r="N17" s="121">
        <v>0</v>
      </c>
      <c r="O17" s="121">
        <v>0</v>
      </c>
      <c r="P17" s="121">
        <v>0</v>
      </c>
      <c r="Q17" s="121">
        <v>0</v>
      </c>
      <c r="R17" s="121">
        <v>0</v>
      </c>
      <c r="S17" s="130">
        <v>0</v>
      </c>
      <c r="T17" s="130">
        <v>0</v>
      </c>
      <c r="U17" s="130">
        <v>0</v>
      </c>
    </row>
    <row r="18" spans="1:21">
      <c r="A18" s="40" t="s">
        <v>441</v>
      </c>
      <c r="B18" s="7" t="s">
        <v>444</v>
      </c>
      <c r="C18" s="27" t="s">
        <v>575</v>
      </c>
      <c r="D18" s="121">
        <v>0</v>
      </c>
      <c r="E18" s="121">
        <v>0</v>
      </c>
      <c r="F18" s="121">
        <v>0</v>
      </c>
      <c r="G18" s="121">
        <v>0</v>
      </c>
      <c r="H18" s="121">
        <v>0</v>
      </c>
      <c r="I18" s="121">
        <v>0</v>
      </c>
      <c r="J18" s="121">
        <v>0</v>
      </c>
      <c r="K18" s="121">
        <v>0</v>
      </c>
      <c r="L18" s="27"/>
      <c r="M18" s="12"/>
      <c r="N18" s="121">
        <v>0</v>
      </c>
      <c r="O18" s="121">
        <v>0</v>
      </c>
      <c r="P18" s="121">
        <v>0</v>
      </c>
      <c r="Q18" s="121">
        <v>0</v>
      </c>
      <c r="R18" s="121">
        <v>0</v>
      </c>
      <c r="S18" s="130">
        <v>0</v>
      </c>
      <c r="T18" s="130">
        <v>0</v>
      </c>
      <c r="U18" s="130">
        <v>0</v>
      </c>
    </row>
    <row r="19" spans="1:21">
      <c r="A19" s="40" t="s">
        <v>582</v>
      </c>
      <c r="B19" s="7" t="s">
        <v>12</v>
      </c>
      <c r="C19" s="27" t="s">
        <v>575</v>
      </c>
      <c r="D19" s="121">
        <v>-9303.6199999999953</v>
      </c>
      <c r="E19" s="121">
        <v>-22196.04700000002</v>
      </c>
      <c r="F19" s="121">
        <v>-9522.6960000000545</v>
      </c>
      <c r="G19" s="121">
        <v>-6818.1700000000419</v>
      </c>
      <c r="H19" s="121">
        <v>-5657.6520000000019</v>
      </c>
      <c r="I19" s="121">
        <v>28710.611000000034</v>
      </c>
      <c r="J19" s="121">
        <v>33726.275000000023</v>
      </c>
      <c r="K19" s="121">
        <v>25435.473999999929</v>
      </c>
      <c r="L19" s="27"/>
      <c r="M19" s="12"/>
      <c r="N19" s="121">
        <v>0</v>
      </c>
      <c r="O19" s="121">
        <v>0</v>
      </c>
      <c r="P19" s="121">
        <v>0</v>
      </c>
      <c r="Q19" s="121">
        <v>0</v>
      </c>
      <c r="R19" s="121">
        <v>0</v>
      </c>
      <c r="S19" s="130">
        <v>-758</v>
      </c>
      <c r="T19" s="130">
        <v>-729</v>
      </c>
      <c r="U19" s="130">
        <v>-648</v>
      </c>
    </row>
    <row r="20" spans="1:21">
      <c r="A20" s="40" t="s">
        <v>115</v>
      </c>
      <c r="B20" s="14" t="s">
        <v>14</v>
      </c>
      <c r="C20" s="27" t="s">
        <v>575</v>
      </c>
      <c r="D20" s="121">
        <v>457278</v>
      </c>
      <c r="E20" s="121">
        <v>477674</v>
      </c>
      <c r="F20" s="121">
        <v>498787</v>
      </c>
      <c r="G20" s="121">
        <v>526557</v>
      </c>
      <c r="H20" s="121">
        <v>553315</v>
      </c>
      <c r="I20" s="121">
        <v>617017</v>
      </c>
      <c r="J20" s="121">
        <v>773858</v>
      </c>
      <c r="K20" s="121">
        <v>817055</v>
      </c>
      <c r="L20" s="27"/>
      <c r="M20" s="12"/>
      <c r="N20" s="121">
        <v>0</v>
      </c>
      <c r="O20" s="121">
        <v>0</v>
      </c>
      <c r="P20" s="121">
        <v>0</v>
      </c>
      <c r="Q20" s="121">
        <v>0</v>
      </c>
      <c r="R20" s="121">
        <v>0</v>
      </c>
      <c r="S20" s="121">
        <v>17572</v>
      </c>
      <c r="T20" s="121">
        <v>21101</v>
      </c>
      <c r="U20" s="121">
        <v>23107</v>
      </c>
    </row>
    <row r="21" spans="1:21">
      <c r="A21" s="40"/>
      <c r="B21" s="14"/>
      <c r="C21" s="27"/>
      <c r="D21" s="12"/>
      <c r="E21" s="12"/>
      <c r="F21" s="12"/>
      <c r="G21" s="12"/>
      <c r="H21" s="12"/>
      <c r="I21" s="12"/>
      <c r="J21" s="12"/>
      <c r="K21" s="12"/>
      <c r="L21" s="27"/>
      <c r="M21" s="12"/>
      <c r="N21" s="12"/>
      <c r="O21" s="12"/>
      <c r="P21" s="12"/>
      <c r="Q21" s="12"/>
      <c r="R21" s="12"/>
      <c r="S21" s="12"/>
      <c r="T21" s="12"/>
      <c r="U21" s="12"/>
    </row>
    <row r="22" spans="1:21" ht="15.75">
      <c r="A22" s="40"/>
      <c r="B22" s="15" t="s">
        <v>511</v>
      </c>
      <c r="C22" s="27"/>
      <c r="D22" s="12"/>
      <c r="E22" s="12"/>
      <c r="F22" s="12"/>
      <c r="G22" s="12"/>
      <c r="H22" s="12"/>
      <c r="I22" s="12"/>
      <c r="J22" s="12"/>
      <c r="K22" s="12"/>
      <c r="L22" s="27"/>
      <c r="M22" s="12"/>
      <c r="N22" s="12"/>
      <c r="O22" s="12"/>
      <c r="P22" s="12"/>
      <c r="Q22" s="12"/>
      <c r="R22" s="12"/>
      <c r="S22" s="12"/>
      <c r="T22" s="12"/>
      <c r="U22" s="12"/>
    </row>
    <row r="23" spans="1:21">
      <c r="A23" s="40" t="s">
        <v>114</v>
      </c>
      <c r="B23" s="7" t="s">
        <v>247</v>
      </c>
      <c r="C23" s="27" t="s">
        <v>575</v>
      </c>
      <c r="D23" s="121">
        <v>250819.8</v>
      </c>
      <c r="E23" s="121">
        <v>265967.62400000001</v>
      </c>
      <c r="F23" s="121">
        <v>272846.658</v>
      </c>
      <c r="G23" s="121">
        <v>285374.74599999998</v>
      </c>
      <c r="H23" s="121">
        <v>309121.79800000001</v>
      </c>
      <c r="I23" s="121">
        <v>312320.22399999999</v>
      </c>
      <c r="J23" s="121">
        <v>376325.95</v>
      </c>
      <c r="K23" s="121">
        <v>395423.28599999996</v>
      </c>
      <c r="L23" s="27"/>
      <c r="M23" s="12"/>
      <c r="N23" s="121">
        <v>0</v>
      </c>
      <c r="O23" s="121">
        <v>0</v>
      </c>
      <c r="P23" s="121">
        <v>0</v>
      </c>
      <c r="Q23" s="121">
        <v>0</v>
      </c>
      <c r="R23" s="121">
        <v>0</v>
      </c>
      <c r="S23" s="121">
        <v>15576</v>
      </c>
      <c r="T23" s="121">
        <v>18870</v>
      </c>
      <c r="U23" s="121">
        <v>20650</v>
      </c>
    </row>
    <row r="24" spans="1:21">
      <c r="A24" s="40" t="s">
        <v>116</v>
      </c>
      <c r="B24" s="7" t="s">
        <v>594</v>
      </c>
      <c r="C24" s="27" t="s">
        <v>575</v>
      </c>
      <c r="D24" s="121">
        <v>125655.09</v>
      </c>
      <c r="E24" s="121">
        <v>137222.95800000001</v>
      </c>
      <c r="F24" s="121">
        <v>138162.34599999999</v>
      </c>
      <c r="G24" s="121">
        <v>143713.44699999999</v>
      </c>
      <c r="H24" s="121">
        <v>147468.91800000001</v>
      </c>
      <c r="I24" s="121">
        <v>124273.783</v>
      </c>
      <c r="J24" s="121">
        <v>157121.64799999999</v>
      </c>
      <c r="K24" s="121">
        <v>166071.05499999999</v>
      </c>
      <c r="L24" s="27"/>
      <c r="M24" s="12"/>
      <c r="N24" s="121">
        <v>0</v>
      </c>
      <c r="O24" s="121">
        <v>0</v>
      </c>
      <c r="P24" s="121">
        <v>0</v>
      </c>
      <c r="Q24" s="121">
        <v>0</v>
      </c>
      <c r="R24" s="121">
        <v>0</v>
      </c>
      <c r="S24" s="121">
        <v>2242</v>
      </c>
      <c r="T24" s="121">
        <v>2706</v>
      </c>
      <c r="U24" s="121">
        <v>2855</v>
      </c>
    </row>
    <row r="25" spans="1:21">
      <c r="A25" s="40" t="s">
        <v>117</v>
      </c>
      <c r="B25" s="7" t="s">
        <v>595</v>
      </c>
      <c r="C25" s="27" t="s">
        <v>575</v>
      </c>
      <c r="D25" s="121">
        <v>58568.961000000003</v>
      </c>
      <c r="E25" s="121">
        <v>63195.555999999997</v>
      </c>
      <c r="F25" s="121">
        <v>64523.983</v>
      </c>
      <c r="G25" s="121">
        <v>70520.516000000003</v>
      </c>
      <c r="H25" s="121">
        <v>70066.039999999994</v>
      </c>
      <c r="I25" s="121">
        <v>113948.708</v>
      </c>
      <c r="J25" s="121">
        <v>157920.052</v>
      </c>
      <c r="K25" s="121">
        <v>177423.77100000001</v>
      </c>
      <c r="L25" s="27"/>
      <c r="M25" s="12"/>
      <c r="N25" s="121">
        <v>0</v>
      </c>
      <c r="O25" s="121">
        <v>0</v>
      </c>
      <c r="P25" s="121">
        <v>0</v>
      </c>
      <c r="Q25" s="121">
        <v>0</v>
      </c>
      <c r="R25" s="121">
        <v>0</v>
      </c>
      <c r="S25" s="121">
        <v>358</v>
      </c>
      <c r="T25" s="121">
        <v>178</v>
      </c>
      <c r="U25" s="121">
        <v>175</v>
      </c>
    </row>
    <row r="26" spans="1:21">
      <c r="A26" s="40" t="s">
        <v>118</v>
      </c>
      <c r="B26" s="7" t="s">
        <v>596</v>
      </c>
      <c r="C26" s="27" t="s">
        <v>575</v>
      </c>
      <c r="D26" s="121">
        <v>28043.981</v>
      </c>
      <c r="E26" s="121">
        <v>29772.991000000002</v>
      </c>
      <c r="F26" s="121">
        <v>29029.416000000001</v>
      </c>
      <c r="G26" s="121">
        <v>29768.917000000001</v>
      </c>
      <c r="H26" s="121">
        <v>28421.399000000001</v>
      </c>
      <c r="I26" s="121">
        <v>33507.120999999999</v>
      </c>
      <c r="J26" s="121">
        <v>43093.728000000003</v>
      </c>
      <c r="K26" s="121">
        <v>46521.288</v>
      </c>
      <c r="L26" s="27"/>
      <c r="M26" s="12"/>
      <c r="N26" s="121">
        <v>0</v>
      </c>
      <c r="O26" s="121">
        <v>0</v>
      </c>
      <c r="P26" s="121">
        <v>0</v>
      </c>
      <c r="Q26" s="121">
        <v>0</v>
      </c>
      <c r="R26" s="121">
        <v>0</v>
      </c>
      <c r="S26" s="121">
        <v>154</v>
      </c>
      <c r="T26" s="121">
        <v>76</v>
      </c>
      <c r="U26" s="121">
        <v>75</v>
      </c>
    </row>
    <row r="27" spans="1:21">
      <c r="A27" s="40" t="s">
        <v>119</v>
      </c>
      <c r="B27" s="7" t="s">
        <v>263</v>
      </c>
      <c r="C27" s="27" t="s">
        <v>575</v>
      </c>
      <c r="D27" s="121">
        <v>3493.788</v>
      </c>
      <c r="E27" s="121">
        <v>3710.9180000000001</v>
      </c>
      <c r="F27" s="121">
        <v>3747.2930000000001</v>
      </c>
      <c r="G27" s="121">
        <v>3997.5439999999999</v>
      </c>
      <c r="H27" s="121">
        <v>3894.4969999999998</v>
      </c>
      <c r="I27" s="121">
        <v>4256.5529999999999</v>
      </c>
      <c r="J27" s="121">
        <v>5670.3469999999998</v>
      </c>
      <c r="K27" s="121">
        <v>6180.1260000000002</v>
      </c>
      <c r="L27" s="27"/>
      <c r="M27" s="12"/>
      <c r="N27" s="121">
        <v>0</v>
      </c>
      <c r="O27" s="121">
        <v>0</v>
      </c>
      <c r="P27" s="121">
        <v>0</v>
      </c>
      <c r="Q27" s="121">
        <v>0</v>
      </c>
      <c r="R27" s="121">
        <v>0</v>
      </c>
      <c r="S27" s="121">
        <v>0</v>
      </c>
      <c r="T27" s="121">
        <v>0</v>
      </c>
      <c r="U27" s="121">
        <v>0</v>
      </c>
    </row>
    <row r="28" spans="1:21">
      <c r="A28" s="40" t="s">
        <v>120</v>
      </c>
      <c r="B28" s="7" t="s">
        <v>13</v>
      </c>
      <c r="C28" s="27" t="s">
        <v>575</v>
      </c>
      <c r="D28" s="121">
        <v>-9303.6199999999953</v>
      </c>
      <c r="E28" s="121">
        <v>-22196.04700000002</v>
      </c>
      <c r="F28" s="121">
        <v>-9522.6960000000545</v>
      </c>
      <c r="G28" s="121">
        <v>-6818.1700000000419</v>
      </c>
      <c r="H28" s="121">
        <v>-5657.6520000000019</v>
      </c>
      <c r="I28" s="121">
        <v>28710.611000000034</v>
      </c>
      <c r="J28" s="121">
        <v>33726.275000000023</v>
      </c>
      <c r="K28" s="121">
        <v>25435.473999999929</v>
      </c>
      <c r="L28" s="27"/>
      <c r="M28" s="12"/>
      <c r="N28" s="121">
        <v>0</v>
      </c>
      <c r="O28" s="121">
        <v>0</v>
      </c>
      <c r="P28" s="121">
        <v>0</v>
      </c>
      <c r="Q28" s="121">
        <v>0</v>
      </c>
      <c r="R28" s="121">
        <v>0</v>
      </c>
      <c r="S28" s="121">
        <v>-758</v>
      </c>
      <c r="T28" s="121">
        <v>-729</v>
      </c>
      <c r="U28" s="121">
        <v>-648</v>
      </c>
    </row>
    <row r="29" spans="1:21">
      <c r="A29" s="40" t="s">
        <v>121</v>
      </c>
      <c r="B29" s="14" t="s">
        <v>92</v>
      </c>
      <c r="C29" s="27" t="s">
        <v>575</v>
      </c>
      <c r="D29" s="121">
        <v>457278.00000000006</v>
      </c>
      <c r="E29" s="121">
        <v>477674</v>
      </c>
      <c r="F29" s="121">
        <v>498786.99999999994</v>
      </c>
      <c r="G29" s="121">
        <v>526556.99999999988</v>
      </c>
      <c r="H29" s="121">
        <v>553315</v>
      </c>
      <c r="I29" s="121">
        <v>617017</v>
      </c>
      <c r="J29" s="121">
        <v>773858</v>
      </c>
      <c r="K29" s="121">
        <v>817054.99999999988</v>
      </c>
      <c r="L29" s="27"/>
      <c r="M29" s="12"/>
      <c r="N29" s="121">
        <v>0</v>
      </c>
      <c r="O29" s="121">
        <v>0</v>
      </c>
      <c r="P29" s="121">
        <v>0</v>
      </c>
      <c r="Q29" s="121">
        <v>0</v>
      </c>
      <c r="R29" s="121">
        <v>0</v>
      </c>
      <c r="S29" s="121">
        <v>17572</v>
      </c>
      <c r="T29" s="121">
        <v>21101</v>
      </c>
      <c r="U29" s="121">
        <v>23107</v>
      </c>
    </row>
    <row r="30" spans="1:21">
      <c r="A30" s="40"/>
      <c r="B30" s="14"/>
      <c r="C30" s="27"/>
      <c r="L30" s="27"/>
    </row>
    <row r="31" spans="1:21" ht="31.5">
      <c r="A31" s="40"/>
      <c r="B31" s="15" t="s">
        <v>512</v>
      </c>
      <c r="C31" s="27"/>
      <c r="L31" s="27"/>
    </row>
    <row r="32" spans="1:21">
      <c r="A32" s="40" t="s">
        <v>122</v>
      </c>
      <c r="B32" s="7" t="s">
        <v>89</v>
      </c>
      <c r="C32" s="27" t="s">
        <v>575</v>
      </c>
      <c r="D32" s="121">
        <v>0</v>
      </c>
      <c r="E32" s="121">
        <v>0</v>
      </c>
      <c r="F32" s="121">
        <v>0</v>
      </c>
      <c r="G32" s="121">
        <v>0</v>
      </c>
      <c r="H32" s="121">
        <v>0</v>
      </c>
      <c r="I32" s="121">
        <v>8640</v>
      </c>
      <c r="J32" s="121">
        <v>7970</v>
      </c>
      <c r="K32" s="121">
        <v>4540</v>
      </c>
      <c r="L32" s="27"/>
      <c r="N32" s="128">
        <v>0</v>
      </c>
      <c r="O32" s="128">
        <v>0</v>
      </c>
      <c r="P32" s="128">
        <v>0</v>
      </c>
      <c r="Q32" s="128">
        <v>0</v>
      </c>
      <c r="R32" s="128">
        <v>0</v>
      </c>
      <c r="S32" s="128">
        <v>0</v>
      </c>
      <c r="T32" s="128">
        <v>0</v>
      </c>
      <c r="U32" s="128">
        <v>0</v>
      </c>
    </row>
    <row r="33" spans="1:21">
      <c r="A33" s="40" t="s">
        <v>123</v>
      </c>
      <c r="B33" s="7" t="s">
        <v>90</v>
      </c>
      <c r="C33" s="27" t="s">
        <v>575</v>
      </c>
      <c r="D33" s="121">
        <v>0</v>
      </c>
      <c r="E33" s="121">
        <v>600</v>
      </c>
      <c r="F33" s="121">
        <v>-1000</v>
      </c>
      <c r="G33" s="121">
        <v>400</v>
      </c>
      <c r="H33" s="121">
        <v>2200</v>
      </c>
      <c r="I33" s="121">
        <v>400</v>
      </c>
      <c r="J33" s="121">
        <v>0</v>
      </c>
      <c r="K33" s="121">
        <v>0</v>
      </c>
      <c r="L33" s="27"/>
      <c r="N33" s="128">
        <v>0</v>
      </c>
      <c r="O33" s="128">
        <v>0</v>
      </c>
      <c r="P33" s="128">
        <v>0</v>
      </c>
      <c r="Q33" s="128">
        <v>0</v>
      </c>
      <c r="R33" s="128">
        <v>0</v>
      </c>
      <c r="S33" s="128">
        <v>0</v>
      </c>
      <c r="T33" s="128">
        <v>0</v>
      </c>
      <c r="U33" s="128">
        <v>0</v>
      </c>
    </row>
    <row r="34" spans="1:21">
      <c r="A34" s="40" t="s">
        <v>124</v>
      </c>
      <c r="B34" s="7" t="s">
        <v>91</v>
      </c>
      <c r="C34" s="27" t="s">
        <v>575</v>
      </c>
      <c r="D34" s="121">
        <v>0</v>
      </c>
      <c r="E34" s="121">
        <v>-2000</v>
      </c>
      <c r="F34" s="121">
        <v>-2000</v>
      </c>
      <c r="G34" s="121">
        <v>-2631.6</v>
      </c>
      <c r="H34" s="121">
        <v>-2495.6</v>
      </c>
      <c r="I34" s="121">
        <v>-2159.1999999999998</v>
      </c>
      <c r="J34" s="121">
        <v>22.4</v>
      </c>
      <c r="K34" s="121">
        <v>0</v>
      </c>
      <c r="L34" s="27"/>
      <c r="N34" s="128">
        <v>0</v>
      </c>
      <c r="O34" s="128">
        <v>0</v>
      </c>
      <c r="P34" s="128">
        <v>0</v>
      </c>
      <c r="Q34" s="128">
        <v>0</v>
      </c>
      <c r="R34" s="128">
        <v>0</v>
      </c>
      <c r="S34" s="128">
        <v>0</v>
      </c>
      <c r="T34" s="128">
        <v>0</v>
      </c>
      <c r="U34" s="128">
        <v>0</v>
      </c>
    </row>
    <row r="35" spans="1:21">
      <c r="A35" s="40" t="s">
        <v>125</v>
      </c>
      <c r="B35" s="28" t="s">
        <v>93</v>
      </c>
      <c r="C35" s="27" t="s">
        <v>575</v>
      </c>
      <c r="D35" s="121">
        <v>0</v>
      </c>
      <c r="E35" s="121">
        <v>-1400</v>
      </c>
      <c r="F35" s="121">
        <v>-3000</v>
      </c>
      <c r="G35" s="121">
        <v>-2231.6</v>
      </c>
      <c r="H35" s="121">
        <v>-295.59999999999991</v>
      </c>
      <c r="I35" s="121">
        <v>6880.8</v>
      </c>
      <c r="J35" s="121">
        <v>7992.4</v>
      </c>
      <c r="K35" s="121">
        <v>4540</v>
      </c>
      <c r="L35" s="27"/>
      <c r="N35" s="128">
        <v>0</v>
      </c>
      <c r="O35" s="128">
        <v>0</v>
      </c>
      <c r="P35" s="128">
        <v>0</v>
      </c>
      <c r="Q35" s="128">
        <v>0</v>
      </c>
      <c r="R35" s="128">
        <v>0</v>
      </c>
      <c r="S35" s="128">
        <v>0</v>
      </c>
      <c r="T35" s="128">
        <v>0</v>
      </c>
      <c r="U35" s="128">
        <v>0</v>
      </c>
    </row>
  </sheetData>
  <pageMargins left="0.23622047244094491" right="0.23622047244094491" top="0.74803149606299213" bottom="0.74803149606299213" header="0.31496062992125984" footer="0.31496062992125984"/>
  <pageSetup paperSize="8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V345"/>
  <sheetViews>
    <sheetView zoomScale="80" zoomScaleNormal="80" workbookViewId="0">
      <pane xSplit="3" topLeftCell="D1" activePane="topRight" state="frozen"/>
      <selection pane="topRight" activeCell="B1" sqref="B1"/>
    </sheetView>
  </sheetViews>
  <sheetFormatPr defaultRowHeight="15"/>
  <cols>
    <col min="1" max="1" width="15.42578125" style="79" customWidth="1"/>
    <col min="2" max="2" width="79.85546875" style="79" customWidth="1"/>
    <col min="3" max="3" width="11" style="79" customWidth="1"/>
    <col min="4" max="11" width="12" style="79" customWidth="1"/>
    <col min="12" max="12" width="5.7109375" style="79" customWidth="1"/>
    <col min="13" max="13" width="4.7109375" style="79" customWidth="1"/>
    <col min="14" max="21" width="9.7109375" style="79" customWidth="1"/>
    <col min="22" max="22" width="5.7109375" style="79" customWidth="1"/>
    <col min="23" max="16384" width="9.140625" style="79"/>
  </cols>
  <sheetData>
    <row r="1" spans="1:22" ht="15.75">
      <c r="B1" s="6" t="s">
        <v>71</v>
      </c>
    </row>
    <row r="2" spans="1:22" ht="15" customHeight="1">
      <c r="B2" s="58"/>
      <c r="C2" s="58"/>
      <c r="D2" s="58"/>
      <c r="E2" s="58"/>
      <c r="F2" s="58"/>
      <c r="G2" s="58"/>
      <c r="H2" s="58"/>
      <c r="I2" s="58"/>
      <c r="J2" s="58"/>
      <c r="K2" s="58"/>
      <c r="L2" s="53"/>
    </row>
    <row r="3" spans="1:22">
      <c r="B3" s="1" t="s">
        <v>70</v>
      </c>
      <c r="C3" s="1"/>
      <c r="D3" s="1" t="s">
        <v>1</v>
      </c>
      <c r="N3" s="1" t="s">
        <v>74</v>
      </c>
    </row>
    <row r="4" spans="1:22" s="37" customFormat="1" ht="150">
      <c r="B4" s="1" t="s">
        <v>240</v>
      </c>
      <c r="D4" s="38">
        <v>2006</v>
      </c>
      <c r="E4" s="38">
        <v>2007</v>
      </c>
      <c r="F4" s="38">
        <v>2008</v>
      </c>
      <c r="G4" s="38">
        <v>2009</v>
      </c>
      <c r="H4" s="38">
        <v>2010</v>
      </c>
      <c r="I4" s="38">
        <v>2011</v>
      </c>
      <c r="J4" s="38">
        <v>2012</v>
      </c>
      <c r="K4" s="38">
        <v>2013</v>
      </c>
      <c r="L4" s="70" t="s">
        <v>380</v>
      </c>
      <c r="N4" s="38">
        <v>2006</v>
      </c>
      <c r="O4" s="38">
        <v>2007</v>
      </c>
      <c r="P4" s="38">
        <v>2008</v>
      </c>
      <c r="Q4" s="38">
        <v>2009</v>
      </c>
      <c r="R4" s="38">
        <v>2010</v>
      </c>
      <c r="S4" s="38">
        <v>2011</v>
      </c>
      <c r="T4" s="38">
        <v>2012</v>
      </c>
      <c r="U4" s="38">
        <v>2013</v>
      </c>
      <c r="V4" s="70" t="s">
        <v>380</v>
      </c>
    </row>
    <row r="5" spans="1:22">
      <c r="A5" s="1" t="s">
        <v>68</v>
      </c>
      <c r="B5" s="1" t="s">
        <v>2</v>
      </c>
      <c r="C5" s="1" t="s">
        <v>3</v>
      </c>
    </row>
    <row r="6" spans="1:22" ht="15.75">
      <c r="A6" s="1"/>
      <c r="B6" s="15" t="s">
        <v>513</v>
      </c>
      <c r="C6" s="1"/>
    </row>
    <row r="7" spans="1:22">
      <c r="B7" s="26" t="s">
        <v>514</v>
      </c>
      <c r="C7" s="8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12"/>
    </row>
    <row r="8" spans="1:22">
      <c r="A8" s="75" t="s">
        <v>126</v>
      </c>
      <c r="B8" s="115" t="s">
        <v>713</v>
      </c>
      <c r="C8" s="27" t="s">
        <v>575</v>
      </c>
      <c r="D8" s="116">
        <v>3132.7310000000002</v>
      </c>
      <c r="E8" s="116">
        <v>3203.2420000000002</v>
      </c>
      <c r="F8" s="116">
        <v>3433.7829999999999</v>
      </c>
      <c r="G8" s="116">
        <v>3522.1509999999998</v>
      </c>
      <c r="H8" s="116">
        <v>3382.3690000000001</v>
      </c>
      <c r="I8" s="116">
        <f>I26</f>
        <v>3320</v>
      </c>
      <c r="J8" s="116">
        <f>J26</f>
        <v>3320</v>
      </c>
      <c r="K8" s="116">
        <f>K26</f>
        <v>3320</v>
      </c>
      <c r="L8" s="46"/>
      <c r="M8" s="46"/>
      <c r="N8" s="116">
        <f t="shared" ref="N8:R10" si="0">N43</f>
        <v>0</v>
      </c>
      <c r="O8" s="116">
        <f t="shared" si="0"/>
        <v>0</v>
      </c>
      <c r="P8" s="116">
        <f t="shared" si="0"/>
        <v>0</v>
      </c>
      <c r="Q8" s="116">
        <f t="shared" si="0"/>
        <v>0</v>
      </c>
      <c r="R8" s="116">
        <f t="shared" si="0"/>
        <v>0</v>
      </c>
      <c r="S8" s="116">
        <f>S26</f>
        <v>0</v>
      </c>
      <c r="T8" s="116">
        <f>T26</f>
        <v>0</v>
      </c>
      <c r="U8" s="116">
        <f>U26</f>
        <v>0</v>
      </c>
    </row>
    <row r="9" spans="1:22">
      <c r="A9" s="75" t="s">
        <v>127</v>
      </c>
      <c r="B9" s="115" t="s">
        <v>714</v>
      </c>
      <c r="C9" s="27" t="s">
        <v>575</v>
      </c>
      <c r="D9" s="116">
        <f t="shared" ref="D9:H10" si="1">D44</f>
        <v>12595.316999999999</v>
      </c>
      <c r="E9" s="116">
        <f t="shared" si="1"/>
        <v>14920.724</v>
      </c>
      <c r="F9" s="116">
        <f t="shared" si="1"/>
        <v>15408.742</v>
      </c>
      <c r="G9" s="116">
        <f t="shared" si="1"/>
        <v>17395.591</v>
      </c>
      <c r="H9" s="116">
        <f t="shared" si="1"/>
        <v>18616.920999999998</v>
      </c>
      <c r="I9" s="116">
        <f t="shared" ref="I9:K22" si="2">I27</f>
        <v>20287.288</v>
      </c>
      <c r="J9" s="116">
        <f t="shared" si="2"/>
        <v>20849.36</v>
      </c>
      <c r="K9" s="116">
        <f t="shared" si="2"/>
        <v>23160.851999999999</v>
      </c>
      <c r="L9" s="12"/>
      <c r="M9" s="12"/>
      <c r="N9" s="116">
        <f t="shared" si="0"/>
        <v>0</v>
      </c>
      <c r="O9" s="116">
        <f t="shared" si="0"/>
        <v>0</v>
      </c>
      <c r="P9" s="116">
        <f t="shared" si="0"/>
        <v>0</v>
      </c>
      <c r="Q9" s="116">
        <f t="shared" si="0"/>
        <v>0</v>
      </c>
      <c r="R9" s="116">
        <f t="shared" si="0"/>
        <v>0</v>
      </c>
      <c r="S9" s="116">
        <f t="shared" ref="S9:U22" si="3">S27</f>
        <v>0</v>
      </c>
      <c r="T9" s="116">
        <f t="shared" si="3"/>
        <v>0</v>
      </c>
      <c r="U9" s="116">
        <f t="shared" si="3"/>
        <v>0</v>
      </c>
    </row>
    <row r="10" spans="1:22">
      <c r="A10" s="75" t="s">
        <v>128</v>
      </c>
      <c r="B10" s="115" t="s">
        <v>797</v>
      </c>
      <c r="C10" s="27" t="s">
        <v>575</v>
      </c>
      <c r="D10" s="116">
        <f t="shared" si="1"/>
        <v>3819.1709999999998</v>
      </c>
      <c r="E10" s="116">
        <f t="shared" si="1"/>
        <v>3656.7220000000002</v>
      </c>
      <c r="F10" s="116">
        <f t="shared" si="1"/>
        <v>4178.9470000000001</v>
      </c>
      <c r="G10" s="116">
        <f t="shared" si="1"/>
        <v>3977.105</v>
      </c>
      <c r="H10" s="116">
        <f t="shared" si="1"/>
        <v>5036.6729999999998</v>
      </c>
      <c r="I10" s="116">
        <f t="shared" si="2"/>
        <v>8350.1170000000002</v>
      </c>
      <c r="J10" s="116">
        <f t="shared" si="2"/>
        <v>9540.7360000000008</v>
      </c>
      <c r="K10" s="116">
        <f t="shared" si="2"/>
        <v>12957.458000000001</v>
      </c>
      <c r="L10" s="12"/>
      <c r="M10" s="12"/>
      <c r="N10" s="116">
        <f t="shared" si="0"/>
        <v>0</v>
      </c>
      <c r="O10" s="116">
        <f t="shared" si="0"/>
        <v>0</v>
      </c>
      <c r="P10" s="116">
        <f t="shared" si="0"/>
        <v>0</v>
      </c>
      <c r="Q10" s="116">
        <f t="shared" si="0"/>
        <v>0</v>
      </c>
      <c r="R10" s="116">
        <f t="shared" si="0"/>
        <v>0</v>
      </c>
      <c r="S10" s="116">
        <f t="shared" si="3"/>
        <v>0</v>
      </c>
      <c r="T10" s="116">
        <f t="shared" si="3"/>
        <v>0</v>
      </c>
      <c r="U10" s="116">
        <f t="shared" si="3"/>
        <v>0</v>
      </c>
    </row>
    <row r="11" spans="1:22">
      <c r="A11" s="75" t="s">
        <v>798</v>
      </c>
      <c r="B11" s="115" t="s">
        <v>715</v>
      </c>
      <c r="C11" s="27" t="s">
        <v>575</v>
      </c>
      <c r="D11" s="116">
        <v>6600.3310000000001</v>
      </c>
      <c r="E11" s="116">
        <v>7470.6859999999997</v>
      </c>
      <c r="F11" s="116">
        <v>8036.6059999999998</v>
      </c>
      <c r="G11" s="116">
        <v>10929.859</v>
      </c>
      <c r="H11" s="116">
        <v>10229.18</v>
      </c>
      <c r="I11" s="116">
        <f t="shared" si="2"/>
        <v>9563.6779999999999</v>
      </c>
      <c r="J11" s="116">
        <f t="shared" si="2"/>
        <v>12300.498</v>
      </c>
      <c r="K11" s="116">
        <f t="shared" si="2"/>
        <v>12595.816000000001</v>
      </c>
      <c r="L11" s="12"/>
      <c r="M11" s="12"/>
      <c r="N11" s="116">
        <v>806.20899999999995</v>
      </c>
      <c r="O11" s="116">
        <v>993.90499999999997</v>
      </c>
      <c r="P11" s="116">
        <v>904.28700000000003</v>
      </c>
      <c r="Q11" s="116">
        <v>1062.8520000000001</v>
      </c>
      <c r="R11" s="116">
        <v>1510.4269999999999</v>
      </c>
      <c r="S11" s="116">
        <f t="shared" si="3"/>
        <v>1585.809</v>
      </c>
      <c r="T11" s="116">
        <f t="shared" si="3"/>
        <v>1713.4960000000001</v>
      </c>
      <c r="U11" s="116">
        <f t="shared" si="3"/>
        <v>1366.8989999999999</v>
      </c>
    </row>
    <row r="12" spans="1:22">
      <c r="A12" s="75" t="s">
        <v>799</v>
      </c>
      <c r="B12" s="115" t="s">
        <v>716</v>
      </c>
      <c r="C12" s="27" t="s">
        <v>575</v>
      </c>
      <c r="D12" s="116">
        <v>1941.2329999999999</v>
      </c>
      <c r="E12" s="116">
        <v>2454.7080000000001</v>
      </c>
      <c r="F12" s="116">
        <v>2526.15</v>
      </c>
      <c r="G12" s="116">
        <v>2477.0259999999998</v>
      </c>
      <c r="H12" s="116">
        <v>2754.65</v>
      </c>
      <c r="I12" s="116">
        <f t="shared" si="2"/>
        <v>4044.9780000000001</v>
      </c>
      <c r="J12" s="116">
        <f t="shared" si="2"/>
        <v>3901.0439999999999</v>
      </c>
      <c r="K12" s="116">
        <f t="shared" si="2"/>
        <v>4719.7340000000004</v>
      </c>
      <c r="L12" s="12"/>
      <c r="M12" s="12"/>
      <c r="N12" s="116">
        <f t="shared" ref="N12:R19" si="4">N47</f>
        <v>0</v>
      </c>
      <c r="O12" s="116">
        <f t="shared" si="4"/>
        <v>0</v>
      </c>
      <c r="P12" s="116">
        <f t="shared" si="4"/>
        <v>0</v>
      </c>
      <c r="Q12" s="116">
        <f t="shared" si="4"/>
        <v>0</v>
      </c>
      <c r="R12" s="116">
        <f t="shared" si="4"/>
        <v>0</v>
      </c>
      <c r="S12" s="116">
        <f t="shared" si="3"/>
        <v>0</v>
      </c>
      <c r="T12" s="116">
        <f t="shared" si="3"/>
        <v>0</v>
      </c>
      <c r="U12" s="116">
        <f t="shared" si="3"/>
        <v>0</v>
      </c>
    </row>
    <row r="13" spans="1:22">
      <c r="A13" s="75" t="s">
        <v>800</v>
      </c>
      <c r="B13" s="115" t="s">
        <v>717</v>
      </c>
      <c r="C13" s="27" t="s">
        <v>575</v>
      </c>
      <c r="D13" s="116">
        <f t="shared" ref="D13:H16" si="5">D48</f>
        <v>13110.56</v>
      </c>
      <c r="E13" s="116">
        <f t="shared" si="5"/>
        <v>9204.0020000000004</v>
      </c>
      <c r="F13" s="116">
        <f t="shared" si="5"/>
        <v>16097.834999999999</v>
      </c>
      <c r="G13" s="116">
        <f t="shared" si="5"/>
        <v>14441.385</v>
      </c>
      <c r="H13" s="116">
        <f t="shared" si="5"/>
        <v>14943.808999999999</v>
      </c>
      <c r="I13" s="116">
        <f t="shared" si="2"/>
        <v>21986.578000000001</v>
      </c>
      <c r="J13" s="116">
        <f t="shared" si="2"/>
        <v>37234.678999999996</v>
      </c>
      <c r="K13" s="116">
        <f t="shared" si="2"/>
        <v>41566.008000000002</v>
      </c>
      <c r="L13" s="12"/>
      <c r="M13" s="12"/>
      <c r="N13" s="116">
        <f t="shared" si="4"/>
        <v>0</v>
      </c>
      <c r="O13" s="116">
        <f t="shared" si="4"/>
        <v>0</v>
      </c>
      <c r="P13" s="116">
        <f t="shared" si="4"/>
        <v>0</v>
      </c>
      <c r="Q13" s="116">
        <f t="shared" si="4"/>
        <v>0</v>
      </c>
      <c r="R13" s="116">
        <f t="shared" si="4"/>
        <v>0</v>
      </c>
      <c r="S13" s="116">
        <f t="shared" si="3"/>
        <v>0</v>
      </c>
      <c r="T13" s="116">
        <f t="shared" si="3"/>
        <v>0</v>
      </c>
      <c r="U13" s="116">
        <f t="shared" si="3"/>
        <v>0</v>
      </c>
    </row>
    <row r="14" spans="1:22">
      <c r="A14" s="75" t="s">
        <v>801</v>
      </c>
      <c r="B14" s="115" t="s">
        <v>718</v>
      </c>
      <c r="C14" s="27" t="s">
        <v>575</v>
      </c>
      <c r="D14" s="116">
        <f t="shared" si="5"/>
        <v>19188.514999999999</v>
      </c>
      <c r="E14" s="116">
        <f t="shared" si="5"/>
        <v>19348.89</v>
      </c>
      <c r="F14" s="116">
        <f t="shared" si="5"/>
        <v>23858.84</v>
      </c>
      <c r="G14" s="116">
        <f t="shared" si="5"/>
        <v>27719.580999999998</v>
      </c>
      <c r="H14" s="116">
        <f t="shared" si="5"/>
        <v>27148.981</v>
      </c>
      <c r="I14" s="116">
        <f t="shared" si="2"/>
        <v>30181.241000000002</v>
      </c>
      <c r="J14" s="116">
        <f t="shared" si="2"/>
        <v>26388.3</v>
      </c>
      <c r="K14" s="116">
        <f t="shared" si="2"/>
        <v>32431.748</v>
      </c>
      <c r="L14" s="12"/>
      <c r="M14" s="12"/>
      <c r="N14" s="116">
        <f t="shared" si="4"/>
        <v>0</v>
      </c>
      <c r="O14" s="116">
        <f t="shared" si="4"/>
        <v>0</v>
      </c>
      <c r="P14" s="116">
        <f t="shared" si="4"/>
        <v>0</v>
      </c>
      <c r="Q14" s="116">
        <f t="shared" si="4"/>
        <v>0</v>
      </c>
      <c r="R14" s="116">
        <f t="shared" si="4"/>
        <v>0</v>
      </c>
      <c r="S14" s="116">
        <f t="shared" si="3"/>
        <v>0</v>
      </c>
      <c r="T14" s="116">
        <f t="shared" si="3"/>
        <v>0</v>
      </c>
      <c r="U14" s="116">
        <f t="shared" si="3"/>
        <v>0</v>
      </c>
    </row>
    <row r="15" spans="1:22">
      <c r="A15" s="75" t="s">
        <v>802</v>
      </c>
      <c r="B15" s="115" t="s">
        <v>719</v>
      </c>
      <c r="C15" s="27" t="s">
        <v>575</v>
      </c>
      <c r="D15" s="116">
        <f t="shared" si="5"/>
        <v>863.31700000000001</v>
      </c>
      <c r="E15" s="116">
        <f t="shared" si="5"/>
        <v>3434.7959999999998</v>
      </c>
      <c r="F15" s="116">
        <f t="shared" si="5"/>
        <v>2315.0920000000001</v>
      </c>
      <c r="G15" s="116">
        <f t="shared" si="5"/>
        <v>3482.2310000000002</v>
      </c>
      <c r="H15" s="116">
        <f t="shared" si="5"/>
        <v>1557.8889999999999</v>
      </c>
      <c r="I15" s="116">
        <f t="shared" si="2"/>
        <v>5116.7860000000001</v>
      </c>
      <c r="J15" s="116">
        <f t="shared" si="2"/>
        <v>2257.9749999999999</v>
      </c>
      <c r="K15" s="116">
        <f t="shared" si="2"/>
        <v>3006.9879999999998</v>
      </c>
      <c r="L15" s="12"/>
      <c r="M15" s="12"/>
      <c r="N15" s="116">
        <f t="shared" si="4"/>
        <v>0</v>
      </c>
      <c r="O15" s="116">
        <f t="shared" si="4"/>
        <v>0</v>
      </c>
      <c r="P15" s="116">
        <f t="shared" si="4"/>
        <v>0</v>
      </c>
      <c r="Q15" s="116">
        <f t="shared" si="4"/>
        <v>0</v>
      </c>
      <c r="R15" s="116">
        <f t="shared" si="4"/>
        <v>0</v>
      </c>
      <c r="S15" s="116">
        <f t="shared" si="3"/>
        <v>0</v>
      </c>
      <c r="T15" s="116">
        <f t="shared" si="3"/>
        <v>0</v>
      </c>
      <c r="U15" s="116">
        <f t="shared" si="3"/>
        <v>0</v>
      </c>
    </row>
    <row r="16" spans="1:22">
      <c r="A16" s="75" t="s">
        <v>803</v>
      </c>
      <c r="B16" s="115" t="s">
        <v>804</v>
      </c>
      <c r="C16" s="27" t="s">
        <v>575</v>
      </c>
      <c r="D16" s="116">
        <f t="shared" si="5"/>
        <v>2026.2840000000001</v>
      </c>
      <c r="E16" s="116">
        <f t="shared" si="5"/>
        <v>493.25700000000001</v>
      </c>
      <c r="F16" s="116">
        <f t="shared" si="5"/>
        <v>845.86800000000005</v>
      </c>
      <c r="G16" s="116">
        <f t="shared" si="5"/>
        <v>543.59500000000003</v>
      </c>
      <c r="H16" s="116">
        <f t="shared" si="5"/>
        <v>1297.7639999999999</v>
      </c>
      <c r="I16" s="116">
        <f t="shared" si="2"/>
        <v>7052.2849999999999</v>
      </c>
      <c r="J16" s="116">
        <f t="shared" si="2"/>
        <v>2996.58</v>
      </c>
      <c r="K16" s="116">
        <f t="shared" si="2"/>
        <v>4762.8069999999998</v>
      </c>
      <c r="L16" s="12"/>
      <c r="M16" s="12"/>
      <c r="N16" s="116">
        <f t="shared" si="4"/>
        <v>0</v>
      </c>
      <c r="O16" s="116">
        <f t="shared" si="4"/>
        <v>0</v>
      </c>
      <c r="P16" s="116">
        <f t="shared" si="4"/>
        <v>0</v>
      </c>
      <c r="Q16" s="116">
        <f t="shared" si="4"/>
        <v>0</v>
      </c>
      <c r="R16" s="116">
        <f t="shared" si="4"/>
        <v>0</v>
      </c>
      <c r="S16" s="116">
        <f t="shared" si="3"/>
        <v>0</v>
      </c>
      <c r="T16" s="116">
        <f t="shared" si="3"/>
        <v>0</v>
      </c>
      <c r="U16" s="116">
        <f t="shared" si="3"/>
        <v>0</v>
      </c>
    </row>
    <row r="17" spans="1:21">
      <c r="A17" s="75" t="s">
        <v>805</v>
      </c>
      <c r="B17" s="115" t="s">
        <v>806</v>
      </c>
      <c r="C17" s="27" t="s">
        <v>575</v>
      </c>
      <c r="D17" s="116">
        <v>3123.71</v>
      </c>
      <c r="E17" s="116">
        <v>2310.393</v>
      </c>
      <c r="F17" s="116">
        <v>2149.1030000000001</v>
      </c>
      <c r="G17" s="116">
        <v>2603.143</v>
      </c>
      <c r="H17" s="116">
        <v>2327.0880000000002</v>
      </c>
      <c r="I17" s="116">
        <f t="shared" si="2"/>
        <v>2405.877</v>
      </c>
      <c r="J17" s="116">
        <f t="shared" si="2"/>
        <v>2682.3560000000002</v>
      </c>
      <c r="K17" s="116">
        <f t="shared" si="2"/>
        <v>3282.5659999999998</v>
      </c>
      <c r="L17" s="12"/>
      <c r="M17" s="12"/>
      <c r="N17" s="116">
        <f t="shared" si="4"/>
        <v>0</v>
      </c>
      <c r="O17" s="116">
        <f t="shared" si="4"/>
        <v>0</v>
      </c>
      <c r="P17" s="116">
        <f t="shared" si="4"/>
        <v>0</v>
      </c>
      <c r="Q17" s="116">
        <f t="shared" si="4"/>
        <v>0</v>
      </c>
      <c r="R17" s="116">
        <f t="shared" si="4"/>
        <v>0</v>
      </c>
      <c r="S17" s="116">
        <f t="shared" si="3"/>
        <v>0</v>
      </c>
      <c r="T17" s="116">
        <f t="shared" si="3"/>
        <v>0</v>
      </c>
      <c r="U17" s="116">
        <f t="shared" si="3"/>
        <v>0</v>
      </c>
    </row>
    <row r="18" spans="1:21">
      <c r="A18" s="75" t="s">
        <v>807</v>
      </c>
      <c r="B18" s="115" t="s">
        <v>720</v>
      </c>
      <c r="C18" s="27" t="s">
        <v>575</v>
      </c>
      <c r="D18" s="116">
        <f>D53</f>
        <v>2390.498</v>
      </c>
      <c r="E18" s="116">
        <f>E53</f>
        <v>2466.558</v>
      </c>
      <c r="F18" s="116">
        <f t="shared" ref="D18:H19" si="6">F53</f>
        <v>2547.59</v>
      </c>
      <c r="G18" s="116">
        <f t="shared" si="6"/>
        <v>2367.6860000000001</v>
      </c>
      <c r="H18" s="116">
        <f t="shared" si="6"/>
        <v>2222.9589999999998</v>
      </c>
      <c r="I18" s="116">
        <f t="shared" si="2"/>
        <v>2466.4270000000001</v>
      </c>
      <c r="J18" s="116">
        <f t="shared" si="2"/>
        <v>2644.2979999999998</v>
      </c>
      <c r="K18" s="116">
        <f t="shared" si="2"/>
        <v>2746.6640000000002</v>
      </c>
      <c r="L18" s="12"/>
      <c r="M18" s="12"/>
      <c r="N18" s="116">
        <f t="shared" si="4"/>
        <v>0</v>
      </c>
      <c r="O18" s="116">
        <f t="shared" si="4"/>
        <v>0</v>
      </c>
      <c r="P18" s="116">
        <f t="shared" si="4"/>
        <v>0</v>
      </c>
      <c r="Q18" s="116">
        <f t="shared" si="4"/>
        <v>0</v>
      </c>
      <c r="R18" s="116">
        <f t="shared" si="4"/>
        <v>0</v>
      </c>
      <c r="S18" s="116">
        <f t="shared" si="3"/>
        <v>0</v>
      </c>
      <c r="T18" s="116">
        <f t="shared" si="3"/>
        <v>0</v>
      </c>
      <c r="U18" s="116">
        <f t="shared" si="3"/>
        <v>0</v>
      </c>
    </row>
    <row r="19" spans="1:21">
      <c r="A19" s="75" t="s">
        <v>808</v>
      </c>
      <c r="B19" s="115" t="s">
        <v>721</v>
      </c>
      <c r="C19" s="27" t="s">
        <v>575</v>
      </c>
      <c r="D19" s="116">
        <f t="shared" si="6"/>
        <v>10861.277</v>
      </c>
      <c r="E19" s="116">
        <f t="shared" si="6"/>
        <v>9584.7559999999994</v>
      </c>
      <c r="F19" s="116">
        <f t="shared" si="6"/>
        <v>10879.884</v>
      </c>
      <c r="G19" s="116">
        <f t="shared" si="6"/>
        <v>11557.342000000001</v>
      </c>
      <c r="H19" s="116">
        <f t="shared" si="6"/>
        <v>13151.521000000001</v>
      </c>
      <c r="I19" s="116">
        <f t="shared" si="2"/>
        <v>16072.343999999999</v>
      </c>
      <c r="J19" s="116">
        <f t="shared" si="2"/>
        <v>15029.933999999999</v>
      </c>
      <c r="K19" s="116">
        <f t="shared" si="2"/>
        <v>15739.467000000001</v>
      </c>
      <c r="L19" s="12"/>
      <c r="M19" s="12"/>
      <c r="N19" s="116">
        <f t="shared" si="4"/>
        <v>0</v>
      </c>
      <c r="O19" s="116">
        <f t="shared" si="4"/>
        <v>0</v>
      </c>
      <c r="P19" s="116">
        <f t="shared" si="4"/>
        <v>0</v>
      </c>
      <c r="Q19" s="116">
        <f t="shared" si="4"/>
        <v>0</v>
      </c>
      <c r="R19" s="116">
        <f t="shared" si="4"/>
        <v>0</v>
      </c>
      <c r="S19" s="116">
        <f t="shared" si="3"/>
        <v>0</v>
      </c>
      <c r="T19" s="116">
        <f t="shared" si="3"/>
        <v>0</v>
      </c>
      <c r="U19" s="116">
        <f t="shared" si="3"/>
        <v>0</v>
      </c>
    </row>
    <row r="20" spans="1:21">
      <c r="A20" s="75" t="s">
        <v>809</v>
      </c>
      <c r="B20" s="115" t="s">
        <v>722</v>
      </c>
      <c r="C20" s="27" t="s">
        <v>575</v>
      </c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f t="shared" si="2"/>
        <v>0</v>
      </c>
      <c r="J20" s="116">
        <f t="shared" si="2"/>
        <v>0</v>
      </c>
      <c r="K20" s="116">
        <f t="shared" si="2"/>
        <v>0</v>
      </c>
      <c r="L20" s="12"/>
      <c r="M20" s="12"/>
      <c r="N20" s="116">
        <f>D55</f>
        <v>3646.4749999999999</v>
      </c>
      <c r="O20" s="116">
        <f>E55</f>
        <v>3145.4659999999999</v>
      </c>
      <c r="P20" s="116">
        <f>F55</f>
        <v>3171.9650000000001</v>
      </c>
      <c r="Q20" s="116">
        <f t="shared" ref="Q20:R20" si="7">G55</f>
        <v>3331.5880000000002</v>
      </c>
      <c r="R20" s="116">
        <f t="shared" si="7"/>
        <v>3388.6509999999998</v>
      </c>
      <c r="S20" s="116">
        <f t="shared" si="3"/>
        <v>3396.89</v>
      </c>
      <c r="T20" s="116">
        <f t="shared" si="3"/>
        <v>3383.4209999999998</v>
      </c>
      <c r="U20" s="116">
        <f t="shared" si="3"/>
        <v>3576.7869999999998</v>
      </c>
    </row>
    <row r="21" spans="1:21">
      <c r="A21" s="75" t="s">
        <v>810</v>
      </c>
      <c r="B21" s="115" t="s">
        <v>723</v>
      </c>
      <c r="C21" s="27" t="s">
        <v>575</v>
      </c>
      <c r="D21" s="116">
        <v>1881.8630000000001</v>
      </c>
      <c r="E21" s="116">
        <v>3029.5050000000001</v>
      </c>
      <c r="F21" s="116">
        <v>3665.3429999999998</v>
      </c>
      <c r="G21" s="116">
        <v>3760.3409999999999</v>
      </c>
      <c r="H21" s="116">
        <v>4156.1329999999998</v>
      </c>
      <c r="I21" s="116">
        <f t="shared" si="2"/>
        <v>4903.5550000000003</v>
      </c>
      <c r="J21" s="116">
        <f t="shared" si="2"/>
        <v>6289.7539999999999</v>
      </c>
      <c r="K21" s="116">
        <f t="shared" si="2"/>
        <v>6421.2560000000003</v>
      </c>
      <c r="L21" s="12"/>
      <c r="M21" s="12"/>
      <c r="N21" s="116">
        <v>38.155000000000001</v>
      </c>
      <c r="O21" s="116">
        <v>59.423000000000002</v>
      </c>
      <c r="P21" s="116">
        <v>73.171000000000006</v>
      </c>
      <c r="Q21" s="116">
        <v>72.92</v>
      </c>
      <c r="R21" s="116">
        <v>83.590999999999994</v>
      </c>
      <c r="S21" s="116">
        <f t="shared" si="3"/>
        <v>0</v>
      </c>
      <c r="T21" s="116">
        <f t="shared" si="3"/>
        <v>125.20399999999999</v>
      </c>
      <c r="U21" s="116">
        <f t="shared" si="3"/>
        <v>130.977</v>
      </c>
    </row>
    <row r="22" spans="1:21">
      <c r="A22" s="75" t="s">
        <v>811</v>
      </c>
      <c r="B22" s="115" t="s">
        <v>724</v>
      </c>
      <c r="C22" s="27" t="s">
        <v>575</v>
      </c>
      <c r="D22" s="116">
        <v>31467.84</v>
      </c>
      <c r="E22" s="116">
        <v>28409.707999999999</v>
      </c>
      <c r="F22" s="116">
        <v>32113.606</v>
      </c>
      <c r="G22" s="116">
        <v>42007.131999999998</v>
      </c>
      <c r="H22" s="116">
        <v>42581.383000000002</v>
      </c>
      <c r="I22" s="116">
        <f t="shared" si="2"/>
        <v>57741.205000000002</v>
      </c>
      <c r="J22" s="116">
        <f t="shared" si="2"/>
        <v>61281.156999999999</v>
      </c>
      <c r="K22" s="116">
        <f t="shared" si="2"/>
        <v>58733.841999999997</v>
      </c>
      <c r="L22" s="12"/>
      <c r="M22" s="12"/>
      <c r="N22" s="116">
        <v>413.90300000000002</v>
      </c>
      <c r="O22" s="116">
        <v>387.947</v>
      </c>
      <c r="P22" s="116">
        <v>553.17899999999997</v>
      </c>
      <c r="Q22" s="116">
        <v>603.90700000000004</v>
      </c>
      <c r="R22" s="116">
        <v>611.16</v>
      </c>
      <c r="S22" s="116">
        <f t="shared" si="3"/>
        <v>0</v>
      </c>
      <c r="T22" s="116">
        <f t="shared" si="3"/>
        <v>778.654</v>
      </c>
      <c r="U22" s="116">
        <f t="shared" si="3"/>
        <v>615.91200000000003</v>
      </c>
    </row>
    <row r="23" spans="1:21">
      <c r="A23" s="79" t="s">
        <v>129</v>
      </c>
      <c r="B23" s="14" t="s">
        <v>15</v>
      </c>
      <c r="C23" s="27" t="s">
        <v>575</v>
      </c>
      <c r="D23" s="117">
        <f t="shared" ref="D23:K23" si="8">SUM(D8:D22)</f>
        <v>113002.647</v>
      </c>
      <c r="E23" s="117">
        <f t="shared" si="8"/>
        <v>109987.947</v>
      </c>
      <c r="F23" s="117">
        <f t="shared" si="8"/>
        <v>128057.38900000001</v>
      </c>
      <c r="G23" s="117">
        <f t="shared" si="8"/>
        <v>146784.16800000001</v>
      </c>
      <c r="H23" s="117">
        <f t="shared" si="8"/>
        <v>149407.32</v>
      </c>
      <c r="I23" s="117">
        <f t="shared" si="8"/>
        <v>193492.359</v>
      </c>
      <c r="J23" s="117">
        <f t="shared" si="8"/>
        <v>206716.671</v>
      </c>
      <c r="K23" s="117">
        <f t="shared" si="8"/>
        <v>225445.20600000001</v>
      </c>
      <c r="L23" s="12"/>
      <c r="M23" s="12"/>
      <c r="N23" s="117">
        <f t="shared" ref="N23:U23" si="9">SUM(N8:N22)</f>
        <v>4904.7420000000002</v>
      </c>
      <c r="O23" s="117">
        <f t="shared" si="9"/>
        <v>4586.741</v>
      </c>
      <c r="P23" s="117">
        <f t="shared" si="9"/>
        <v>4702.6020000000008</v>
      </c>
      <c r="Q23" s="117">
        <f t="shared" si="9"/>
        <v>5071.2670000000007</v>
      </c>
      <c r="R23" s="117">
        <f t="shared" si="9"/>
        <v>5593.8289999999997</v>
      </c>
      <c r="S23" s="117">
        <f t="shared" si="9"/>
        <v>4982.6989999999996</v>
      </c>
      <c r="T23" s="117">
        <f t="shared" si="9"/>
        <v>6000.7749999999996</v>
      </c>
      <c r="U23" s="117">
        <f t="shared" si="9"/>
        <v>5690.5749999999998</v>
      </c>
    </row>
    <row r="24" spans="1:21">
      <c r="B24" s="14"/>
      <c r="C24" s="27"/>
    </row>
    <row r="25" spans="1:21">
      <c r="B25" s="26" t="s">
        <v>515</v>
      </c>
      <c r="C25" s="8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spans="1:21">
      <c r="A26" s="39" t="s">
        <v>237</v>
      </c>
      <c r="B26" s="39" t="s">
        <v>713</v>
      </c>
      <c r="C26" s="27" t="s">
        <v>575</v>
      </c>
      <c r="D26" s="36"/>
      <c r="E26" s="36"/>
      <c r="F26" s="36"/>
      <c r="G26" s="36"/>
      <c r="H26" s="36"/>
      <c r="I26" s="36">
        <v>3320</v>
      </c>
      <c r="J26" s="36">
        <v>3320</v>
      </c>
      <c r="K26" s="36">
        <v>3320</v>
      </c>
      <c r="N26" s="36"/>
      <c r="O26" s="36"/>
      <c r="P26" s="36"/>
      <c r="Q26" s="36"/>
      <c r="R26" s="36"/>
      <c r="S26" s="36">
        <v>0</v>
      </c>
      <c r="T26" s="36">
        <v>0</v>
      </c>
      <c r="U26" s="36">
        <v>0</v>
      </c>
    </row>
    <row r="27" spans="1:21">
      <c r="A27" s="39" t="s">
        <v>238</v>
      </c>
      <c r="B27" s="39" t="s">
        <v>714</v>
      </c>
      <c r="C27" s="27" t="s">
        <v>575</v>
      </c>
      <c r="D27" s="36"/>
      <c r="E27" s="36"/>
      <c r="F27" s="36"/>
      <c r="G27" s="36"/>
      <c r="H27" s="36"/>
      <c r="I27" s="36">
        <v>20287.288</v>
      </c>
      <c r="J27" s="36">
        <v>20849.36</v>
      </c>
      <c r="K27" s="36">
        <v>23160.851999999999</v>
      </c>
      <c r="L27" s="12"/>
      <c r="M27" s="12"/>
      <c r="N27" s="36"/>
      <c r="O27" s="36"/>
      <c r="P27" s="36"/>
      <c r="Q27" s="36"/>
      <c r="R27" s="36"/>
      <c r="S27" s="36">
        <v>0</v>
      </c>
      <c r="T27" s="36">
        <v>0</v>
      </c>
      <c r="U27" s="36">
        <v>0</v>
      </c>
    </row>
    <row r="28" spans="1:21">
      <c r="A28" s="39" t="s">
        <v>725</v>
      </c>
      <c r="B28" s="39" t="s">
        <v>797</v>
      </c>
      <c r="C28" s="27" t="s">
        <v>575</v>
      </c>
      <c r="D28" s="36"/>
      <c r="E28" s="36"/>
      <c r="F28" s="36"/>
      <c r="G28" s="36"/>
      <c r="H28" s="36"/>
      <c r="I28" s="36">
        <v>8350.1170000000002</v>
      </c>
      <c r="J28" s="36">
        <v>9540.7360000000008</v>
      </c>
      <c r="K28" s="36">
        <v>12957.458000000001</v>
      </c>
      <c r="L28" s="12"/>
      <c r="M28" s="12"/>
      <c r="N28" s="36"/>
      <c r="O28" s="36"/>
      <c r="P28" s="36"/>
      <c r="Q28" s="36"/>
      <c r="R28" s="36"/>
      <c r="S28" s="36">
        <v>0</v>
      </c>
      <c r="T28" s="36">
        <v>0</v>
      </c>
      <c r="U28" s="36">
        <v>0</v>
      </c>
    </row>
    <row r="29" spans="1:21">
      <c r="A29" s="39" t="s">
        <v>726</v>
      </c>
      <c r="B29" s="39" t="s">
        <v>715</v>
      </c>
      <c r="C29" s="27" t="s">
        <v>575</v>
      </c>
      <c r="D29" s="36"/>
      <c r="E29" s="36"/>
      <c r="F29" s="36"/>
      <c r="G29" s="36"/>
      <c r="H29" s="36"/>
      <c r="I29" s="36">
        <v>9563.6779999999999</v>
      </c>
      <c r="J29" s="36">
        <v>12300.498</v>
      </c>
      <c r="K29" s="36">
        <v>12595.816000000001</v>
      </c>
      <c r="L29" s="12"/>
      <c r="M29" s="12"/>
      <c r="N29" s="36"/>
      <c r="O29" s="36"/>
      <c r="P29" s="36"/>
      <c r="Q29" s="36"/>
      <c r="R29" s="36"/>
      <c r="S29" s="36">
        <v>1585.809</v>
      </c>
      <c r="T29" s="36">
        <v>1713.4960000000001</v>
      </c>
      <c r="U29" s="36">
        <v>1366.8989999999999</v>
      </c>
    </row>
    <row r="30" spans="1:21">
      <c r="A30" s="39" t="s">
        <v>727</v>
      </c>
      <c r="B30" s="39" t="s">
        <v>716</v>
      </c>
      <c r="C30" s="27" t="s">
        <v>575</v>
      </c>
      <c r="D30" s="36"/>
      <c r="E30" s="36"/>
      <c r="F30" s="36"/>
      <c r="G30" s="36"/>
      <c r="H30" s="36"/>
      <c r="I30" s="36">
        <v>4044.9780000000001</v>
      </c>
      <c r="J30" s="36">
        <v>3901.0439999999999</v>
      </c>
      <c r="K30" s="36">
        <v>4719.7340000000004</v>
      </c>
      <c r="L30" s="12"/>
      <c r="M30" s="12"/>
      <c r="N30" s="36"/>
      <c r="O30" s="36"/>
      <c r="P30" s="36"/>
      <c r="Q30" s="36"/>
      <c r="R30" s="36"/>
      <c r="S30" s="36">
        <v>0</v>
      </c>
      <c r="T30" s="36">
        <v>0</v>
      </c>
      <c r="U30" s="36">
        <v>0</v>
      </c>
    </row>
    <row r="31" spans="1:21">
      <c r="A31" s="39" t="s">
        <v>728</v>
      </c>
      <c r="B31" s="39" t="s">
        <v>717</v>
      </c>
      <c r="C31" s="27" t="s">
        <v>575</v>
      </c>
      <c r="D31" s="36"/>
      <c r="E31" s="36"/>
      <c r="F31" s="36"/>
      <c r="G31" s="36"/>
      <c r="H31" s="36"/>
      <c r="I31" s="36">
        <v>21986.578000000001</v>
      </c>
      <c r="J31" s="36">
        <v>37234.678999999996</v>
      </c>
      <c r="K31" s="36">
        <v>41566.008000000002</v>
      </c>
      <c r="L31" s="12"/>
      <c r="M31" s="12"/>
      <c r="N31" s="36"/>
      <c r="O31" s="36"/>
      <c r="P31" s="36"/>
      <c r="Q31" s="36"/>
      <c r="R31" s="36"/>
      <c r="S31" s="36">
        <v>0</v>
      </c>
      <c r="T31" s="36">
        <v>0</v>
      </c>
      <c r="U31" s="36">
        <v>0</v>
      </c>
    </row>
    <row r="32" spans="1:21">
      <c r="A32" s="39" t="s">
        <v>729</v>
      </c>
      <c r="B32" s="39" t="s">
        <v>718</v>
      </c>
      <c r="C32" s="27" t="s">
        <v>575</v>
      </c>
      <c r="D32" s="36"/>
      <c r="E32" s="36"/>
      <c r="F32" s="36"/>
      <c r="G32" s="36"/>
      <c r="H32" s="36"/>
      <c r="I32" s="36">
        <v>30181.241000000002</v>
      </c>
      <c r="J32" s="36">
        <v>26388.3</v>
      </c>
      <c r="K32" s="36">
        <v>32431.748</v>
      </c>
      <c r="L32" s="12"/>
      <c r="M32" s="12"/>
      <c r="N32" s="36"/>
      <c r="O32" s="36"/>
      <c r="P32" s="36"/>
      <c r="Q32" s="36"/>
      <c r="R32" s="36"/>
      <c r="S32" s="36">
        <v>0</v>
      </c>
      <c r="T32" s="36">
        <v>0</v>
      </c>
      <c r="U32" s="36">
        <v>0</v>
      </c>
    </row>
    <row r="33" spans="1:21">
      <c r="A33" s="39" t="s">
        <v>730</v>
      </c>
      <c r="B33" s="39" t="s">
        <v>719</v>
      </c>
      <c r="C33" s="27" t="s">
        <v>575</v>
      </c>
      <c r="D33" s="36"/>
      <c r="E33" s="36"/>
      <c r="F33" s="36"/>
      <c r="G33" s="36"/>
      <c r="H33" s="36"/>
      <c r="I33" s="36">
        <v>5116.7860000000001</v>
      </c>
      <c r="J33" s="36">
        <v>2257.9749999999999</v>
      </c>
      <c r="K33" s="36">
        <v>3006.9879999999998</v>
      </c>
      <c r="L33" s="12"/>
      <c r="M33" s="12"/>
      <c r="N33" s="36"/>
      <c r="O33" s="36"/>
      <c r="P33" s="36"/>
      <c r="Q33" s="36"/>
      <c r="R33" s="36"/>
      <c r="S33" s="36">
        <v>0</v>
      </c>
      <c r="T33" s="36">
        <v>0</v>
      </c>
      <c r="U33" s="36">
        <v>0</v>
      </c>
    </row>
    <row r="34" spans="1:21">
      <c r="A34" s="39" t="s">
        <v>731</v>
      </c>
      <c r="B34" s="39" t="s">
        <v>804</v>
      </c>
      <c r="C34" s="27" t="s">
        <v>575</v>
      </c>
      <c r="D34" s="36"/>
      <c r="E34" s="36"/>
      <c r="F34" s="36"/>
      <c r="G34" s="36"/>
      <c r="H34" s="36"/>
      <c r="I34" s="36">
        <v>7052.2849999999999</v>
      </c>
      <c r="J34" s="36">
        <v>2996.58</v>
      </c>
      <c r="K34" s="36">
        <v>4762.8069999999998</v>
      </c>
      <c r="L34" s="12"/>
      <c r="M34" s="12"/>
      <c r="N34" s="36"/>
      <c r="O34" s="36"/>
      <c r="P34" s="36"/>
      <c r="Q34" s="36"/>
      <c r="R34" s="36"/>
      <c r="S34" s="36">
        <v>0</v>
      </c>
      <c r="T34" s="36">
        <v>0</v>
      </c>
      <c r="U34" s="36">
        <v>0</v>
      </c>
    </row>
    <row r="35" spans="1:21">
      <c r="A35" s="39" t="s">
        <v>732</v>
      </c>
      <c r="B35" s="39" t="s">
        <v>806</v>
      </c>
      <c r="C35" s="27" t="s">
        <v>575</v>
      </c>
      <c r="D35" s="36"/>
      <c r="E35" s="36"/>
      <c r="F35" s="36"/>
      <c r="G35" s="36"/>
      <c r="H35" s="36"/>
      <c r="I35" s="36">
        <v>2405.877</v>
      </c>
      <c r="J35" s="36">
        <v>2682.3560000000002</v>
      </c>
      <c r="K35" s="36">
        <v>3282.5659999999998</v>
      </c>
      <c r="L35" s="12"/>
      <c r="M35" s="12"/>
      <c r="N35" s="36"/>
      <c r="O35" s="36"/>
      <c r="P35" s="36"/>
      <c r="Q35" s="36"/>
      <c r="R35" s="36"/>
      <c r="S35" s="36">
        <v>0</v>
      </c>
      <c r="T35" s="36">
        <v>0</v>
      </c>
      <c r="U35" s="36">
        <v>0</v>
      </c>
    </row>
    <row r="36" spans="1:21">
      <c r="A36" s="39" t="s">
        <v>733</v>
      </c>
      <c r="B36" s="39" t="s">
        <v>720</v>
      </c>
      <c r="C36" s="27" t="s">
        <v>575</v>
      </c>
      <c r="D36" s="36"/>
      <c r="E36" s="36"/>
      <c r="F36" s="36"/>
      <c r="G36" s="36"/>
      <c r="H36" s="36"/>
      <c r="I36" s="36">
        <v>2466.4270000000001</v>
      </c>
      <c r="J36" s="36">
        <v>2644.2979999999998</v>
      </c>
      <c r="K36" s="36">
        <v>2746.6640000000002</v>
      </c>
      <c r="L36" s="12"/>
      <c r="M36" s="12"/>
      <c r="N36" s="36"/>
      <c r="O36" s="36"/>
      <c r="P36" s="36"/>
      <c r="Q36" s="36"/>
      <c r="R36" s="36"/>
      <c r="S36" s="36">
        <v>0</v>
      </c>
      <c r="T36" s="36">
        <v>0</v>
      </c>
      <c r="U36" s="36">
        <v>0</v>
      </c>
    </row>
    <row r="37" spans="1:21">
      <c r="A37" s="39" t="s">
        <v>734</v>
      </c>
      <c r="B37" s="39" t="s">
        <v>721</v>
      </c>
      <c r="C37" s="27" t="s">
        <v>575</v>
      </c>
      <c r="D37" s="36"/>
      <c r="E37" s="36"/>
      <c r="F37" s="36"/>
      <c r="G37" s="36"/>
      <c r="H37" s="36"/>
      <c r="I37" s="36">
        <v>16072.343999999999</v>
      </c>
      <c r="J37" s="36">
        <v>15029.933999999999</v>
      </c>
      <c r="K37" s="36">
        <v>15739.467000000001</v>
      </c>
      <c r="L37" s="12"/>
      <c r="M37" s="12"/>
      <c r="N37" s="36"/>
      <c r="O37" s="36"/>
      <c r="P37" s="36"/>
      <c r="Q37" s="36"/>
      <c r="R37" s="36"/>
      <c r="S37" s="36">
        <v>0</v>
      </c>
      <c r="T37" s="36">
        <v>0</v>
      </c>
      <c r="U37" s="36">
        <v>0</v>
      </c>
    </row>
    <row r="38" spans="1:21">
      <c r="A38" s="39" t="s">
        <v>735</v>
      </c>
      <c r="B38" s="39" t="s">
        <v>722</v>
      </c>
      <c r="C38" s="27" t="s">
        <v>575</v>
      </c>
      <c r="D38" s="36"/>
      <c r="E38" s="36"/>
      <c r="F38" s="36"/>
      <c r="G38" s="36"/>
      <c r="H38" s="36"/>
      <c r="I38" s="36">
        <v>0</v>
      </c>
      <c r="J38" s="36">
        <v>0</v>
      </c>
      <c r="K38" s="36">
        <v>0</v>
      </c>
      <c r="L38" s="12"/>
      <c r="M38" s="12"/>
      <c r="N38" s="36"/>
      <c r="O38" s="36"/>
      <c r="P38" s="36"/>
      <c r="Q38" s="36"/>
      <c r="R38" s="36"/>
      <c r="S38" s="36">
        <v>3396.89</v>
      </c>
      <c r="T38" s="36">
        <v>3383.4209999999998</v>
      </c>
      <c r="U38" s="36">
        <v>3576.7869999999998</v>
      </c>
    </row>
    <row r="39" spans="1:21">
      <c r="A39" s="39" t="s">
        <v>736</v>
      </c>
      <c r="B39" s="39" t="s">
        <v>723</v>
      </c>
      <c r="C39" s="27" t="s">
        <v>575</v>
      </c>
      <c r="D39" s="36"/>
      <c r="E39" s="36"/>
      <c r="F39" s="36"/>
      <c r="G39" s="36"/>
      <c r="H39" s="36"/>
      <c r="I39" s="36">
        <v>4903.5550000000003</v>
      </c>
      <c r="J39" s="36">
        <v>6289.7539999999999</v>
      </c>
      <c r="K39" s="36">
        <v>6421.2560000000003</v>
      </c>
      <c r="L39" s="12"/>
      <c r="M39" s="12"/>
      <c r="N39" s="36"/>
      <c r="O39" s="36"/>
      <c r="P39" s="36"/>
      <c r="Q39" s="36"/>
      <c r="R39" s="36"/>
      <c r="S39" s="36">
        <v>0</v>
      </c>
      <c r="T39" s="36">
        <v>125.20399999999999</v>
      </c>
      <c r="U39" s="36">
        <v>130.977</v>
      </c>
    </row>
    <row r="40" spans="1:21">
      <c r="A40" s="39" t="s">
        <v>737</v>
      </c>
      <c r="B40" s="39" t="s">
        <v>724</v>
      </c>
      <c r="C40" s="27" t="s">
        <v>575</v>
      </c>
      <c r="D40" s="36"/>
      <c r="E40" s="36"/>
      <c r="F40" s="36"/>
      <c r="G40" s="36"/>
      <c r="H40" s="36"/>
      <c r="I40" s="36">
        <v>57741.205000000002</v>
      </c>
      <c r="J40" s="36">
        <v>61281.156999999999</v>
      </c>
      <c r="K40" s="36">
        <v>58733.841999999997</v>
      </c>
      <c r="L40" s="12"/>
      <c r="M40" s="12"/>
      <c r="N40" s="36"/>
      <c r="O40" s="36"/>
      <c r="P40" s="36"/>
      <c r="Q40" s="36"/>
      <c r="R40" s="36"/>
      <c r="S40" s="36">
        <v>0</v>
      </c>
      <c r="T40" s="36">
        <v>778.654</v>
      </c>
      <c r="U40" s="36">
        <v>615.91200000000003</v>
      </c>
    </row>
    <row r="41" spans="1:21">
      <c r="A41" s="79" t="s">
        <v>516</v>
      </c>
      <c r="B41" s="14" t="s">
        <v>15</v>
      </c>
      <c r="C41" s="27" t="s">
        <v>575</v>
      </c>
      <c r="D41" s="36"/>
      <c r="E41" s="36"/>
      <c r="F41" s="36"/>
      <c r="G41" s="36"/>
      <c r="H41" s="36"/>
      <c r="I41" s="118">
        <f>SUM(I26:I40)</f>
        <v>193492.359</v>
      </c>
      <c r="J41" s="118">
        <f>SUM(J26:J40)</f>
        <v>206716.671</v>
      </c>
      <c r="K41" s="118">
        <f>SUM(K26:K40)</f>
        <v>225445.20600000001</v>
      </c>
      <c r="L41" s="12"/>
      <c r="M41" s="12"/>
      <c r="N41" s="36"/>
      <c r="O41" s="36"/>
      <c r="P41" s="36"/>
      <c r="Q41" s="36"/>
      <c r="R41" s="36"/>
      <c r="S41" s="118">
        <f>SUM(S26:S40)</f>
        <v>4982.6989999999996</v>
      </c>
      <c r="T41" s="118">
        <f>SUM(T26:T40)</f>
        <v>6000.7749999999996</v>
      </c>
      <c r="U41" s="118">
        <f>SUM(U26:U40)</f>
        <v>5690.5749999999998</v>
      </c>
    </row>
    <row r="42" spans="1:21">
      <c r="B42" s="14"/>
      <c r="C42" s="27"/>
    </row>
    <row r="43" spans="1:21">
      <c r="A43" s="39" t="s">
        <v>812</v>
      </c>
      <c r="B43" s="39" t="s">
        <v>713</v>
      </c>
      <c r="C43" s="27" t="s">
        <v>575</v>
      </c>
      <c r="D43" s="36">
        <v>2956.2779999999998</v>
      </c>
      <c r="E43" s="36">
        <v>2996.107</v>
      </c>
      <c r="F43" s="36">
        <v>3212.627</v>
      </c>
      <c r="G43" s="36">
        <v>3329.1370000000002</v>
      </c>
      <c r="H43" s="36">
        <v>3184.5140000000001</v>
      </c>
      <c r="I43" s="36"/>
      <c r="J43" s="36"/>
      <c r="K43" s="36"/>
      <c r="N43" s="114">
        <v>0</v>
      </c>
      <c r="O43" s="114">
        <v>0</v>
      </c>
      <c r="P43" s="114">
        <v>0</v>
      </c>
      <c r="Q43" s="114">
        <v>0</v>
      </c>
      <c r="R43" s="114">
        <v>0</v>
      </c>
      <c r="S43" s="114"/>
      <c r="T43" s="114"/>
      <c r="U43" s="114"/>
    </row>
    <row r="44" spans="1:21">
      <c r="A44" s="39" t="s">
        <v>813</v>
      </c>
      <c r="B44" s="39" t="s">
        <v>714</v>
      </c>
      <c r="C44" s="27" t="s">
        <v>575</v>
      </c>
      <c r="D44" s="36">
        <v>12595.316999999999</v>
      </c>
      <c r="E44" s="36">
        <v>14920.724</v>
      </c>
      <c r="F44" s="36">
        <v>15408.742</v>
      </c>
      <c r="G44" s="36">
        <v>17395.591</v>
      </c>
      <c r="H44" s="36">
        <v>18616.920999999998</v>
      </c>
      <c r="I44" s="36"/>
      <c r="J44" s="36"/>
      <c r="K44" s="36"/>
      <c r="L44" s="12"/>
      <c r="M44" s="12"/>
      <c r="N44" s="114">
        <v>0</v>
      </c>
      <c r="O44" s="114">
        <v>0</v>
      </c>
      <c r="P44" s="114">
        <v>0</v>
      </c>
      <c r="Q44" s="114">
        <v>0</v>
      </c>
      <c r="R44" s="114">
        <v>0</v>
      </c>
      <c r="S44" s="114"/>
      <c r="T44" s="114"/>
      <c r="U44" s="114"/>
    </row>
    <row r="45" spans="1:21">
      <c r="A45" s="39" t="s">
        <v>814</v>
      </c>
      <c r="B45" s="39" t="s">
        <v>797</v>
      </c>
      <c r="C45" s="27" t="s">
        <v>575</v>
      </c>
      <c r="D45" s="36">
        <v>3819.1709999999998</v>
      </c>
      <c r="E45" s="36">
        <v>3656.7220000000002</v>
      </c>
      <c r="F45" s="36">
        <v>4178.9470000000001</v>
      </c>
      <c r="G45" s="36">
        <v>3977.105</v>
      </c>
      <c r="H45" s="36">
        <v>5036.6729999999998</v>
      </c>
      <c r="I45" s="36"/>
      <c r="J45" s="36"/>
      <c r="K45" s="36"/>
      <c r="L45" s="12"/>
      <c r="M45" s="12"/>
      <c r="N45" s="114">
        <v>0</v>
      </c>
      <c r="O45" s="114">
        <v>0</v>
      </c>
      <c r="P45" s="114">
        <v>0</v>
      </c>
      <c r="Q45" s="114">
        <v>0</v>
      </c>
      <c r="R45" s="114">
        <v>0</v>
      </c>
      <c r="S45" s="114"/>
      <c r="T45" s="114"/>
      <c r="U45" s="114"/>
    </row>
    <row r="46" spans="1:21">
      <c r="A46" s="39" t="s">
        <v>815</v>
      </c>
      <c r="B46" s="39" t="s">
        <v>715</v>
      </c>
      <c r="C46" s="27" t="s">
        <v>575</v>
      </c>
      <c r="D46" s="36">
        <v>7534.6329999999998</v>
      </c>
      <c r="E46" s="36">
        <v>8622.5049999999992</v>
      </c>
      <c r="F46" s="36">
        <v>9084.5689999999995</v>
      </c>
      <c r="G46" s="36">
        <v>12161.58</v>
      </c>
      <c r="H46" s="36">
        <v>11979.587</v>
      </c>
      <c r="I46" s="36"/>
      <c r="J46" s="36"/>
      <c r="K46" s="36"/>
      <c r="L46" s="12"/>
      <c r="M46" s="12"/>
      <c r="N46" s="114">
        <v>0</v>
      </c>
      <c r="O46" s="114">
        <v>0</v>
      </c>
      <c r="P46" s="114">
        <v>0</v>
      </c>
      <c r="Q46" s="114">
        <v>0</v>
      </c>
      <c r="R46" s="114">
        <v>0</v>
      </c>
      <c r="S46" s="114"/>
      <c r="T46" s="114"/>
      <c r="U46" s="114"/>
    </row>
    <row r="47" spans="1:21">
      <c r="A47" s="39" t="s">
        <v>816</v>
      </c>
      <c r="B47" s="39" t="s">
        <v>716</v>
      </c>
      <c r="C47" s="27" t="s">
        <v>575</v>
      </c>
      <c r="D47" s="36">
        <v>4911.8370000000004</v>
      </c>
      <c r="E47" s="36">
        <v>5883.9030000000002</v>
      </c>
      <c r="F47" s="36">
        <v>6088.6139999999996</v>
      </c>
      <c r="G47" s="36">
        <v>6086.9840000000004</v>
      </c>
      <c r="H47" s="36">
        <v>6659.6049999999996</v>
      </c>
      <c r="I47" s="36"/>
      <c r="J47" s="36"/>
      <c r="K47" s="36"/>
      <c r="L47" s="12"/>
      <c r="M47" s="12"/>
      <c r="N47" s="114">
        <v>0</v>
      </c>
      <c r="O47" s="114">
        <v>0</v>
      </c>
      <c r="P47" s="114">
        <v>0</v>
      </c>
      <c r="Q47" s="114">
        <v>0</v>
      </c>
      <c r="R47" s="114">
        <v>0</v>
      </c>
      <c r="S47" s="114"/>
      <c r="T47" s="114"/>
      <c r="U47" s="114"/>
    </row>
    <row r="48" spans="1:21">
      <c r="A48" s="39" t="s">
        <v>817</v>
      </c>
      <c r="B48" s="39" t="s">
        <v>717</v>
      </c>
      <c r="C48" s="27" t="s">
        <v>575</v>
      </c>
      <c r="D48" s="36">
        <v>13110.56</v>
      </c>
      <c r="E48" s="36">
        <v>9204.0020000000004</v>
      </c>
      <c r="F48" s="36">
        <v>16097.834999999999</v>
      </c>
      <c r="G48" s="36">
        <v>14441.385</v>
      </c>
      <c r="H48" s="36">
        <v>14943.808999999999</v>
      </c>
      <c r="I48" s="36"/>
      <c r="J48" s="36"/>
      <c r="K48" s="36"/>
      <c r="L48" s="12"/>
      <c r="M48" s="12"/>
      <c r="N48" s="114">
        <v>0</v>
      </c>
      <c r="O48" s="114">
        <v>0</v>
      </c>
      <c r="P48" s="114">
        <v>0</v>
      </c>
      <c r="Q48" s="114">
        <v>0</v>
      </c>
      <c r="R48" s="114">
        <v>0</v>
      </c>
      <c r="S48" s="114"/>
      <c r="T48" s="114"/>
      <c r="U48" s="114"/>
    </row>
    <row r="49" spans="1:21">
      <c r="A49" s="39" t="s">
        <v>818</v>
      </c>
      <c r="B49" s="39" t="s">
        <v>718</v>
      </c>
      <c r="C49" s="27" t="s">
        <v>575</v>
      </c>
      <c r="D49" s="36">
        <v>19188.514999999999</v>
      </c>
      <c r="E49" s="36">
        <v>19348.89</v>
      </c>
      <c r="F49" s="36">
        <v>23858.84</v>
      </c>
      <c r="G49" s="36">
        <v>27719.580999999998</v>
      </c>
      <c r="H49" s="36">
        <v>27148.981</v>
      </c>
      <c r="I49" s="36"/>
      <c r="J49" s="36"/>
      <c r="K49" s="36"/>
      <c r="L49" s="12"/>
      <c r="M49" s="12"/>
      <c r="N49" s="114">
        <v>0</v>
      </c>
      <c r="O49" s="114">
        <v>0</v>
      </c>
      <c r="P49" s="114">
        <v>0</v>
      </c>
      <c r="Q49" s="114">
        <v>0</v>
      </c>
      <c r="R49" s="114">
        <v>0</v>
      </c>
      <c r="S49" s="114"/>
      <c r="T49" s="114"/>
      <c r="U49" s="114"/>
    </row>
    <row r="50" spans="1:21">
      <c r="A50" s="39" t="s">
        <v>819</v>
      </c>
      <c r="B50" s="39" t="s">
        <v>719</v>
      </c>
      <c r="C50" s="27" t="s">
        <v>575</v>
      </c>
      <c r="D50" s="36">
        <v>863.31700000000001</v>
      </c>
      <c r="E50" s="36">
        <v>3434.7959999999998</v>
      </c>
      <c r="F50" s="36">
        <v>2315.0920000000001</v>
      </c>
      <c r="G50" s="36">
        <v>3482.2310000000002</v>
      </c>
      <c r="H50" s="36">
        <v>1557.8889999999999</v>
      </c>
      <c r="I50" s="36"/>
      <c r="J50" s="36"/>
      <c r="K50" s="36"/>
      <c r="L50" s="12"/>
      <c r="M50" s="12"/>
      <c r="N50" s="114">
        <v>0</v>
      </c>
      <c r="O50" s="114">
        <v>0</v>
      </c>
      <c r="P50" s="114">
        <v>0</v>
      </c>
      <c r="Q50" s="114">
        <v>0</v>
      </c>
      <c r="R50" s="114">
        <v>0</v>
      </c>
      <c r="S50" s="114"/>
      <c r="T50" s="114"/>
      <c r="U50" s="114"/>
    </row>
    <row r="51" spans="1:21">
      <c r="A51" s="39" t="s">
        <v>820</v>
      </c>
      <c r="B51" s="39" t="s">
        <v>804</v>
      </c>
      <c r="C51" s="27" t="s">
        <v>575</v>
      </c>
      <c r="D51" s="36">
        <v>2026.2840000000001</v>
      </c>
      <c r="E51" s="36">
        <v>493.25700000000001</v>
      </c>
      <c r="F51" s="36">
        <v>845.86800000000005</v>
      </c>
      <c r="G51" s="36">
        <v>543.59500000000003</v>
      </c>
      <c r="H51" s="36">
        <v>1297.7639999999999</v>
      </c>
      <c r="I51" s="36"/>
      <c r="J51" s="36"/>
      <c r="K51" s="36"/>
      <c r="L51" s="12"/>
      <c r="M51" s="12"/>
      <c r="N51" s="114">
        <v>0</v>
      </c>
      <c r="O51" s="114">
        <v>0</v>
      </c>
      <c r="P51" s="114">
        <v>0</v>
      </c>
      <c r="Q51" s="114">
        <v>0</v>
      </c>
      <c r="R51" s="114">
        <v>0</v>
      </c>
      <c r="S51" s="114"/>
      <c r="T51" s="114"/>
      <c r="U51" s="114"/>
    </row>
    <row r="52" spans="1:21">
      <c r="A52" s="39" t="s">
        <v>821</v>
      </c>
      <c r="B52" s="39" t="s">
        <v>806</v>
      </c>
      <c r="C52" s="27" t="s">
        <v>575</v>
      </c>
      <c r="D52" s="36">
        <v>5787.5519999999997</v>
      </c>
      <c r="E52" s="36">
        <v>3695.0259999999998</v>
      </c>
      <c r="F52" s="36">
        <v>3941.127</v>
      </c>
      <c r="G52" s="36">
        <v>4322.0190000000002</v>
      </c>
      <c r="H52" s="36">
        <v>4262.8810000000003</v>
      </c>
      <c r="I52" s="36"/>
      <c r="J52" s="36"/>
      <c r="K52" s="36"/>
      <c r="L52" s="12"/>
      <c r="M52" s="12"/>
      <c r="N52" s="114">
        <v>0</v>
      </c>
      <c r="O52" s="114">
        <v>0</v>
      </c>
      <c r="P52" s="114">
        <v>0</v>
      </c>
      <c r="Q52" s="114">
        <v>0</v>
      </c>
      <c r="R52" s="114">
        <v>0</v>
      </c>
      <c r="S52" s="114"/>
      <c r="T52" s="114"/>
      <c r="U52" s="114"/>
    </row>
    <row r="53" spans="1:21">
      <c r="A53" s="39" t="s">
        <v>822</v>
      </c>
      <c r="B53" s="39" t="s">
        <v>720</v>
      </c>
      <c r="C53" s="27" t="s">
        <v>575</v>
      </c>
      <c r="D53" s="36">
        <v>2390.498</v>
      </c>
      <c r="E53" s="36">
        <v>2466.558</v>
      </c>
      <c r="F53" s="36">
        <v>2547.59</v>
      </c>
      <c r="G53" s="36">
        <v>2367.6860000000001</v>
      </c>
      <c r="H53" s="36">
        <v>2222.9589999999998</v>
      </c>
      <c r="I53" s="36"/>
      <c r="J53" s="36"/>
      <c r="K53" s="36"/>
      <c r="L53" s="12"/>
      <c r="M53" s="12"/>
      <c r="N53" s="114">
        <v>0</v>
      </c>
      <c r="O53" s="114">
        <v>0</v>
      </c>
      <c r="P53" s="114">
        <v>0</v>
      </c>
      <c r="Q53" s="114">
        <v>0</v>
      </c>
      <c r="R53" s="114">
        <v>0</v>
      </c>
      <c r="S53" s="114"/>
      <c r="T53" s="114"/>
      <c r="U53" s="114"/>
    </row>
    <row r="54" spans="1:21">
      <c r="A54" s="39" t="s">
        <v>823</v>
      </c>
      <c r="B54" s="39" t="s">
        <v>721</v>
      </c>
      <c r="C54" s="27" t="s">
        <v>575</v>
      </c>
      <c r="D54" s="36">
        <v>10861.277</v>
      </c>
      <c r="E54" s="36">
        <v>9584.7559999999994</v>
      </c>
      <c r="F54" s="36">
        <v>10879.884</v>
      </c>
      <c r="G54" s="36">
        <v>11557.342000000001</v>
      </c>
      <c r="H54" s="36">
        <v>13151.521000000001</v>
      </c>
      <c r="I54" s="36"/>
      <c r="J54" s="36"/>
      <c r="K54" s="36"/>
      <c r="L54" s="12"/>
      <c r="M54" s="12"/>
      <c r="N54" s="114">
        <v>0</v>
      </c>
      <c r="O54" s="114">
        <v>0</v>
      </c>
      <c r="P54" s="114">
        <v>0</v>
      </c>
      <c r="Q54" s="114">
        <v>0</v>
      </c>
      <c r="R54" s="114">
        <v>0</v>
      </c>
      <c r="S54" s="114"/>
      <c r="T54" s="114"/>
      <c r="U54" s="114"/>
    </row>
    <row r="55" spans="1:21">
      <c r="A55" s="39" t="s">
        <v>824</v>
      </c>
      <c r="B55" s="39" t="s">
        <v>722</v>
      </c>
      <c r="C55" s="27" t="s">
        <v>575</v>
      </c>
      <c r="D55" s="36">
        <v>3646.4749999999999</v>
      </c>
      <c r="E55" s="36">
        <v>3145.4659999999999</v>
      </c>
      <c r="F55" s="36">
        <v>3171.9650000000001</v>
      </c>
      <c r="G55" s="36">
        <v>3331.5880000000002</v>
      </c>
      <c r="H55" s="36">
        <v>3388.6509999999998</v>
      </c>
      <c r="I55" s="36"/>
      <c r="J55" s="36"/>
      <c r="K55" s="36"/>
      <c r="L55" s="12"/>
      <c r="M55" s="12"/>
      <c r="N55" s="114">
        <v>0</v>
      </c>
      <c r="O55" s="114">
        <v>0</v>
      </c>
      <c r="P55" s="114">
        <v>0</v>
      </c>
      <c r="Q55" s="114">
        <v>0</v>
      </c>
      <c r="R55" s="114">
        <v>0</v>
      </c>
      <c r="S55" s="114"/>
      <c r="T55" s="114"/>
      <c r="U55" s="114"/>
    </row>
    <row r="56" spans="1:21">
      <c r="A56" s="39" t="s">
        <v>825</v>
      </c>
      <c r="B56" s="39" t="s">
        <v>723</v>
      </c>
      <c r="C56" s="27" t="s">
        <v>575</v>
      </c>
      <c r="D56" s="36">
        <v>1914.4359999999999</v>
      </c>
      <c r="E56" s="36">
        <v>3069.011</v>
      </c>
      <c r="F56" s="36">
        <v>3716.931</v>
      </c>
      <c r="G56" s="36">
        <v>3791.61</v>
      </c>
      <c r="H56" s="36">
        <v>4214.0060000000003</v>
      </c>
      <c r="I56" s="36"/>
      <c r="J56" s="36"/>
      <c r="K56" s="36"/>
      <c r="L56" s="12"/>
      <c r="M56" s="12"/>
      <c r="N56" s="114">
        <v>0</v>
      </c>
      <c r="O56" s="114">
        <v>0</v>
      </c>
      <c r="P56" s="114">
        <v>0</v>
      </c>
      <c r="Q56" s="114">
        <v>0</v>
      </c>
      <c r="R56" s="114">
        <v>0</v>
      </c>
      <c r="S56" s="114"/>
      <c r="T56" s="114"/>
      <c r="U56" s="114"/>
    </row>
    <row r="57" spans="1:21">
      <c r="A57" s="39" t="s">
        <v>826</v>
      </c>
      <c r="B57" s="39" t="s">
        <v>724</v>
      </c>
      <c r="C57" s="27" t="s">
        <v>575</v>
      </c>
      <c r="D57" s="36">
        <v>23224.780999999999</v>
      </c>
      <c r="E57" s="36">
        <v>20652.027999999998</v>
      </c>
      <c r="F57" s="36">
        <v>26381.018</v>
      </c>
      <c r="G57" s="36">
        <v>36262.962</v>
      </c>
      <c r="H57" s="36">
        <v>36615.216</v>
      </c>
      <c r="I57" s="36"/>
      <c r="J57" s="36"/>
      <c r="K57" s="36"/>
      <c r="L57" s="12"/>
      <c r="M57" s="12"/>
      <c r="N57" s="114">
        <v>0</v>
      </c>
      <c r="O57" s="114">
        <v>0</v>
      </c>
      <c r="P57" s="114">
        <v>0</v>
      </c>
      <c r="Q57" s="114">
        <v>0</v>
      </c>
      <c r="R57" s="114">
        <v>0</v>
      </c>
      <c r="S57" s="114"/>
      <c r="T57" s="114"/>
      <c r="U57" s="114"/>
    </row>
    <row r="58" spans="1:21">
      <c r="A58" s="79" t="s">
        <v>827</v>
      </c>
      <c r="B58" s="14" t="s">
        <v>15</v>
      </c>
      <c r="C58" s="27" t="s">
        <v>575</v>
      </c>
      <c r="D58" s="118">
        <f>SUM(D43:D57)</f>
        <v>114830.93100000001</v>
      </c>
      <c r="E58" s="118">
        <f>SUM(E43:E57)</f>
        <v>111173.75099999999</v>
      </c>
      <c r="F58" s="118">
        <f>SUM(F43:F57)</f>
        <v>131729.649</v>
      </c>
      <c r="G58" s="118">
        <f>SUM(G43:G57)</f>
        <v>150770.39600000001</v>
      </c>
      <c r="H58" s="118">
        <f>SUM(H43:H57)</f>
        <v>154280.97699999998</v>
      </c>
      <c r="I58" s="36"/>
      <c r="J58" s="36"/>
      <c r="K58" s="36"/>
      <c r="L58" s="12"/>
      <c r="M58" s="12"/>
      <c r="N58" s="119">
        <f>SUM(N43:N57)</f>
        <v>0</v>
      </c>
      <c r="O58" s="119">
        <f>SUM(O43:O57)</f>
        <v>0</v>
      </c>
      <c r="P58" s="119">
        <f>SUM(P43:P57)</f>
        <v>0</v>
      </c>
      <c r="Q58" s="119">
        <f>SUM(Q43:Q57)</f>
        <v>0</v>
      </c>
      <c r="R58" s="119">
        <f>SUM(R43:R57)</f>
        <v>0</v>
      </c>
      <c r="S58" s="114"/>
      <c r="T58" s="114"/>
      <c r="U58" s="114"/>
    </row>
    <row r="59" spans="1:21">
      <c r="B59" s="14"/>
      <c r="C59" s="27"/>
    </row>
    <row r="60" spans="1:21" ht="15.75">
      <c r="B60" s="16" t="s">
        <v>517</v>
      </c>
      <c r="C60" s="27"/>
    </row>
    <row r="61" spans="1:21">
      <c r="B61" s="26" t="s">
        <v>518</v>
      </c>
      <c r="C61" s="27"/>
    </row>
    <row r="62" spans="1:21">
      <c r="A62" s="79" t="s">
        <v>130</v>
      </c>
      <c r="B62" s="7" t="s">
        <v>226</v>
      </c>
      <c r="C62" s="27" t="s">
        <v>575</v>
      </c>
      <c r="D62" s="116">
        <f t="shared" ref="D62:K62" si="10">D23-SUM(D63:D65)</f>
        <v>112506.535</v>
      </c>
      <c r="E62" s="116">
        <f t="shared" si="10"/>
        <v>108991.583</v>
      </c>
      <c r="F62" s="116">
        <f t="shared" si="10"/>
        <v>126897.56800000001</v>
      </c>
      <c r="G62" s="116">
        <f t="shared" si="10"/>
        <v>145514.894</v>
      </c>
      <c r="H62" s="116">
        <f t="shared" si="10"/>
        <v>147956.514</v>
      </c>
      <c r="I62" s="116">
        <f t="shared" si="10"/>
        <v>191519.79499999998</v>
      </c>
      <c r="J62" s="116">
        <f t="shared" si="10"/>
        <v>203371.86000000002</v>
      </c>
      <c r="K62" s="116">
        <f t="shared" si="10"/>
        <v>222412.64300000001</v>
      </c>
    </row>
    <row r="63" spans="1:21">
      <c r="A63" s="79" t="s">
        <v>131</v>
      </c>
      <c r="B63" s="7" t="s">
        <v>101</v>
      </c>
      <c r="C63" s="27" t="s">
        <v>575</v>
      </c>
      <c r="D63" s="116">
        <v>0</v>
      </c>
      <c r="E63" s="116">
        <v>0</v>
      </c>
      <c r="F63" s="116">
        <v>0</v>
      </c>
      <c r="G63" s="116">
        <v>0</v>
      </c>
      <c r="H63" s="116">
        <v>0</v>
      </c>
      <c r="I63" s="116">
        <v>0</v>
      </c>
      <c r="J63" s="116">
        <v>0</v>
      </c>
      <c r="K63" s="116">
        <v>0</v>
      </c>
      <c r="N63" s="116">
        <f t="shared" ref="N63:U63" si="11">N23-N64</f>
        <v>4894.4110000000001</v>
      </c>
      <c r="O63" s="116">
        <f t="shared" si="11"/>
        <v>4565.9930000000004</v>
      </c>
      <c r="P63" s="116">
        <f t="shared" si="11"/>
        <v>4678.4490000000005</v>
      </c>
      <c r="Q63" s="116">
        <f t="shared" si="11"/>
        <v>5044.8350000000009</v>
      </c>
      <c r="R63" s="116">
        <f t="shared" si="11"/>
        <v>5563.6169999999993</v>
      </c>
      <c r="S63" s="116">
        <f t="shared" si="11"/>
        <v>4982.6989999999996</v>
      </c>
      <c r="T63" s="116">
        <f t="shared" si="11"/>
        <v>5932.8879999999999</v>
      </c>
      <c r="U63" s="116">
        <f t="shared" si="11"/>
        <v>5626.8919999999998</v>
      </c>
    </row>
    <row r="64" spans="1:21">
      <c r="A64" s="79" t="s">
        <v>132</v>
      </c>
      <c r="B64" s="7" t="s">
        <v>102</v>
      </c>
      <c r="C64" s="27" t="s">
        <v>575</v>
      </c>
      <c r="D64" s="116">
        <v>496.11200000000002</v>
      </c>
      <c r="E64" s="116">
        <v>996.36400000000003</v>
      </c>
      <c r="F64" s="116">
        <v>1159.8209999999999</v>
      </c>
      <c r="G64" s="116">
        <v>1269.2739999999999</v>
      </c>
      <c r="H64" s="116">
        <v>1450.806</v>
      </c>
      <c r="I64" s="116">
        <f>I72</f>
        <v>1972.5640000000001</v>
      </c>
      <c r="J64" s="116">
        <f>J72</f>
        <v>3344.8110000000001</v>
      </c>
      <c r="K64" s="116">
        <f>K72</f>
        <v>3032.5630000000001</v>
      </c>
      <c r="N64" s="116">
        <v>10.331</v>
      </c>
      <c r="O64" s="116">
        <v>20.748000000000001</v>
      </c>
      <c r="P64" s="116">
        <v>24.152999999999999</v>
      </c>
      <c r="Q64" s="116">
        <v>26.431999999999999</v>
      </c>
      <c r="R64" s="116">
        <v>30.212</v>
      </c>
      <c r="S64" s="116">
        <v>0</v>
      </c>
      <c r="T64" s="116">
        <f>T72</f>
        <v>67.887</v>
      </c>
      <c r="U64" s="116">
        <f>U72</f>
        <v>63.683</v>
      </c>
    </row>
    <row r="65" spans="1:21">
      <c r="A65" s="79" t="s">
        <v>133</v>
      </c>
      <c r="B65" s="7" t="s">
        <v>103</v>
      </c>
      <c r="C65" s="27" t="s">
        <v>575</v>
      </c>
      <c r="D65" s="116">
        <v>0</v>
      </c>
      <c r="E65" s="116">
        <v>0</v>
      </c>
      <c r="F65" s="116">
        <v>0</v>
      </c>
      <c r="G65" s="116">
        <v>0</v>
      </c>
      <c r="H65" s="116">
        <v>0</v>
      </c>
      <c r="I65" s="116">
        <v>0</v>
      </c>
      <c r="J65" s="116">
        <v>0</v>
      </c>
      <c r="K65" s="116">
        <v>0</v>
      </c>
      <c r="N65" s="116">
        <v>0</v>
      </c>
      <c r="O65" s="116">
        <v>0</v>
      </c>
      <c r="P65" s="116">
        <v>0</v>
      </c>
      <c r="Q65" s="116">
        <v>0</v>
      </c>
      <c r="R65" s="116">
        <v>0</v>
      </c>
      <c r="S65" s="116">
        <v>0</v>
      </c>
      <c r="T65" s="116">
        <v>0</v>
      </c>
      <c r="U65" s="116">
        <v>0</v>
      </c>
    </row>
    <row r="66" spans="1:21">
      <c r="A66" s="79" t="s">
        <v>134</v>
      </c>
      <c r="B66" s="7" t="s">
        <v>104</v>
      </c>
      <c r="C66" s="27" t="s">
        <v>575</v>
      </c>
      <c r="D66" s="116">
        <v>0</v>
      </c>
      <c r="E66" s="116">
        <v>0</v>
      </c>
      <c r="F66" s="116">
        <v>0</v>
      </c>
      <c r="G66" s="116">
        <v>0</v>
      </c>
      <c r="H66" s="116">
        <v>0</v>
      </c>
      <c r="I66" s="116">
        <v>0</v>
      </c>
      <c r="J66" s="116">
        <v>0</v>
      </c>
      <c r="K66" s="116">
        <v>0</v>
      </c>
      <c r="N66" s="116">
        <v>0</v>
      </c>
      <c r="O66" s="116">
        <v>0</v>
      </c>
      <c r="P66" s="116">
        <v>0</v>
      </c>
      <c r="Q66" s="116">
        <v>0</v>
      </c>
      <c r="R66" s="116">
        <v>0</v>
      </c>
      <c r="S66" s="116">
        <v>0</v>
      </c>
      <c r="T66" s="116">
        <v>0</v>
      </c>
      <c r="U66" s="116">
        <v>0</v>
      </c>
    </row>
    <row r="67" spans="1:21">
      <c r="A67" s="79" t="s">
        <v>604</v>
      </c>
      <c r="B67" s="30" t="s">
        <v>445</v>
      </c>
      <c r="C67" s="27" t="s">
        <v>575</v>
      </c>
      <c r="D67" s="116">
        <v>0</v>
      </c>
      <c r="E67" s="116">
        <v>0</v>
      </c>
      <c r="F67" s="116">
        <v>0</v>
      </c>
      <c r="G67" s="116">
        <v>0</v>
      </c>
      <c r="H67" s="116">
        <v>0</v>
      </c>
      <c r="I67" s="116">
        <v>0</v>
      </c>
      <c r="J67" s="116">
        <v>0</v>
      </c>
      <c r="K67" s="116">
        <v>0</v>
      </c>
      <c r="N67" s="116">
        <v>0</v>
      </c>
      <c r="O67" s="116">
        <v>0</v>
      </c>
      <c r="P67" s="116">
        <v>0</v>
      </c>
      <c r="Q67" s="116">
        <v>0</v>
      </c>
      <c r="R67" s="116">
        <v>0</v>
      </c>
      <c r="S67" s="116">
        <v>0</v>
      </c>
      <c r="T67" s="116">
        <v>0</v>
      </c>
      <c r="U67" s="116">
        <v>0</v>
      </c>
    </row>
    <row r="68" spans="1:21">
      <c r="B68" s="30"/>
      <c r="C68" s="27"/>
    </row>
    <row r="69" spans="1:21">
      <c r="B69" s="26" t="s">
        <v>519</v>
      </c>
      <c r="C69" s="27"/>
    </row>
    <row r="70" spans="1:21">
      <c r="A70" s="79" t="s">
        <v>363</v>
      </c>
      <c r="B70" s="7" t="s">
        <v>226</v>
      </c>
      <c r="C70" s="27" t="s">
        <v>575</v>
      </c>
      <c r="D70" s="36">
        <f>D58-SUM(D71:D73)</f>
        <v>109237.26600000002</v>
      </c>
      <c r="E70" s="36">
        <f>E58-SUM(E71:E73)</f>
        <v>105859.35299999999</v>
      </c>
      <c r="F70" s="36">
        <f>F58-SUM(F71:F73)</f>
        <v>126326.59400000001</v>
      </c>
      <c r="G70" s="36">
        <f>G58-SUM(G71:G73)</f>
        <v>144911.38</v>
      </c>
      <c r="H70" s="36">
        <f>H58-SUM(H71:H73)</f>
        <v>147660.9</v>
      </c>
      <c r="I70" s="36">
        <f>I41-SUM(I71:I73)</f>
        <v>191519.79499999998</v>
      </c>
      <c r="J70" s="36">
        <f>J41-SUM(J71:J73)</f>
        <v>203371.86000000002</v>
      </c>
      <c r="K70" s="36">
        <f>K41-SUM(K71:K73)</f>
        <v>222412.64300000001</v>
      </c>
    </row>
    <row r="71" spans="1:21">
      <c r="A71" s="79" t="s">
        <v>364</v>
      </c>
      <c r="B71" s="7" t="s">
        <v>101</v>
      </c>
      <c r="C71" s="27" t="s">
        <v>575</v>
      </c>
      <c r="D71" s="36">
        <v>4580.777</v>
      </c>
      <c r="E71" s="36">
        <v>4297.2849999999999</v>
      </c>
      <c r="F71" s="36">
        <v>4219.9279999999999</v>
      </c>
      <c r="G71" s="36">
        <v>4563.3090000000002</v>
      </c>
      <c r="H71" s="36">
        <v>5139.0590000000002</v>
      </c>
      <c r="I71" s="36">
        <v>0</v>
      </c>
      <c r="J71" s="36">
        <v>0</v>
      </c>
      <c r="K71" s="36">
        <v>0</v>
      </c>
      <c r="N71" s="36">
        <f>N58-N72</f>
        <v>0</v>
      </c>
      <c r="O71" s="36">
        <f>O58-O72</f>
        <v>0</v>
      </c>
      <c r="P71" s="36">
        <f>P58-P72</f>
        <v>0</v>
      </c>
      <c r="Q71" s="36">
        <f>Q58-Q72</f>
        <v>0</v>
      </c>
      <c r="R71" s="36">
        <f>R58-R72</f>
        <v>0</v>
      </c>
      <c r="S71" s="36">
        <f>S41-S72</f>
        <v>4982.6989999999996</v>
      </c>
      <c r="T71" s="36">
        <f>T41-T72</f>
        <v>5932.8879999999999</v>
      </c>
      <c r="U71" s="36">
        <f>U41-U72</f>
        <v>5626.8919999999998</v>
      </c>
    </row>
    <row r="72" spans="1:21">
      <c r="A72" s="79" t="s">
        <v>365</v>
      </c>
      <c r="B72" s="7" t="s">
        <v>102</v>
      </c>
      <c r="C72" s="27" t="s">
        <v>575</v>
      </c>
      <c r="D72" s="36">
        <v>1012.888</v>
      </c>
      <c r="E72" s="36">
        <v>1017.1130000000001</v>
      </c>
      <c r="F72" s="36">
        <v>1183.127</v>
      </c>
      <c r="G72" s="36">
        <v>1295.7070000000001</v>
      </c>
      <c r="H72" s="36">
        <v>1481.018</v>
      </c>
      <c r="I72" s="36">
        <v>1972.5640000000001</v>
      </c>
      <c r="J72" s="36">
        <v>3344.8110000000001</v>
      </c>
      <c r="K72" s="36">
        <v>3032.5630000000001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67.887</v>
      </c>
      <c r="U72" s="36">
        <v>63.683</v>
      </c>
    </row>
    <row r="73" spans="1:21">
      <c r="A73" s="79" t="s">
        <v>366</v>
      </c>
      <c r="B73" s="7" t="s">
        <v>103</v>
      </c>
      <c r="C73" s="27" t="s">
        <v>575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  <c r="N73" s="36">
        <v>0</v>
      </c>
      <c r="O73" s="36">
        <v>0</v>
      </c>
      <c r="P73" s="36">
        <v>0</v>
      </c>
      <c r="Q73" s="36">
        <v>0</v>
      </c>
      <c r="R73" s="36">
        <v>0</v>
      </c>
      <c r="S73" s="36">
        <v>0</v>
      </c>
      <c r="T73" s="36">
        <v>0</v>
      </c>
      <c r="U73" s="36">
        <v>0</v>
      </c>
    </row>
    <row r="74" spans="1:21">
      <c r="A74" s="79" t="s">
        <v>367</v>
      </c>
      <c r="B74" s="7" t="s">
        <v>104</v>
      </c>
      <c r="C74" s="27" t="s">
        <v>575</v>
      </c>
      <c r="D74" s="36">
        <v>0</v>
      </c>
      <c r="E74" s="36">
        <v>0</v>
      </c>
      <c r="F74" s="36">
        <v>0</v>
      </c>
      <c r="G74" s="36">
        <v>0</v>
      </c>
      <c r="H74" s="36">
        <v>0</v>
      </c>
      <c r="I74" s="36">
        <v>0</v>
      </c>
      <c r="J74" s="36">
        <v>0</v>
      </c>
      <c r="K74" s="36">
        <v>0</v>
      </c>
      <c r="N74" s="36">
        <v>0</v>
      </c>
      <c r="O74" s="36">
        <v>0</v>
      </c>
      <c r="P74" s="36">
        <v>0</v>
      </c>
      <c r="Q74" s="36">
        <v>0</v>
      </c>
      <c r="R74" s="36">
        <v>0</v>
      </c>
      <c r="S74" s="36">
        <v>0</v>
      </c>
      <c r="T74" s="36">
        <v>0</v>
      </c>
      <c r="U74" s="36">
        <v>0</v>
      </c>
    </row>
    <row r="75" spans="1:21">
      <c r="A75" s="79" t="s">
        <v>605</v>
      </c>
      <c r="B75" s="30" t="s">
        <v>445</v>
      </c>
      <c r="C75" s="27" t="s">
        <v>575</v>
      </c>
      <c r="D75" s="36">
        <v>0</v>
      </c>
      <c r="E75" s="36">
        <v>0</v>
      </c>
      <c r="F75" s="36">
        <v>0</v>
      </c>
      <c r="G75" s="36">
        <v>0</v>
      </c>
      <c r="H75" s="36">
        <v>0</v>
      </c>
      <c r="I75" s="36">
        <v>0</v>
      </c>
      <c r="J75" s="36">
        <v>0</v>
      </c>
      <c r="K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>
        <v>0</v>
      </c>
      <c r="T75" s="36">
        <v>0</v>
      </c>
      <c r="U75" s="36">
        <v>0</v>
      </c>
    </row>
    <row r="76" spans="1:21">
      <c r="A76" s="79" t="s">
        <v>911</v>
      </c>
      <c r="B76" s="30" t="s">
        <v>912</v>
      </c>
      <c r="C76" s="27" t="s">
        <v>575</v>
      </c>
      <c r="D76" s="36">
        <v>1132.0325055972942</v>
      </c>
      <c r="E76" s="36">
        <v>1136.9236563943946</v>
      </c>
      <c r="F76" s="36">
        <v>-830.47993549273019</v>
      </c>
      <c r="G76" s="36">
        <v>2138.5353428401158</v>
      </c>
      <c r="H76" s="36">
        <v>-2080.7153470385397</v>
      </c>
      <c r="I76" s="36">
        <v>3341.5832607632842</v>
      </c>
      <c r="J76" s="36">
        <v>6276.7674253035939</v>
      </c>
      <c r="K76" s="36">
        <v>-4965.2988949297069</v>
      </c>
      <c r="N76" s="46"/>
      <c r="O76" s="46"/>
      <c r="P76" s="46"/>
      <c r="Q76" s="46"/>
      <c r="R76" s="46"/>
      <c r="S76" s="46"/>
      <c r="T76" s="46"/>
      <c r="U76" s="46"/>
    </row>
    <row r="77" spans="1:21"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</row>
    <row r="78" spans="1:21" ht="15.75">
      <c r="B78" s="16" t="s">
        <v>588</v>
      </c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</row>
    <row r="79" spans="1:21" ht="15.75">
      <c r="B79" s="16" t="s">
        <v>484</v>
      </c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</row>
    <row r="80" spans="1:21">
      <c r="B80" s="39" t="s">
        <v>828</v>
      </c>
    </row>
    <row r="81" spans="1:11">
      <c r="B81" s="26" t="s">
        <v>492</v>
      </c>
      <c r="D81" s="79">
        <v>2006</v>
      </c>
      <c r="E81" s="79">
        <v>2007</v>
      </c>
      <c r="F81" s="79">
        <v>2008</v>
      </c>
      <c r="G81" s="79">
        <v>2009</v>
      </c>
      <c r="H81" s="79">
        <v>2010</v>
      </c>
      <c r="I81" s="79">
        <v>2011</v>
      </c>
      <c r="J81" s="79">
        <v>2012</v>
      </c>
      <c r="K81" s="79">
        <v>2013</v>
      </c>
    </row>
    <row r="82" spans="1:11">
      <c r="A82" s="79" t="s">
        <v>486</v>
      </c>
      <c r="B82" s="30" t="s">
        <v>500</v>
      </c>
      <c r="C82" s="27" t="s">
        <v>575</v>
      </c>
      <c r="D82" s="36">
        <v>8806</v>
      </c>
      <c r="E82" s="36">
        <f t="shared" ref="E82:K82" si="12">D87</f>
        <v>7592</v>
      </c>
      <c r="F82" s="36">
        <f t="shared" si="12"/>
        <v>6491</v>
      </c>
      <c r="G82" s="36">
        <f t="shared" si="12"/>
        <v>5970</v>
      </c>
      <c r="H82" s="36">
        <f t="shared" si="12"/>
        <v>7874</v>
      </c>
      <c r="I82" s="36">
        <f t="shared" si="12"/>
        <v>10036</v>
      </c>
      <c r="J82" s="36">
        <f t="shared" si="12"/>
        <v>12723</v>
      </c>
      <c r="K82" s="36">
        <f t="shared" si="12"/>
        <v>13807</v>
      </c>
    </row>
    <row r="83" spans="1:11">
      <c r="A83" s="79" t="s">
        <v>487</v>
      </c>
      <c r="B83" s="30" t="s">
        <v>501</v>
      </c>
      <c r="C83" s="27" t="s">
        <v>575</v>
      </c>
      <c r="D83" s="36">
        <v>4151</v>
      </c>
      <c r="E83" s="36">
        <v>4137</v>
      </c>
      <c r="F83" s="36">
        <v>3866</v>
      </c>
      <c r="G83" s="36">
        <v>7527</v>
      </c>
      <c r="H83" s="36">
        <v>9386</v>
      </c>
      <c r="I83" s="36">
        <v>12310</v>
      </c>
      <c r="J83" s="36">
        <v>10503</v>
      </c>
      <c r="K83" s="36">
        <v>12084</v>
      </c>
    </row>
    <row r="84" spans="1:11">
      <c r="A84" s="79" t="s">
        <v>488</v>
      </c>
      <c r="B84" s="30" t="s">
        <v>502</v>
      </c>
      <c r="C84" s="27" t="s">
        <v>575</v>
      </c>
      <c r="D84" s="36">
        <v>-5518</v>
      </c>
      <c r="E84" s="36">
        <v>-5254</v>
      </c>
      <c r="F84" s="36">
        <v>-4479</v>
      </c>
      <c r="G84" s="36">
        <v>-5541</v>
      </c>
      <c r="H84" s="36">
        <v>-7331</v>
      </c>
      <c r="I84" s="36">
        <v>-9732</v>
      </c>
      <c r="J84" s="36">
        <v>-9672</v>
      </c>
      <c r="K84" s="36">
        <v>-10892</v>
      </c>
    </row>
    <row r="85" spans="1:11">
      <c r="A85" s="79" t="s">
        <v>489</v>
      </c>
      <c r="B85" s="30" t="s">
        <v>503</v>
      </c>
      <c r="C85" s="27" t="s">
        <v>575</v>
      </c>
      <c r="D85" s="36">
        <v>0</v>
      </c>
      <c r="E85" s="36">
        <v>0</v>
      </c>
      <c r="F85" s="36">
        <v>0</v>
      </c>
      <c r="G85" s="36">
        <v>0</v>
      </c>
      <c r="H85" s="36">
        <v>0</v>
      </c>
      <c r="I85" s="36">
        <v>0</v>
      </c>
      <c r="J85" s="36">
        <v>0</v>
      </c>
      <c r="K85" s="36">
        <v>0</v>
      </c>
    </row>
    <row r="86" spans="1:11" ht="30">
      <c r="A86" s="79" t="s">
        <v>490</v>
      </c>
      <c r="B86" s="30" t="s">
        <v>504</v>
      </c>
      <c r="C86" s="27" t="s">
        <v>575</v>
      </c>
      <c r="D86" s="36">
        <v>153</v>
      </c>
      <c r="E86" s="36">
        <v>16</v>
      </c>
      <c r="F86" s="36">
        <v>92</v>
      </c>
      <c r="G86" s="36">
        <v>-82</v>
      </c>
      <c r="H86" s="36">
        <v>107</v>
      </c>
      <c r="I86" s="36">
        <v>109</v>
      </c>
      <c r="J86" s="36">
        <v>253</v>
      </c>
      <c r="K86" s="36">
        <v>226</v>
      </c>
    </row>
    <row r="87" spans="1:11">
      <c r="A87" s="79" t="s">
        <v>491</v>
      </c>
      <c r="B87" s="30" t="s">
        <v>505</v>
      </c>
      <c r="C87" s="27" t="s">
        <v>575</v>
      </c>
      <c r="D87" s="36">
        <f t="shared" ref="D87:K87" si="13">SUM(D82:D86)</f>
        <v>7592</v>
      </c>
      <c r="E87" s="36">
        <f t="shared" si="13"/>
        <v>6491</v>
      </c>
      <c r="F87" s="36">
        <f t="shared" si="13"/>
        <v>5970</v>
      </c>
      <c r="G87" s="36">
        <f t="shared" si="13"/>
        <v>7874</v>
      </c>
      <c r="H87" s="36">
        <f t="shared" si="13"/>
        <v>10036</v>
      </c>
      <c r="I87" s="36">
        <f t="shared" si="13"/>
        <v>12723</v>
      </c>
      <c r="J87" s="36">
        <f t="shared" si="13"/>
        <v>13807</v>
      </c>
      <c r="K87" s="36">
        <f t="shared" si="13"/>
        <v>15225</v>
      </c>
    </row>
    <row r="88" spans="1:11">
      <c r="B88" s="26" t="s">
        <v>493</v>
      </c>
    </row>
    <row r="89" spans="1:11">
      <c r="A89" s="79" t="s">
        <v>494</v>
      </c>
      <c r="B89" s="30" t="s">
        <v>500</v>
      </c>
      <c r="C89" s="27" t="s">
        <v>575</v>
      </c>
      <c r="D89" s="36">
        <v>0</v>
      </c>
      <c r="E89" s="36">
        <f>D94</f>
        <v>0</v>
      </c>
      <c r="F89" s="36">
        <f>E94</f>
        <v>0</v>
      </c>
      <c r="G89" s="36">
        <v>0</v>
      </c>
      <c r="H89" s="36">
        <f>G94</f>
        <v>0</v>
      </c>
      <c r="I89" s="36">
        <f>H94</f>
        <v>0</v>
      </c>
      <c r="J89" s="36">
        <f>I94</f>
        <v>0</v>
      </c>
      <c r="K89" s="36">
        <f>J94</f>
        <v>0</v>
      </c>
    </row>
    <row r="90" spans="1:11">
      <c r="A90" s="79" t="s">
        <v>495</v>
      </c>
      <c r="B90" s="30" t="s">
        <v>501</v>
      </c>
      <c r="C90" s="27" t="s">
        <v>575</v>
      </c>
      <c r="D90" s="36">
        <v>0</v>
      </c>
      <c r="E90" s="36">
        <v>0</v>
      </c>
      <c r="F90" s="36">
        <v>0</v>
      </c>
      <c r="G90" s="36">
        <v>0</v>
      </c>
      <c r="H90" s="36">
        <v>0</v>
      </c>
      <c r="I90" s="36">
        <v>0</v>
      </c>
      <c r="J90" s="36">
        <v>0</v>
      </c>
      <c r="K90" s="36">
        <v>0</v>
      </c>
    </row>
    <row r="91" spans="1:11">
      <c r="A91" s="79" t="s">
        <v>496</v>
      </c>
      <c r="B91" s="30" t="s">
        <v>502</v>
      </c>
      <c r="C91" s="27" t="s">
        <v>575</v>
      </c>
      <c r="D91" s="36">
        <v>0</v>
      </c>
      <c r="E91" s="36">
        <v>0</v>
      </c>
      <c r="F91" s="36">
        <v>0</v>
      </c>
      <c r="G91" s="36">
        <v>0</v>
      </c>
      <c r="H91" s="36">
        <v>0</v>
      </c>
      <c r="I91" s="36">
        <v>0</v>
      </c>
      <c r="J91" s="36">
        <v>0</v>
      </c>
      <c r="K91" s="36">
        <v>0</v>
      </c>
    </row>
    <row r="92" spans="1:11">
      <c r="A92" s="79" t="s">
        <v>497</v>
      </c>
      <c r="B92" s="30" t="s">
        <v>503</v>
      </c>
      <c r="C92" s="27" t="s">
        <v>575</v>
      </c>
      <c r="D92" s="36">
        <v>0</v>
      </c>
      <c r="E92" s="36">
        <v>0</v>
      </c>
      <c r="F92" s="36">
        <v>0</v>
      </c>
      <c r="G92" s="36">
        <v>0</v>
      </c>
      <c r="H92" s="36">
        <v>0</v>
      </c>
      <c r="I92" s="36">
        <v>0</v>
      </c>
      <c r="J92" s="36">
        <v>0</v>
      </c>
      <c r="K92" s="36">
        <v>0</v>
      </c>
    </row>
    <row r="93" spans="1:11" ht="30">
      <c r="A93" s="79" t="s">
        <v>498</v>
      </c>
      <c r="B93" s="30" t="s">
        <v>504</v>
      </c>
      <c r="C93" s="27" t="s">
        <v>575</v>
      </c>
      <c r="D93" s="36">
        <v>0</v>
      </c>
      <c r="E93" s="36">
        <v>0</v>
      </c>
      <c r="F93" s="36">
        <v>0</v>
      </c>
      <c r="G93" s="36">
        <v>0</v>
      </c>
      <c r="H93" s="36">
        <v>0</v>
      </c>
      <c r="I93" s="36">
        <v>0</v>
      </c>
      <c r="J93" s="36">
        <v>0</v>
      </c>
      <c r="K93" s="36">
        <v>0</v>
      </c>
    </row>
    <row r="94" spans="1:11">
      <c r="A94" s="79" t="s">
        <v>499</v>
      </c>
      <c r="B94" s="30" t="s">
        <v>505</v>
      </c>
      <c r="C94" s="27" t="s">
        <v>575</v>
      </c>
      <c r="D94" s="36">
        <f t="shared" ref="D94:K94" si="14">SUM(D89:D93)</f>
        <v>0</v>
      </c>
      <c r="E94" s="36">
        <f t="shared" si="14"/>
        <v>0</v>
      </c>
      <c r="F94" s="36">
        <f t="shared" si="14"/>
        <v>0</v>
      </c>
      <c r="G94" s="36">
        <f t="shared" si="14"/>
        <v>0</v>
      </c>
      <c r="H94" s="36">
        <f t="shared" si="14"/>
        <v>0</v>
      </c>
      <c r="I94" s="36">
        <f t="shared" si="14"/>
        <v>0</v>
      </c>
      <c r="J94" s="36">
        <f t="shared" si="14"/>
        <v>0</v>
      </c>
      <c r="K94" s="36">
        <f t="shared" si="14"/>
        <v>0</v>
      </c>
    </row>
    <row r="96" spans="1:11">
      <c r="B96" s="39" t="s">
        <v>829</v>
      </c>
    </row>
    <row r="97" spans="1:11">
      <c r="B97" s="26" t="s">
        <v>492</v>
      </c>
      <c r="D97" s="79">
        <v>2006</v>
      </c>
      <c r="E97" s="79">
        <v>2007</v>
      </c>
      <c r="F97" s="79">
        <v>2008</v>
      </c>
      <c r="G97" s="79">
        <v>2009</v>
      </c>
      <c r="H97" s="79">
        <v>2010</v>
      </c>
      <c r="I97" s="79">
        <v>2011</v>
      </c>
      <c r="J97" s="79">
        <v>2012</v>
      </c>
      <c r="K97" s="79">
        <v>2013</v>
      </c>
    </row>
    <row r="98" spans="1:11">
      <c r="A98" s="79" t="s">
        <v>830</v>
      </c>
      <c r="B98" s="30" t="s">
        <v>500</v>
      </c>
      <c r="C98" s="27" t="s">
        <v>575</v>
      </c>
      <c r="D98" s="36">
        <v>16193</v>
      </c>
      <c r="E98" s="36">
        <f t="shared" ref="E98:K98" si="15">D103</f>
        <v>20274</v>
      </c>
      <c r="F98" s="36">
        <f t="shared" si="15"/>
        <v>18762</v>
      </c>
      <c r="G98" s="36">
        <f t="shared" si="15"/>
        <v>16227</v>
      </c>
      <c r="H98" s="36">
        <f t="shared" si="15"/>
        <v>24327</v>
      </c>
      <c r="I98" s="36">
        <f t="shared" si="15"/>
        <v>30373</v>
      </c>
      <c r="J98" s="36">
        <f t="shared" si="15"/>
        <v>38635</v>
      </c>
      <c r="K98" s="36">
        <f t="shared" si="15"/>
        <v>46507</v>
      </c>
    </row>
    <row r="99" spans="1:11">
      <c r="A99" s="79" t="s">
        <v>831</v>
      </c>
      <c r="B99" s="30" t="s">
        <v>501</v>
      </c>
      <c r="C99" s="27" t="s">
        <v>575</v>
      </c>
      <c r="D99" s="36">
        <v>3817</v>
      </c>
      <c r="E99" s="36">
        <v>2047</v>
      </c>
      <c r="F99" s="36">
        <v>1452</v>
      </c>
      <c r="G99" s="36">
        <v>7597</v>
      </c>
      <c r="H99" s="36">
        <v>8188</v>
      </c>
      <c r="I99" s="36">
        <v>10239</v>
      </c>
      <c r="J99" s="36">
        <v>4128</v>
      </c>
      <c r="K99" s="36">
        <v>5083</v>
      </c>
    </row>
    <row r="100" spans="1:11">
      <c r="A100" s="79" t="s">
        <v>832</v>
      </c>
      <c r="B100" s="30" t="s">
        <v>502</v>
      </c>
      <c r="C100" s="27" t="s">
        <v>575</v>
      </c>
      <c r="D100" s="36">
        <v>0</v>
      </c>
      <c r="E100" s="36">
        <v>-3892</v>
      </c>
      <c r="F100" s="36">
        <v>-2536</v>
      </c>
      <c r="G100" s="36">
        <v>-1241</v>
      </c>
      <c r="H100" s="36">
        <v>-882</v>
      </c>
      <c r="I100" s="36">
        <v>-1455</v>
      </c>
      <c r="J100" s="36">
        <v>-1698</v>
      </c>
      <c r="K100" s="36">
        <v>-2975</v>
      </c>
    </row>
    <row r="101" spans="1:11">
      <c r="A101" s="79" t="s">
        <v>833</v>
      </c>
      <c r="B101" s="30" t="s">
        <v>503</v>
      </c>
      <c r="C101" s="27" t="s">
        <v>575</v>
      </c>
      <c r="D101" s="36">
        <v>-183</v>
      </c>
      <c r="E101" s="36">
        <v>-79</v>
      </c>
      <c r="F101" s="36">
        <v>-113</v>
      </c>
      <c r="G101" s="36">
        <v>-63</v>
      </c>
      <c r="H101" s="36">
        <v>-154</v>
      </c>
      <c r="I101" s="36">
        <v>-244</v>
      </c>
      <c r="J101" s="36">
        <v>-247</v>
      </c>
      <c r="K101" s="36">
        <v>-165</v>
      </c>
    </row>
    <row r="102" spans="1:11" ht="30">
      <c r="A102" s="79" t="s">
        <v>834</v>
      </c>
      <c r="B102" s="30" t="s">
        <v>504</v>
      </c>
      <c r="C102" s="27" t="s">
        <v>575</v>
      </c>
      <c r="D102" s="36">
        <v>447</v>
      </c>
      <c r="E102" s="36">
        <v>412</v>
      </c>
      <c r="F102" s="36">
        <v>-1338</v>
      </c>
      <c r="G102" s="36">
        <v>1807</v>
      </c>
      <c r="H102" s="36">
        <v>-1106</v>
      </c>
      <c r="I102" s="36">
        <v>-278</v>
      </c>
      <c r="J102" s="36">
        <v>5689</v>
      </c>
      <c r="K102" s="36">
        <v>-5325</v>
      </c>
    </row>
    <row r="103" spans="1:11">
      <c r="A103" s="79" t="s">
        <v>835</v>
      </c>
      <c r="B103" s="30" t="s">
        <v>505</v>
      </c>
      <c r="C103" s="27" t="s">
        <v>575</v>
      </c>
      <c r="D103" s="36">
        <f t="shared" ref="D103:K103" si="16">SUM(D98:D102)</f>
        <v>20274</v>
      </c>
      <c r="E103" s="36">
        <f t="shared" si="16"/>
        <v>18762</v>
      </c>
      <c r="F103" s="36">
        <f t="shared" si="16"/>
        <v>16227</v>
      </c>
      <c r="G103" s="36">
        <f t="shared" si="16"/>
        <v>24327</v>
      </c>
      <c r="H103" s="36">
        <f t="shared" si="16"/>
        <v>30373</v>
      </c>
      <c r="I103" s="36">
        <f t="shared" si="16"/>
        <v>38635</v>
      </c>
      <c r="J103" s="36">
        <f t="shared" si="16"/>
        <v>46507</v>
      </c>
      <c r="K103" s="36">
        <f t="shared" si="16"/>
        <v>43125</v>
      </c>
    </row>
    <row r="104" spans="1:11">
      <c r="B104" s="26" t="s">
        <v>493</v>
      </c>
    </row>
    <row r="105" spans="1:11">
      <c r="A105" s="79" t="s">
        <v>836</v>
      </c>
      <c r="B105" s="30" t="s">
        <v>500</v>
      </c>
      <c r="C105" s="27" t="s">
        <v>575</v>
      </c>
      <c r="D105" s="36">
        <v>0</v>
      </c>
      <c r="E105" s="36">
        <f>D110</f>
        <v>0</v>
      </c>
      <c r="F105" s="36">
        <f>E110</f>
        <v>0</v>
      </c>
      <c r="G105" s="36">
        <v>0</v>
      </c>
      <c r="H105" s="36">
        <f>G110</f>
        <v>0</v>
      </c>
      <c r="I105" s="36">
        <f>H110</f>
        <v>0</v>
      </c>
      <c r="J105" s="36">
        <f>I110</f>
        <v>0</v>
      </c>
      <c r="K105" s="36">
        <f>J110</f>
        <v>0</v>
      </c>
    </row>
    <row r="106" spans="1:11">
      <c r="A106" s="79" t="s">
        <v>837</v>
      </c>
      <c r="B106" s="30" t="s">
        <v>501</v>
      </c>
      <c r="C106" s="27" t="s">
        <v>575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36">
        <v>0</v>
      </c>
      <c r="K106" s="36">
        <v>0</v>
      </c>
    </row>
    <row r="107" spans="1:11">
      <c r="A107" s="79" t="s">
        <v>838</v>
      </c>
      <c r="B107" s="30" t="s">
        <v>502</v>
      </c>
      <c r="C107" s="27" t="s">
        <v>575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v>0</v>
      </c>
      <c r="J107" s="36">
        <v>0</v>
      </c>
      <c r="K107" s="36">
        <v>0</v>
      </c>
    </row>
    <row r="108" spans="1:11">
      <c r="A108" s="79" t="s">
        <v>839</v>
      </c>
      <c r="B108" s="30" t="s">
        <v>503</v>
      </c>
      <c r="C108" s="27" t="s">
        <v>575</v>
      </c>
      <c r="D108" s="36">
        <v>0</v>
      </c>
      <c r="E108" s="36">
        <v>0</v>
      </c>
      <c r="F108" s="36">
        <v>0</v>
      </c>
      <c r="G108" s="36">
        <v>0</v>
      </c>
      <c r="H108" s="36">
        <v>0</v>
      </c>
      <c r="I108" s="36">
        <v>0</v>
      </c>
      <c r="J108" s="36">
        <v>0</v>
      </c>
      <c r="K108" s="36">
        <v>0</v>
      </c>
    </row>
    <row r="109" spans="1:11" ht="30">
      <c r="A109" s="79" t="s">
        <v>840</v>
      </c>
      <c r="B109" s="30" t="s">
        <v>504</v>
      </c>
      <c r="C109" s="27" t="s">
        <v>575</v>
      </c>
      <c r="D109" s="36">
        <v>0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</row>
    <row r="110" spans="1:11">
      <c r="A110" s="79" t="s">
        <v>841</v>
      </c>
      <c r="B110" s="30" t="s">
        <v>505</v>
      </c>
      <c r="C110" s="27" t="s">
        <v>575</v>
      </c>
      <c r="D110" s="36">
        <f t="shared" ref="D110:K110" si="17">SUM(D105:D109)</f>
        <v>0</v>
      </c>
      <c r="E110" s="36">
        <f t="shared" si="17"/>
        <v>0</v>
      </c>
      <c r="F110" s="36">
        <f t="shared" si="17"/>
        <v>0</v>
      </c>
      <c r="G110" s="36">
        <f t="shared" si="17"/>
        <v>0</v>
      </c>
      <c r="H110" s="36">
        <f t="shared" si="17"/>
        <v>0</v>
      </c>
      <c r="I110" s="36">
        <f t="shared" si="17"/>
        <v>0</v>
      </c>
      <c r="J110" s="36">
        <f t="shared" si="17"/>
        <v>0</v>
      </c>
      <c r="K110" s="36">
        <f t="shared" si="17"/>
        <v>0</v>
      </c>
    </row>
    <row r="112" spans="1:11">
      <c r="B112" s="39" t="s">
        <v>842</v>
      </c>
    </row>
    <row r="113" spans="1:11">
      <c r="B113" s="26" t="s">
        <v>492</v>
      </c>
      <c r="D113" s="79">
        <v>2006</v>
      </c>
      <c r="E113" s="79">
        <v>2007</v>
      </c>
      <c r="F113" s="79">
        <v>2008</v>
      </c>
      <c r="G113" s="79">
        <v>2009</v>
      </c>
      <c r="H113" s="79">
        <v>2010</v>
      </c>
      <c r="I113" s="79">
        <v>2011</v>
      </c>
      <c r="J113" s="79">
        <v>2012</v>
      </c>
      <c r="K113" s="79">
        <v>2013</v>
      </c>
    </row>
    <row r="114" spans="1:11">
      <c r="A114" s="79" t="s">
        <v>843</v>
      </c>
      <c r="B114" s="30" t="s">
        <v>500</v>
      </c>
      <c r="C114" s="27" t="s">
        <v>575</v>
      </c>
      <c r="D114" s="36">
        <v>238</v>
      </c>
      <c r="E114" s="36">
        <f t="shared" ref="E114:K114" si="18">D119</f>
        <v>332</v>
      </c>
      <c r="F114" s="36">
        <f t="shared" si="18"/>
        <v>308</v>
      </c>
      <c r="G114" s="36">
        <f t="shared" si="18"/>
        <v>252</v>
      </c>
      <c r="H114" s="36">
        <f t="shared" si="18"/>
        <v>353</v>
      </c>
      <c r="I114" s="36">
        <f t="shared" si="18"/>
        <v>280</v>
      </c>
      <c r="J114" s="36">
        <f t="shared" si="18"/>
        <v>405</v>
      </c>
      <c r="K114" s="36">
        <f t="shared" si="18"/>
        <v>965</v>
      </c>
    </row>
    <row r="115" spans="1:11">
      <c r="A115" s="79" t="s">
        <v>844</v>
      </c>
      <c r="B115" s="30" t="s">
        <v>501</v>
      </c>
      <c r="C115" s="27" t="s">
        <v>575</v>
      </c>
      <c r="D115" s="36">
        <v>250</v>
      </c>
      <c r="E115" s="36">
        <v>318</v>
      </c>
      <c r="F115" s="36">
        <v>81</v>
      </c>
      <c r="G115" s="36">
        <v>556</v>
      </c>
      <c r="H115" s="36">
        <v>372</v>
      </c>
      <c r="I115" s="36">
        <v>636</v>
      </c>
      <c r="J115" s="36">
        <v>1329</v>
      </c>
      <c r="K115" s="36">
        <v>1244</v>
      </c>
    </row>
    <row r="116" spans="1:11">
      <c r="A116" s="79" t="s">
        <v>845</v>
      </c>
      <c r="B116" s="30" t="s">
        <v>502</v>
      </c>
      <c r="C116" s="27" t="s">
        <v>575</v>
      </c>
      <c r="D116" s="36">
        <v>-53</v>
      </c>
      <c r="E116" s="36">
        <v>-178</v>
      </c>
      <c r="F116" s="36">
        <v>-37</v>
      </c>
      <c r="G116" s="36">
        <v>-279</v>
      </c>
      <c r="H116" s="36">
        <v>-231</v>
      </c>
      <c r="I116" s="36">
        <v>-291</v>
      </c>
      <c r="J116" s="36">
        <v>-543</v>
      </c>
      <c r="K116" s="36">
        <v>-750</v>
      </c>
    </row>
    <row r="117" spans="1:11">
      <c r="A117" s="79" t="s">
        <v>846</v>
      </c>
      <c r="B117" s="30" t="s">
        <v>503</v>
      </c>
      <c r="C117" s="27" t="s">
        <v>575</v>
      </c>
      <c r="D117" s="36">
        <v>-103</v>
      </c>
      <c r="E117" s="36">
        <v>-164</v>
      </c>
      <c r="F117" s="36">
        <v>-100</v>
      </c>
      <c r="G117" s="36">
        <v>-176</v>
      </c>
      <c r="H117" s="36">
        <v>-214</v>
      </c>
      <c r="I117" s="36">
        <v>-220</v>
      </c>
      <c r="J117" s="36">
        <v>-226</v>
      </c>
      <c r="K117" s="36">
        <v>-537</v>
      </c>
    </row>
    <row r="118" spans="1:11" ht="30">
      <c r="A118" s="79" t="s">
        <v>847</v>
      </c>
      <c r="B118" s="30" t="s">
        <v>504</v>
      </c>
      <c r="C118" s="27" t="s">
        <v>575</v>
      </c>
      <c r="D118" s="36">
        <v>0</v>
      </c>
      <c r="E118" s="36">
        <v>0</v>
      </c>
      <c r="F118" s="36">
        <v>0</v>
      </c>
      <c r="G118" s="36">
        <v>0</v>
      </c>
      <c r="H118" s="36">
        <v>0</v>
      </c>
      <c r="I118" s="36">
        <v>0</v>
      </c>
      <c r="J118" s="36">
        <v>0</v>
      </c>
      <c r="K118" s="36">
        <v>0</v>
      </c>
    </row>
    <row r="119" spans="1:11">
      <c r="A119" s="79" t="s">
        <v>848</v>
      </c>
      <c r="B119" s="30" t="s">
        <v>505</v>
      </c>
      <c r="C119" s="27" t="s">
        <v>575</v>
      </c>
      <c r="D119" s="36">
        <f t="shared" ref="D119:K119" si="19">SUM(D114:D118)</f>
        <v>332</v>
      </c>
      <c r="E119" s="36">
        <f t="shared" si="19"/>
        <v>308</v>
      </c>
      <c r="F119" s="36">
        <f t="shared" si="19"/>
        <v>252</v>
      </c>
      <c r="G119" s="36">
        <f t="shared" si="19"/>
        <v>353</v>
      </c>
      <c r="H119" s="36">
        <f t="shared" si="19"/>
        <v>280</v>
      </c>
      <c r="I119" s="36">
        <f t="shared" si="19"/>
        <v>405</v>
      </c>
      <c r="J119" s="36">
        <f t="shared" si="19"/>
        <v>965</v>
      </c>
      <c r="K119" s="36">
        <f t="shared" si="19"/>
        <v>922</v>
      </c>
    </row>
    <row r="120" spans="1:11">
      <c r="B120" s="26" t="s">
        <v>493</v>
      </c>
    </row>
    <row r="121" spans="1:11">
      <c r="A121" s="79" t="s">
        <v>849</v>
      </c>
      <c r="B121" s="30" t="s">
        <v>500</v>
      </c>
      <c r="C121" s="27" t="s">
        <v>575</v>
      </c>
      <c r="D121" s="36">
        <v>0</v>
      </c>
      <c r="E121" s="36">
        <f>D126</f>
        <v>0</v>
      </c>
      <c r="F121" s="36">
        <f>E126</f>
        <v>0</v>
      </c>
      <c r="G121" s="36">
        <v>0</v>
      </c>
      <c r="H121" s="36">
        <f>G126</f>
        <v>0</v>
      </c>
      <c r="I121" s="36">
        <f>H126</f>
        <v>0</v>
      </c>
      <c r="J121" s="36">
        <f>I126</f>
        <v>0</v>
      </c>
      <c r="K121" s="36">
        <f>J126</f>
        <v>0</v>
      </c>
    </row>
    <row r="122" spans="1:11">
      <c r="A122" s="79" t="s">
        <v>850</v>
      </c>
      <c r="B122" s="30" t="s">
        <v>501</v>
      </c>
      <c r="C122" s="27" t="s">
        <v>575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</row>
    <row r="123" spans="1:11">
      <c r="A123" s="79" t="s">
        <v>851</v>
      </c>
      <c r="B123" s="30" t="s">
        <v>502</v>
      </c>
      <c r="C123" s="27" t="s">
        <v>575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</row>
    <row r="124" spans="1:11">
      <c r="A124" s="79" t="s">
        <v>852</v>
      </c>
      <c r="B124" s="30" t="s">
        <v>503</v>
      </c>
      <c r="C124" s="27" t="s">
        <v>575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</row>
    <row r="125" spans="1:11" ht="30">
      <c r="A125" s="79" t="s">
        <v>853</v>
      </c>
      <c r="B125" s="30" t="s">
        <v>504</v>
      </c>
      <c r="C125" s="27" t="s">
        <v>575</v>
      </c>
      <c r="D125" s="36">
        <v>0</v>
      </c>
      <c r="E125" s="36">
        <v>0</v>
      </c>
      <c r="F125" s="36">
        <v>0</v>
      </c>
      <c r="G125" s="36">
        <v>0</v>
      </c>
      <c r="H125" s="36">
        <v>0</v>
      </c>
      <c r="I125" s="36">
        <v>0</v>
      </c>
      <c r="J125" s="36">
        <v>0</v>
      </c>
      <c r="K125" s="36">
        <v>0</v>
      </c>
    </row>
    <row r="126" spans="1:11">
      <c r="A126" s="79" t="s">
        <v>854</v>
      </c>
      <c r="B126" s="30" t="s">
        <v>505</v>
      </c>
      <c r="C126" s="27" t="s">
        <v>575</v>
      </c>
      <c r="D126" s="36">
        <f t="shared" ref="D126:K126" si="20">SUM(D121:D125)</f>
        <v>0</v>
      </c>
      <c r="E126" s="36">
        <f t="shared" si="20"/>
        <v>0</v>
      </c>
      <c r="F126" s="36">
        <f t="shared" si="20"/>
        <v>0</v>
      </c>
      <c r="G126" s="36">
        <f t="shared" si="20"/>
        <v>0</v>
      </c>
      <c r="H126" s="36">
        <f t="shared" si="20"/>
        <v>0</v>
      </c>
      <c r="I126" s="36">
        <f t="shared" si="20"/>
        <v>0</v>
      </c>
      <c r="J126" s="36">
        <f t="shared" si="20"/>
        <v>0</v>
      </c>
      <c r="K126" s="36">
        <f t="shared" si="20"/>
        <v>0</v>
      </c>
    </row>
    <row r="128" spans="1:11">
      <c r="B128" s="39" t="s">
        <v>855</v>
      </c>
    </row>
    <row r="129" spans="1:11">
      <c r="B129" s="26" t="s">
        <v>492</v>
      </c>
      <c r="D129" s="79">
        <v>2006</v>
      </c>
      <c r="E129" s="79">
        <v>2007</v>
      </c>
      <c r="F129" s="79">
        <v>2008</v>
      </c>
      <c r="G129" s="79">
        <v>2009</v>
      </c>
      <c r="H129" s="79">
        <v>2010</v>
      </c>
      <c r="I129" s="79">
        <v>2011</v>
      </c>
      <c r="J129" s="79">
        <v>2012</v>
      </c>
      <c r="K129" s="79">
        <v>2013</v>
      </c>
    </row>
    <row r="130" spans="1:11">
      <c r="A130" s="79" t="s">
        <v>856</v>
      </c>
      <c r="B130" s="30" t="s">
        <v>500</v>
      </c>
      <c r="C130" s="27" t="s">
        <v>575</v>
      </c>
      <c r="D130" s="36">
        <v>4149</v>
      </c>
      <c r="E130" s="36">
        <v>3295</v>
      </c>
      <c r="F130" s="36">
        <f t="shared" ref="F130:K130" si="21">E135</f>
        <v>1619</v>
      </c>
      <c r="G130" s="36">
        <f t="shared" si="21"/>
        <v>1432</v>
      </c>
      <c r="H130" s="36">
        <f t="shared" si="21"/>
        <v>1385</v>
      </c>
      <c r="I130" s="36">
        <f t="shared" si="21"/>
        <v>1223</v>
      </c>
      <c r="J130" s="36">
        <f t="shared" si="21"/>
        <v>15810</v>
      </c>
      <c r="K130" s="36">
        <f t="shared" si="21"/>
        <v>15810</v>
      </c>
    </row>
    <row r="131" spans="1:11">
      <c r="A131" s="79" t="s">
        <v>857</v>
      </c>
      <c r="B131" s="30" t="s">
        <v>501</v>
      </c>
      <c r="C131" s="27" t="s">
        <v>575</v>
      </c>
      <c r="D131" s="36">
        <v>3693</v>
      </c>
      <c r="E131" s="36">
        <v>1164</v>
      </c>
      <c r="F131" s="36">
        <v>2220</v>
      </c>
      <c r="G131" s="36">
        <v>904</v>
      </c>
      <c r="H131" s="36">
        <v>1049</v>
      </c>
      <c r="I131" s="36">
        <v>16077</v>
      </c>
      <c r="J131" s="36">
        <v>2088</v>
      </c>
      <c r="K131" s="36">
        <v>2510</v>
      </c>
    </row>
    <row r="132" spans="1:11">
      <c r="A132" s="79" t="s">
        <v>858</v>
      </c>
      <c r="B132" s="30" t="s">
        <v>502</v>
      </c>
      <c r="C132" s="27" t="s">
        <v>575</v>
      </c>
      <c r="D132" s="36">
        <v>-4495</v>
      </c>
      <c r="E132" s="36">
        <v>-2786</v>
      </c>
      <c r="F132" s="36">
        <v>-2352</v>
      </c>
      <c r="G132" s="36">
        <v>-894</v>
      </c>
      <c r="H132" s="36">
        <v>-1024</v>
      </c>
      <c r="I132" s="36">
        <v>-1270</v>
      </c>
      <c r="J132" s="36">
        <v>-1680</v>
      </c>
      <c r="K132" s="36">
        <v>-1976</v>
      </c>
    </row>
    <row r="133" spans="1:11">
      <c r="A133" s="79" t="s">
        <v>859</v>
      </c>
      <c r="B133" s="30" t="s">
        <v>503</v>
      </c>
      <c r="C133" s="27" t="s">
        <v>575</v>
      </c>
      <c r="D133" s="36">
        <v>-52</v>
      </c>
      <c r="E133" s="36">
        <v>-54</v>
      </c>
      <c r="F133" s="36">
        <v>-55</v>
      </c>
      <c r="G133" s="36">
        <v>-57</v>
      </c>
      <c r="H133" s="36">
        <v>-187</v>
      </c>
      <c r="I133" s="36">
        <v>-220</v>
      </c>
      <c r="J133" s="36">
        <v>-408</v>
      </c>
      <c r="K133" s="36">
        <v>-211</v>
      </c>
    </row>
    <row r="134" spans="1:11" ht="30">
      <c r="A134" s="79" t="s">
        <v>860</v>
      </c>
      <c r="B134" s="30" t="s">
        <v>504</v>
      </c>
      <c r="C134" s="27" t="s">
        <v>575</v>
      </c>
      <c r="D134" s="36">
        <v>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36">
        <v>0</v>
      </c>
      <c r="K134" s="36">
        <v>0</v>
      </c>
    </row>
    <row r="135" spans="1:11">
      <c r="A135" s="79" t="s">
        <v>861</v>
      </c>
      <c r="B135" s="30" t="s">
        <v>505</v>
      </c>
      <c r="C135" s="27" t="s">
        <v>575</v>
      </c>
      <c r="D135" s="36">
        <f t="shared" ref="D135:K135" si="22">SUM(D130:D134)</f>
        <v>3295</v>
      </c>
      <c r="E135" s="36">
        <f t="shared" si="22"/>
        <v>1619</v>
      </c>
      <c r="F135" s="36">
        <f t="shared" si="22"/>
        <v>1432</v>
      </c>
      <c r="G135" s="36">
        <f t="shared" si="22"/>
        <v>1385</v>
      </c>
      <c r="H135" s="36">
        <f t="shared" si="22"/>
        <v>1223</v>
      </c>
      <c r="I135" s="36">
        <f t="shared" si="22"/>
        <v>15810</v>
      </c>
      <c r="J135" s="36">
        <f t="shared" si="22"/>
        <v>15810</v>
      </c>
      <c r="K135" s="36">
        <f t="shared" si="22"/>
        <v>16133</v>
      </c>
    </row>
    <row r="136" spans="1:11">
      <c r="B136" s="26" t="s">
        <v>493</v>
      </c>
    </row>
    <row r="137" spans="1:11">
      <c r="A137" s="79" t="s">
        <v>862</v>
      </c>
      <c r="B137" s="30" t="s">
        <v>500</v>
      </c>
      <c r="C137" s="27" t="s">
        <v>575</v>
      </c>
      <c r="D137" s="36">
        <v>0</v>
      </c>
      <c r="E137" s="36">
        <f>D142</f>
        <v>0</v>
      </c>
      <c r="F137" s="36">
        <f>E142</f>
        <v>0</v>
      </c>
      <c r="G137" s="36">
        <v>0</v>
      </c>
      <c r="H137" s="36">
        <f>G142</f>
        <v>0</v>
      </c>
      <c r="I137" s="36">
        <f>H142</f>
        <v>0</v>
      </c>
      <c r="J137" s="36">
        <f>I142</f>
        <v>0</v>
      </c>
      <c r="K137" s="36">
        <f>J142</f>
        <v>0</v>
      </c>
    </row>
    <row r="138" spans="1:11">
      <c r="A138" s="79" t="s">
        <v>863</v>
      </c>
      <c r="B138" s="30" t="s">
        <v>501</v>
      </c>
      <c r="C138" s="27" t="s">
        <v>575</v>
      </c>
      <c r="D138" s="36">
        <v>0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36">
        <v>0</v>
      </c>
      <c r="K138" s="36">
        <v>0</v>
      </c>
    </row>
    <row r="139" spans="1:11">
      <c r="A139" s="79" t="s">
        <v>864</v>
      </c>
      <c r="B139" s="30" t="s">
        <v>502</v>
      </c>
      <c r="C139" s="27" t="s">
        <v>575</v>
      </c>
      <c r="D139" s="36">
        <v>0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36">
        <v>0</v>
      </c>
      <c r="K139" s="36">
        <v>0</v>
      </c>
    </row>
    <row r="140" spans="1:11">
      <c r="A140" s="79" t="s">
        <v>865</v>
      </c>
      <c r="B140" s="30" t="s">
        <v>503</v>
      </c>
      <c r="C140" s="27" t="s">
        <v>575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v>0</v>
      </c>
      <c r="J140" s="36">
        <v>0</v>
      </c>
      <c r="K140" s="36">
        <v>0</v>
      </c>
    </row>
    <row r="141" spans="1:11" ht="30">
      <c r="A141" s="79" t="s">
        <v>866</v>
      </c>
      <c r="B141" s="30" t="s">
        <v>504</v>
      </c>
      <c r="C141" s="27" t="s">
        <v>575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</row>
    <row r="142" spans="1:11">
      <c r="A142" s="79" t="s">
        <v>867</v>
      </c>
      <c r="B142" s="30" t="s">
        <v>505</v>
      </c>
      <c r="C142" s="27" t="s">
        <v>575</v>
      </c>
      <c r="D142" s="36">
        <f t="shared" ref="D142:K142" si="23">SUM(D137:D141)</f>
        <v>0</v>
      </c>
      <c r="E142" s="36">
        <f t="shared" si="23"/>
        <v>0</v>
      </c>
      <c r="F142" s="36">
        <f t="shared" si="23"/>
        <v>0</v>
      </c>
      <c r="G142" s="36">
        <f t="shared" si="23"/>
        <v>0</v>
      </c>
      <c r="H142" s="36">
        <f t="shared" si="23"/>
        <v>0</v>
      </c>
      <c r="I142" s="36">
        <f t="shared" si="23"/>
        <v>0</v>
      </c>
      <c r="J142" s="36">
        <f t="shared" si="23"/>
        <v>0</v>
      </c>
      <c r="K142" s="36">
        <f t="shared" si="23"/>
        <v>0</v>
      </c>
    </row>
    <row r="144" spans="1:11">
      <c r="B144" s="39" t="s">
        <v>868</v>
      </c>
    </row>
    <row r="145" spans="1:11">
      <c r="B145" s="26" t="s">
        <v>492</v>
      </c>
      <c r="D145" s="79">
        <v>2006</v>
      </c>
      <c r="E145" s="79">
        <v>2007</v>
      </c>
      <c r="F145" s="79">
        <v>2008</v>
      </c>
      <c r="G145" s="79">
        <v>2009</v>
      </c>
      <c r="H145" s="79">
        <v>2010</v>
      </c>
      <c r="I145" s="79">
        <v>2011</v>
      </c>
      <c r="J145" s="79">
        <v>2012</v>
      </c>
      <c r="K145" s="79">
        <v>2013</v>
      </c>
    </row>
    <row r="146" spans="1:11">
      <c r="A146" s="79" t="s">
        <v>869</v>
      </c>
      <c r="B146" s="30" t="s">
        <v>500</v>
      </c>
      <c r="C146" s="27" t="s">
        <v>575</v>
      </c>
      <c r="D146" s="36">
        <v>0</v>
      </c>
      <c r="E146" s="36">
        <f t="shared" ref="E146:K146" si="24">D151</f>
        <v>0</v>
      </c>
      <c r="F146" s="36">
        <f t="shared" si="24"/>
        <v>0</v>
      </c>
      <c r="G146" s="36">
        <f t="shared" si="24"/>
        <v>0</v>
      </c>
      <c r="H146" s="36">
        <f t="shared" si="24"/>
        <v>0</v>
      </c>
      <c r="I146" s="36">
        <f t="shared" si="24"/>
        <v>0</v>
      </c>
      <c r="J146" s="36">
        <f t="shared" si="24"/>
        <v>0</v>
      </c>
      <c r="K146" s="36">
        <f t="shared" si="24"/>
        <v>0</v>
      </c>
    </row>
    <row r="147" spans="1:11">
      <c r="A147" s="79" t="s">
        <v>870</v>
      </c>
      <c r="B147" s="30" t="s">
        <v>501</v>
      </c>
      <c r="C147" s="27" t="s">
        <v>575</v>
      </c>
      <c r="D147" s="36">
        <v>0</v>
      </c>
      <c r="E147" s="36">
        <v>0</v>
      </c>
      <c r="F147" s="36">
        <v>0</v>
      </c>
      <c r="G147" s="36">
        <v>0</v>
      </c>
      <c r="H147" s="36">
        <v>0</v>
      </c>
      <c r="I147" s="36">
        <v>0</v>
      </c>
      <c r="J147" s="36">
        <v>0</v>
      </c>
      <c r="K147" s="36">
        <v>67</v>
      </c>
    </row>
    <row r="148" spans="1:11">
      <c r="A148" s="79" t="s">
        <v>871</v>
      </c>
      <c r="B148" s="30" t="s">
        <v>502</v>
      </c>
      <c r="C148" s="27" t="s">
        <v>575</v>
      </c>
      <c r="D148" s="36">
        <v>0</v>
      </c>
      <c r="E148" s="36">
        <v>0</v>
      </c>
      <c r="F148" s="36">
        <v>0</v>
      </c>
      <c r="G148" s="36">
        <v>0</v>
      </c>
      <c r="H148" s="36">
        <v>0</v>
      </c>
      <c r="I148" s="36">
        <v>0</v>
      </c>
      <c r="J148" s="36">
        <v>0</v>
      </c>
      <c r="K148" s="36">
        <v>-45</v>
      </c>
    </row>
    <row r="149" spans="1:11">
      <c r="A149" s="79" t="s">
        <v>872</v>
      </c>
      <c r="B149" s="30" t="s">
        <v>503</v>
      </c>
      <c r="C149" s="27" t="s">
        <v>575</v>
      </c>
      <c r="D149" s="36">
        <v>0</v>
      </c>
      <c r="E149" s="36">
        <v>0</v>
      </c>
      <c r="F149" s="36">
        <v>0</v>
      </c>
      <c r="G149" s="36">
        <v>0</v>
      </c>
      <c r="H149" s="36">
        <v>0</v>
      </c>
      <c r="I149" s="36">
        <v>0</v>
      </c>
      <c r="J149" s="36">
        <v>0</v>
      </c>
      <c r="K149" s="36">
        <v>0</v>
      </c>
    </row>
    <row r="150" spans="1:11" ht="30">
      <c r="A150" s="79" t="s">
        <v>873</v>
      </c>
      <c r="B150" s="30" t="s">
        <v>504</v>
      </c>
      <c r="C150" s="27" t="s">
        <v>575</v>
      </c>
      <c r="D150" s="36">
        <v>0</v>
      </c>
      <c r="E150" s="36">
        <v>0</v>
      </c>
      <c r="F150" s="36">
        <v>0</v>
      </c>
      <c r="G150" s="36">
        <v>0</v>
      </c>
      <c r="H150" s="36">
        <v>0</v>
      </c>
      <c r="I150" s="36">
        <v>0</v>
      </c>
      <c r="J150" s="36">
        <v>0</v>
      </c>
      <c r="K150" s="36">
        <v>0</v>
      </c>
    </row>
    <row r="151" spans="1:11">
      <c r="A151" s="79" t="s">
        <v>874</v>
      </c>
      <c r="B151" s="30" t="s">
        <v>505</v>
      </c>
      <c r="C151" s="27" t="s">
        <v>575</v>
      </c>
      <c r="D151" s="36">
        <f t="shared" ref="D151:K151" si="25">SUM(D146:D150)</f>
        <v>0</v>
      </c>
      <c r="E151" s="36">
        <f t="shared" si="25"/>
        <v>0</v>
      </c>
      <c r="F151" s="36">
        <f t="shared" si="25"/>
        <v>0</v>
      </c>
      <c r="G151" s="36">
        <f t="shared" si="25"/>
        <v>0</v>
      </c>
      <c r="H151" s="36">
        <f t="shared" si="25"/>
        <v>0</v>
      </c>
      <c r="I151" s="36">
        <f t="shared" si="25"/>
        <v>0</v>
      </c>
      <c r="J151" s="36">
        <f t="shared" si="25"/>
        <v>0</v>
      </c>
      <c r="K151" s="36">
        <f t="shared" si="25"/>
        <v>22</v>
      </c>
    </row>
    <row r="152" spans="1:11">
      <c r="B152" s="26" t="s">
        <v>493</v>
      </c>
    </row>
    <row r="153" spans="1:11">
      <c r="A153" s="79" t="s">
        <v>875</v>
      </c>
      <c r="B153" s="30" t="s">
        <v>500</v>
      </c>
      <c r="C153" s="27" t="s">
        <v>575</v>
      </c>
      <c r="D153" s="36">
        <v>0</v>
      </c>
      <c r="E153" s="36">
        <f>D158</f>
        <v>0</v>
      </c>
      <c r="F153" s="36">
        <f>E158</f>
        <v>0</v>
      </c>
      <c r="G153" s="36">
        <v>0</v>
      </c>
      <c r="H153" s="36">
        <f>G158</f>
        <v>0</v>
      </c>
      <c r="I153" s="36">
        <f>H158</f>
        <v>0</v>
      </c>
      <c r="J153" s="36">
        <f>I158</f>
        <v>0</v>
      </c>
      <c r="K153" s="36">
        <f>J158</f>
        <v>0</v>
      </c>
    </row>
    <row r="154" spans="1:11">
      <c r="A154" s="79" t="s">
        <v>876</v>
      </c>
      <c r="B154" s="30" t="s">
        <v>501</v>
      </c>
      <c r="C154" s="27" t="s">
        <v>575</v>
      </c>
      <c r="D154" s="36">
        <v>0</v>
      </c>
      <c r="E154" s="36">
        <v>0</v>
      </c>
      <c r="F154" s="36">
        <v>0</v>
      </c>
      <c r="G154" s="36">
        <v>0</v>
      </c>
      <c r="H154" s="36">
        <v>0</v>
      </c>
      <c r="I154" s="36">
        <v>0</v>
      </c>
      <c r="J154" s="36">
        <v>0</v>
      </c>
      <c r="K154" s="36">
        <v>0</v>
      </c>
    </row>
    <row r="155" spans="1:11">
      <c r="A155" s="79" t="s">
        <v>877</v>
      </c>
      <c r="B155" s="30" t="s">
        <v>502</v>
      </c>
      <c r="C155" s="27" t="s">
        <v>575</v>
      </c>
      <c r="D155" s="36">
        <v>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36">
        <v>0</v>
      </c>
      <c r="K155" s="36">
        <v>0</v>
      </c>
    </row>
    <row r="156" spans="1:11">
      <c r="A156" s="79" t="s">
        <v>878</v>
      </c>
      <c r="B156" s="30" t="s">
        <v>503</v>
      </c>
      <c r="C156" s="27" t="s">
        <v>575</v>
      </c>
      <c r="D156" s="36">
        <v>0</v>
      </c>
      <c r="E156" s="36">
        <v>0</v>
      </c>
      <c r="F156" s="36">
        <v>0</v>
      </c>
      <c r="G156" s="36">
        <v>0</v>
      </c>
      <c r="H156" s="36">
        <v>0</v>
      </c>
      <c r="I156" s="36">
        <v>0</v>
      </c>
      <c r="J156" s="36">
        <v>0</v>
      </c>
      <c r="K156" s="36">
        <v>0</v>
      </c>
    </row>
    <row r="157" spans="1:11" ht="30">
      <c r="A157" s="79" t="s">
        <v>879</v>
      </c>
      <c r="B157" s="30" t="s">
        <v>504</v>
      </c>
      <c r="C157" s="27" t="s">
        <v>575</v>
      </c>
      <c r="D157" s="36">
        <v>0</v>
      </c>
      <c r="E157" s="36">
        <v>0</v>
      </c>
      <c r="F157" s="36">
        <v>0</v>
      </c>
      <c r="G157" s="36">
        <v>0</v>
      </c>
      <c r="H157" s="36">
        <v>0</v>
      </c>
      <c r="I157" s="36">
        <v>0</v>
      </c>
      <c r="J157" s="36">
        <v>0</v>
      </c>
      <c r="K157" s="36">
        <v>0</v>
      </c>
    </row>
    <row r="158" spans="1:11">
      <c r="A158" s="79" t="s">
        <v>880</v>
      </c>
      <c r="B158" s="30" t="s">
        <v>505</v>
      </c>
      <c r="C158" s="27" t="s">
        <v>575</v>
      </c>
      <c r="D158" s="36">
        <f t="shared" ref="D158:K158" si="26">SUM(D153:D157)</f>
        <v>0</v>
      </c>
      <c r="E158" s="36">
        <f t="shared" si="26"/>
        <v>0</v>
      </c>
      <c r="F158" s="36">
        <f t="shared" si="26"/>
        <v>0</v>
      </c>
      <c r="G158" s="36">
        <f t="shared" si="26"/>
        <v>0</v>
      </c>
      <c r="H158" s="36">
        <f t="shared" si="26"/>
        <v>0</v>
      </c>
      <c r="I158" s="36">
        <f t="shared" si="26"/>
        <v>0</v>
      </c>
      <c r="J158" s="36">
        <f t="shared" si="26"/>
        <v>0</v>
      </c>
      <c r="K158" s="36">
        <f t="shared" si="26"/>
        <v>0</v>
      </c>
    </row>
    <row r="160" spans="1:11">
      <c r="B160" s="39" t="s">
        <v>881</v>
      </c>
    </row>
    <row r="161" spans="1:11">
      <c r="B161" s="26" t="s">
        <v>492</v>
      </c>
      <c r="D161" s="79">
        <v>2006</v>
      </c>
      <c r="E161" s="79">
        <v>2007</v>
      </c>
      <c r="F161" s="79">
        <v>2008</v>
      </c>
      <c r="G161" s="79">
        <v>2009</v>
      </c>
      <c r="H161" s="79">
        <v>2010</v>
      </c>
      <c r="I161" s="79">
        <v>2011</v>
      </c>
      <c r="J161" s="79">
        <v>2012</v>
      </c>
      <c r="K161" s="79">
        <v>2013</v>
      </c>
    </row>
    <row r="162" spans="1:11">
      <c r="A162" s="79" t="s">
        <v>882</v>
      </c>
      <c r="B162" s="30" t="s">
        <v>500</v>
      </c>
      <c r="C162" s="27" t="s">
        <v>575</v>
      </c>
      <c r="D162" s="36">
        <v>1159</v>
      </c>
      <c r="E162" s="36">
        <f t="shared" ref="E162:K162" si="27">D167</f>
        <v>1229</v>
      </c>
      <c r="F162" s="36">
        <f t="shared" si="27"/>
        <v>1868</v>
      </c>
      <c r="G162" s="36">
        <f t="shared" si="27"/>
        <v>1750</v>
      </c>
      <c r="H162" s="36">
        <f t="shared" si="27"/>
        <v>2176</v>
      </c>
      <c r="I162" s="36">
        <f t="shared" si="27"/>
        <v>2168</v>
      </c>
      <c r="J162" s="36">
        <f t="shared" si="27"/>
        <v>2133</v>
      </c>
      <c r="K162" s="36">
        <f t="shared" si="27"/>
        <v>2163</v>
      </c>
    </row>
    <row r="163" spans="1:11">
      <c r="A163" s="79" t="s">
        <v>883</v>
      </c>
      <c r="B163" s="30" t="s">
        <v>501</v>
      </c>
      <c r="C163" s="27" t="s">
        <v>575</v>
      </c>
      <c r="D163" s="36">
        <v>179</v>
      </c>
      <c r="E163" s="36">
        <v>929</v>
      </c>
      <c r="F163" s="36">
        <v>185</v>
      </c>
      <c r="G163" s="36">
        <v>799</v>
      </c>
      <c r="H163" s="36">
        <v>770</v>
      </c>
      <c r="I163" s="36">
        <v>202</v>
      </c>
      <c r="J163" s="36">
        <v>285</v>
      </c>
      <c r="K163" s="36">
        <v>338</v>
      </c>
    </row>
    <row r="164" spans="1:11">
      <c r="A164" s="79" t="s">
        <v>884</v>
      </c>
      <c r="B164" s="30" t="s">
        <v>502</v>
      </c>
      <c r="C164" s="27" t="s">
        <v>575</v>
      </c>
      <c r="D164" s="36">
        <v>-109</v>
      </c>
      <c r="E164" s="36">
        <v>-250</v>
      </c>
      <c r="F164" s="36">
        <v>-303</v>
      </c>
      <c r="G164" s="36">
        <v>-373</v>
      </c>
      <c r="H164" s="36">
        <v>-214</v>
      </c>
      <c r="I164" s="36">
        <v>-237</v>
      </c>
      <c r="J164" s="36">
        <v>-255</v>
      </c>
      <c r="K164" s="36">
        <v>-395</v>
      </c>
    </row>
    <row r="165" spans="1:11">
      <c r="A165" s="79" t="s">
        <v>885</v>
      </c>
      <c r="B165" s="30" t="s">
        <v>503</v>
      </c>
      <c r="C165" s="27" t="s">
        <v>575</v>
      </c>
      <c r="D165" s="36">
        <v>0</v>
      </c>
      <c r="E165" s="36">
        <v>-40</v>
      </c>
      <c r="F165" s="36">
        <v>0</v>
      </c>
      <c r="G165" s="36">
        <v>0</v>
      </c>
      <c r="H165" s="36">
        <v>-564</v>
      </c>
      <c r="I165" s="36">
        <v>0</v>
      </c>
      <c r="J165" s="36">
        <v>0</v>
      </c>
      <c r="K165" s="36">
        <v>-590</v>
      </c>
    </row>
    <row r="166" spans="1:11" ht="30">
      <c r="A166" s="79" t="s">
        <v>886</v>
      </c>
      <c r="B166" s="30" t="s">
        <v>504</v>
      </c>
      <c r="C166" s="27" t="s">
        <v>575</v>
      </c>
      <c r="D166" s="36">
        <v>0</v>
      </c>
      <c r="E166" s="36">
        <v>0</v>
      </c>
      <c r="F166" s="36">
        <v>0</v>
      </c>
      <c r="G166" s="36">
        <v>0</v>
      </c>
      <c r="H166" s="36">
        <v>0</v>
      </c>
      <c r="I166" s="36">
        <v>0</v>
      </c>
      <c r="J166" s="36">
        <v>0</v>
      </c>
      <c r="K166" s="36">
        <v>0</v>
      </c>
    </row>
    <row r="167" spans="1:11">
      <c r="A167" s="79" t="s">
        <v>887</v>
      </c>
      <c r="B167" s="30" t="s">
        <v>505</v>
      </c>
      <c r="C167" s="27" t="s">
        <v>575</v>
      </c>
      <c r="D167" s="36">
        <f t="shared" ref="D167:K167" si="28">SUM(D162:D166)</f>
        <v>1229</v>
      </c>
      <c r="E167" s="36">
        <f t="shared" si="28"/>
        <v>1868</v>
      </c>
      <c r="F167" s="36">
        <f t="shared" si="28"/>
        <v>1750</v>
      </c>
      <c r="G167" s="36">
        <f t="shared" si="28"/>
        <v>2176</v>
      </c>
      <c r="H167" s="36">
        <f t="shared" si="28"/>
        <v>2168</v>
      </c>
      <c r="I167" s="36">
        <f t="shared" si="28"/>
        <v>2133</v>
      </c>
      <c r="J167" s="36">
        <f t="shared" si="28"/>
        <v>2163</v>
      </c>
      <c r="K167" s="36">
        <f t="shared" si="28"/>
        <v>1516</v>
      </c>
    </row>
    <row r="168" spans="1:11">
      <c r="B168" s="26" t="s">
        <v>493</v>
      </c>
    </row>
    <row r="169" spans="1:11">
      <c r="A169" s="79" t="s">
        <v>888</v>
      </c>
      <c r="B169" s="30" t="s">
        <v>500</v>
      </c>
      <c r="C169" s="27" t="s">
        <v>575</v>
      </c>
      <c r="D169" s="36">
        <v>0</v>
      </c>
      <c r="E169" s="36">
        <f>D174</f>
        <v>0</v>
      </c>
      <c r="F169" s="36">
        <f>E174</f>
        <v>0</v>
      </c>
      <c r="G169" s="36">
        <v>0</v>
      </c>
      <c r="H169" s="36">
        <f>G174</f>
        <v>0</v>
      </c>
      <c r="I169" s="36">
        <f>H174</f>
        <v>0</v>
      </c>
      <c r="J169" s="36">
        <f>I174</f>
        <v>0</v>
      </c>
      <c r="K169" s="36">
        <f>J174</f>
        <v>0</v>
      </c>
    </row>
    <row r="170" spans="1:11">
      <c r="A170" s="79" t="s">
        <v>889</v>
      </c>
      <c r="B170" s="30" t="s">
        <v>501</v>
      </c>
      <c r="C170" s="27" t="s">
        <v>575</v>
      </c>
      <c r="D170" s="36">
        <v>0</v>
      </c>
      <c r="E170" s="36">
        <v>0</v>
      </c>
      <c r="F170" s="36">
        <v>0</v>
      </c>
      <c r="G170" s="36">
        <v>0</v>
      </c>
      <c r="H170" s="36">
        <v>0</v>
      </c>
      <c r="I170" s="36">
        <v>0</v>
      </c>
      <c r="J170" s="36">
        <v>0</v>
      </c>
      <c r="K170" s="36">
        <v>0</v>
      </c>
    </row>
    <row r="171" spans="1:11">
      <c r="A171" s="79" t="s">
        <v>890</v>
      </c>
      <c r="B171" s="30" t="s">
        <v>502</v>
      </c>
      <c r="C171" s="27" t="s">
        <v>575</v>
      </c>
      <c r="D171" s="36">
        <v>0</v>
      </c>
      <c r="E171" s="36">
        <v>0</v>
      </c>
      <c r="F171" s="36">
        <v>0</v>
      </c>
      <c r="G171" s="36">
        <v>0</v>
      </c>
      <c r="H171" s="36">
        <v>0</v>
      </c>
      <c r="I171" s="36">
        <v>0</v>
      </c>
      <c r="J171" s="36">
        <v>0</v>
      </c>
      <c r="K171" s="36">
        <v>0</v>
      </c>
    </row>
    <row r="172" spans="1:11">
      <c r="A172" s="79" t="s">
        <v>891</v>
      </c>
      <c r="B172" s="30" t="s">
        <v>503</v>
      </c>
      <c r="C172" s="27" t="s">
        <v>575</v>
      </c>
      <c r="D172" s="36">
        <v>0</v>
      </c>
      <c r="E172" s="36">
        <v>0</v>
      </c>
      <c r="F172" s="36">
        <v>0</v>
      </c>
      <c r="G172" s="36">
        <v>0</v>
      </c>
      <c r="H172" s="36">
        <v>0</v>
      </c>
      <c r="I172" s="36">
        <v>0</v>
      </c>
      <c r="J172" s="36">
        <v>0</v>
      </c>
      <c r="K172" s="36">
        <v>0</v>
      </c>
    </row>
    <row r="173" spans="1:11" ht="30">
      <c r="A173" s="79" t="s">
        <v>892</v>
      </c>
      <c r="B173" s="30" t="s">
        <v>504</v>
      </c>
      <c r="C173" s="27" t="s">
        <v>575</v>
      </c>
      <c r="D173" s="36">
        <v>0</v>
      </c>
      <c r="E173" s="36">
        <v>0</v>
      </c>
      <c r="F173" s="36">
        <v>0</v>
      </c>
      <c r="G173" s="36">
        <v>0</v>
      </c>
      <c r="H173" s="36">
        <v>0</v>
      </c>
      <c r="I173" s="36">
        <v>0</v>
      </c>
      <c r="J173" s="36">
        <v>0</v>
      </c>
      <c r="K173" s="36">
        <v>0</v>
      </c>
    </row>
    <row r="174" spans="1:11">
      <c r="A174" s="79" t="s">
        <v>893</v>
      </c>
      <c r="B174" s="30" t="s">
        <v>505</v>
      </c>
      <c r="C174" s="27" t="s">
        <v>575</v>
      </c>
      <c r="D174" s="36">
        <f t="shared" ref="D174:K174" si="29">SUM(D169:D173)</f>
        <v>0</v>
      </c>
      <c r="E174" s="36">
        <f t="shared" si="29"/>
        <v>0</v>
      </c>
      <c r="F174" s="36">
        <f t="shared" si="29"/>
        <v>0</v>
      </c>
      <c r="G174" s="36">
        <f t="shared" si="29"/>
        <v>0</v>
      </c>
      <c r="H174" s="36">
        <f t="shared" si="29"/>
        <v>0</v>
      </c>
      <c r="I174" s="36">
        <f t="shared" si="29"/>
        <v>0</v>
      </c>
      <c r="J174" s="36">
        <f t="shared" si="29"/>
        <v>0</v>
      </c>
      <c r="K174" s="36">
        <f t="shared" si="29"/>
        <v>0</v>
      </c>
    </row>
    <row r="176" spans="1:11">
      <c r="B176" s="39" t="s">
        <v>894</v>
      </c>
    </row>
    <row r="177" spans="1:11">
      <c r="B177" s="26" t="s">
        <v>492</v>
      </c>
      <c r="D177" s="79">
        <v>2006</v>
      </c>
      <c r="E177" s="79">
        <v>2007</v>
      </c>
      <c r="F177" s="79">
        <v>2008</v>
      </c>
      <c r="G177" s="79">
        <v>2009</v>
      </c>
      <c r="H177" s="79">
        <v>2010</v>
      </c>
      <c r="I177" s="79">
        <v>2011</v>
      </c>
      <c r="J177" s="79">
        <v>2012</v>
      </c>
      <c r="K177" s="79">
        <v>2013</v>
      </c>
    </row>
    <row r="178" spans="1:11">
      <c r="A178" s="79" t="s">
        <v>895</v>
      </c>
      <c r="B178" s="30" t="s">
        <v>500</v>
      </c>
      <c r="C178" s="27" t="s">
        <v>575</v>
      </c>
      <c r="D178" s="36">
        <v>394</v>
      </c>
      <c r="E178" s="36">
        <f t="shared" ref="E178:K178" si="30">D183</f>
        <v>820</v>
      </c>
      <c r="F178" s="36">
        <f t="shared" si="30"/>
        <v>971</v>
      </c>
      <c r="G178" s="36">
        <f t="shared" si="30"/>
        <v>1525</v>
      </c>
      <c r="H178" s="36">
        <f t="shared" si="30"/>
        <v>1498</v>
      </c>
      <c r="I178" s="36">
        <f t="shared" si="30"/>
        <v>404</v>
      </c>
      <c r="J178" s="36">
        <f t="shared" si="30"/>
        <v>3859</v>
      </c>
      <c r="K178" s="36">
        <f t="shared" si="30"/>
        <v>3707</v>
      </c>
    </row>
    <row r="179" spans="1:11">
      <c r="A179" s="79" t="s">
        <v>896</v>
      </c>
      <c r="B179" s="30" t="s">
        <v>501</v>
      </c>
      <c r="C179" s="27" t="s">
        <v>575</v>
      </c>
      <c r="D179" s="36">
        <v>2153</v>
      </c>
      <c r="E179" s="36">
        <v>1035</v>
      </c>
      <c r="F179" s="36">
        <v>2802</v>
      </c>
      <c r="G179" s="36">
        <v>3310</v>
      </c>
      <c r="H179" s="36">
        <v>2026</v>
      </c>
      <c r="I179" s="36">
        <v>8720</v>
      </c>
      <c r="J179" s="36">
        <v>6980</v>
      </c>
      <c r="K179" s="36">
        <v>5771</v>
      </c>
    </row>
    <row r="180" spans="1:11">
      <c r="A180" s="79" t="s">
        <v>897</v>
      </c>
      <c r="B180" s="30" t="s">
        <v>502</v>
      </c>
      <c r="C180" s="27" t="s">
        <v>575</v>
      </c>
      <c r="D180" s="36">
        <v>-1428</v>
      </c>
      <c r="E180" s="36">
        <v>-884</v>
      </c>
      <c r="F180" s="36">
        <v>-1819</v>
      </c>
      <c r="G180" s="36">
        <v>-2836</v>
      </c>
      <c r="H180" s="36">
        <v>-3120</v>
      </c>
      <c r="I180" s="36">
        <v>-5009</v>
      </c>
      <c r="J180" s="36">
        <v>-5310</v>
      </c>
      <c r="K180" s="36">
        <v>-4882</v>
      </c>
    </row>
    <row r="181" spans="1:11">
      <c r="A181" s="79" t="s">
        <v>898</v>
      </c>
      <c r="B181" s="30" t="s">
        <v>503</v>
      </c>
      <c r="C181" s="27" t="s">
        <v>575</v>
      </c>
      <c r="D181" s="36">
        <v>-299</v>
      </c>
      <c r="E181" s="36">
        <v>0</v>
      </c>
      <c r="F181" s="36">
        <v>-429</v>
      </c>
      <c r="G181" s="36">
        <v>-501</v>
      </c>
      <c r="H181" s="36">
        <v>0</v>
      </c>
      <c r="I181" s="36">
        <v>-256</v>
      </c>
      <c r="J181" s="36">
        <v>-1822</v>
      </c>
      <c r="K181" s="36">
        <v>-155</v>
      </c>
    </row>
    <row r="182" spans="1:11" ht="30">
      <c r="A182" s="79" t="s">
        <v>899</v>
      </c>
      <c r="B182" s="30" t="s">
        <v>504</v>
      </c>
      <c r="C182" s="27" t="s">
        <v>575</v>
      </c>
      <c r="D182" s="36">
        <v>0</v>
      </c>
      <c r="E182" s="36">
        <v>0</v>
      </c>
      <c r="F182" s="36">
        <v>0</v>
      </c>
      <c r="G182" s="36">
        <v>0</v>
      </c>
      <c r="H182" s="36">
        <v>0</v>
      </c>
      <c r="I182" s="36">
        <v>0</v>
      </c>
      <c r="J182" s="36">
        <v>0</v>
      </c>
      <c r="K182" s="36">
        <v>0</v>
      </c>
    </row>
    <row r="183" spans="1:11">
      <c r="A183" s="79" t="s">
        <v>900</v>
      </c>
      <c r="B183" s="30" t="s">
        <v>505</v>
      </c>
      <c r="C183" s="27" t="s">
        <v>575</v>
      </c>
      <c r="D183" s="36">
        <f t="shared" ref="D183:K183" si="31">SUM(D178:D182)</f>
        <v>820</v>
      </c>
      <c r="E183" s="36">
        <f t="shared" si="31"/>
        <v>971</v>
      </c>
      <c r="F183" s="36">
        <f t="shared" si="31"/>
        <v>1525</v>
      </c>
      <c r="G183" s="36">
        <f t="shared" si="31"/>
        <v>1498</v>
      </c>
      <c r="H183" s="36">
        <f t="shared" si="31"/>
        <v>404</v>
      </c>
      <c r="I183" s="36">
        <f t="shared" si="31"/>
        <v>3859</v>
      </c>
      <c r="J183" s="36">
        <f t="shared" si="31"/>
        <v>3707</v>
      </c>
      <c r="K183" s="36">
        <f t="shared" si="31"/>
        <v>4441</v>
      </c>
    </row>
    <row r="184" spans="1:11">
      <c r="B184" s="26" t="s">
        <v>493</v>
      </c>
    </row>
    <row r="185" spans="1:11">
      <c r="A185" s="79" t="s">
        <v>901</v>
      </c>
      <c r="B185" s="30" t="s">
        <v>500</v>
      </c>
      <c r="C185" s="27" t="s">
        <v>575</v>
      </c>
      <c r="D185" s="36">
        <v>0</v>
      </c>
      <c r="E185" s="36">
        <f>D190</f>
        <v>0</v>
      </c>
      <c r="F185" s="36">
        <f>E190</f>
        <v>0</v>
      </c>
      <c r="G185" s="36">
        <v>0</v>
      </c>
      <c r="H185" s="36">
        <f>G190</f>
        <v>0</v>
      </c>
      <c r="I185" s="36">
        <f>H190</f>
        <v>0</v>
      </c>
      <c r="J185" s="36">
        <f>I190</f>
        <v>0</v>
      </c>
      <c r="K185" s="36">
        <f>J190</f>
        <v>0</v>
      </c>
    </row>
    <row r="186" spans="1:11">
      <c r="A186" s="79" t="s">
        <v>902</v>
      </c>
      <c r="B186" s="30" t="s">
        <v>501</v>
      </c>
      <c r="C186" s="27" t="s">
        <v>575</v>
      </c>
      <c r="D186" s="36">
        <v>0</v>
      </c>
      <c r="E186" s="36">
        <v>0</v>
      </c>
      <c r="F186" s="36">
        <v>0</v>
      </c>
      <c r="G186" s="36">
        <v>0</v>
      </c>
      <c r="H186" s="36">
        <v>0</v>
      </c>
      <c r="I186" s="36">
        <v>0</v>
      </c>
      <c r="J186" s="36">
        <v>0</v>
      </c>
      <c r="K186" s="36">
        <v>0</v>
      </c>
    </row>
    <row r="187" spans="1:11">
      <c r="A187" s="79" t="s">
        <v>903</v>
      </c>
      <c r="B187" s="30" t="s">
        <v>502</v>
      </c>
      <c r="C187" s="27" t="s">
        <v>575</v>
      </c>
      <c r="D187" s="36">
        <v>0</v>
      </c>
      <c r="E187" s="36">
        <v>0</v>
      </c>
      <c r="F187" s="36">
        <v>0</v>
      </c>
      <c r="G187" s="36">
        <v>0</v>
      </c>
      <c r="H187" s="36">
        <v>0</v>
      </c>
      <c r="I187" s="36">
        <v>0</v>
      </c>
      <c r="J187" s="36">
        <v>0</v>
      </c>
      <c r="K187" s="36">
        <v>0</v>
      </c>
    </row>
    <row r="188" spans="1:11">
      <c r="A188" s="79" t="s">
        <v>904</v>
      </c>
      <c r="B188" s="30" t="s">
        <v>503</v>
      </c>
      <c r="C188" s="27" t="s">
        <v>575</v>
      </c>
      <c r="D188" s="36">
        <v>0</v>
      </c>
      <c r="E188" s="36">
        <v>0</v>
      </c>
      <c r="F188" s="36">
        <v>0</v>
      </c>
      <c r="G188" s="36">
        <v>0</v>
      </c>
      <c r="H188" s="36">
        <v>0</v>
      </c>
      <c r="I188" s="36">
        <v>0</v>
      </c>
      <c r="J188" s="36">
        <v>0</v>
      </c>
      <c r="K188" s="36">
        <v>0</v>
      </c>
    </row>
    <row r="189" spans="1:11" ht="30">
      <c r="A189" s="79" t="s">
        <v>905</v>
      </c>
      <c r="B189" s="30" t="s">
        <v>504</v>
      </c>
      <c r="C189" s="27" t="s">
        <v>575</v>
      </c>
      <c r="D189" s="36">
        <v>0</v>
      </c>
      <c r="E189" s="36">
        <v>0</v>
      </c>
      <c r="F189" s="36">
        <v>0</v>
      </c>
      <c r="G189" s="36">
        <v>0</v>
      </c>
      <c r="H189" s="36">
        <v>0</v>
      </c>
      <c r="I189" s="36">
        <v>0</v>
      </c>
      <c r="J189" s="36">
        <v>0</v>
      </c>
      <c r="K189" s="36">
        <v>0</v>
      </c>
    </row>
    <row r="190" spans="1:11">
      <c r="A190" s="79" t="s">
        <v>906</v>
      </c>
      <c r="B190" s="30" t="s">
        <v>505</v>
      </c>
      <c r="C190" s="27" t="s">
        <v>575</v>
      </c>
      <c r="D190" s="36">
        <f t="shared" ref="D190:K190" si="32">SUM(D185:D189)</f>
        <v>0</v>
      </c>
      <c r="E190" s="36">
        <f t="shared" si="32"/>
        <v>0</v>
      </c>
      <c r="F190" s="36">
        <f t="shared" si="32"/>
        <v>0</v>
      </c>
      <c r="G190" s="36">
        <f t="shared" si="32"/>
        <v>0</v>
      </c>
      <c r="H190" s="36">
        <f t="shared" si="32"/>
        <v>0</v>
      </c>
      <c r="I190" s="36">
        <f t="shared" si="32"/>
        <v>0</v>
      </c>
      <c r="J190" s="36">
        <f t="shared" si="32"/>
        <v>0</v>
      </c>
      <c r="K190" s="36">
        <f t="shared" si="32"/>
        <v>0</v>
      </c>
    </row>
    <row r="192" spans="1:11" ht="15.75">
      <c r="B192" s="16" t="s">
        <v>520</v>
      </c>
      <c r="D192" s="1" t="s">
        <v>463</v>
      </c>
    </row>
    <row r="193" spans="1:12" ht="150">
      <c r="D193" s="38">
        <v>2006</v>
      </c>
      <c r="E193" s="38">
        <v>2007</v>
      </c>
      <c r="F193" s="38">
        <v>2008</v>
      </c>
      <c r="G193" s="38">
        <v>2009</v>
      </c>
      <c r="H193" s="38">
        <v>2010</v>
      </c>
      <c r="I193" s="38">
        <v>2011</v>
      </c>
      <c r="J193" s="38">
        <v>2012</v>
      </c>
      <c r="K193" s="38">
        <v>2013</v>
      </c>
      <c r="L193" s="70" t="s">
        <v>380</v>
      </c>
    </row>
    <row r="194" spans="1:12">
      <c r="A194" s="79" t="s">
        <v>485</v>
      </c>
      <c r="B194" s="7" t="s">
        <v>259</v>
      </c>
      <c r="C194" s="27" t="s">
        <v>575</v>
      </c>
      <c r="D194" s="36">
        <v>830.53187258328467</v>
      </c>
      <c r="E194" s="36">
        <v>890.8275102232501</v>
      </c>
      <c r="F194" s="36">
        <v>895.31466841361168</v>
      </c>
      <c r="G194" s="36">
        <v>999.73020342000564</v>
      </c>
      <c r="H194" s="36">
        <v>1086.1030232760513</v>
      </c>
      <c r="I194" s="36">
        <v>1068.0414082771351</v>
      </c>
      <c r="J194" s="36">
        <v>1211.4121294724146</v>
      </c>
      <c r="K194" s="36">
        <v>1226.1349725600428</v>
      </c>
    </row>
    <row r="298" ht="54.75" customHeight="1"/>
    <row r="300" ht="57.75" customHeight="1"/>
    <row r="301" ht="15" customHeight="1"/>
    <row r="330" ht="68.25" customHeight="1"/>
    <row r="331" ht="15.75" customHeight="1"/>
    <row r="332" ht="15" customHeight="1"/>
    <row r="333" ht="15" customHeight="1"/>
    <row r="334" ht="75.75" customHeight="1"/>
    <row r="343" ht="36" customHeight="1"/>
    <row r="344" ht="32.25" customHeight="1"/>
    <row r="345" ht="15" customHeight="1"/>
  </sheetData>
  <pageMargins left="0.70866141732283472" right="0.70866141732283472" top="0.74803149606299213" bottom="0.74803149606299213" header="0.31496062992125984" footer="0.31496062992125984"/>
  <pageSetup paperSize="8" scale="60" orientation="landscape" r:id="rId1"/>
  <rowBreaks count="1" manualBreakCount="1">
    <brk id="77" max="21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240"/>
  <sheetViews>
    <sheetView zoomScale="60" zoomScaleNormal="60" workbookViewId="0">
      <selection activeCell="B1" sqref="B1"/>
    </sheetView>
  </sheetViews>
  <sheetFormatPr defaultRowHeight="15"/>
  <cols>
    <col min="1" max="1" width="15.7109375" style="133" customWidth="1"/>
    <col min="2" max="2" width="68.140625" style="133" bestFit="1" customWidth="1"/>
    <col min="3" max="3" width="9.140625" style="133"/>
    <col min="4" max="11" width="18.42578125" style="133" customWidth="1"/>
    <col min="12" max="12" width="5.85546875" style="133" customWidth="1"/>
    <col min="13" max="13" width="4.7109375" style="133" customWidth="1"/>
    <col min="14" max="21" width="18.42578125" style="133" customWidth="1"/>
    <col min="22" max="22" width="5.85546875" style="133" customWidth="1"/>
    <col min="23" max="23" width="4.7109375" style="133" customWidth="1"/>
    <col min="24" max="27" width="8.7109375" style="133" customWidth="1"/>
    <col min="28" max="29" width="14.42578125" style="133" bestFit="1" customWidth="1"/>
    <col min="30" max="31" width="14.85546875" style="133" bestFit="1" customWidth="1"/>
    <col min="32" max="32" width="5.85546875" style="133" customWidth="1"/>
    <col min="33" max="33" width="4.7109375" style="133" customWidth="1"/>
    <col min="34" max="16384" width="9.140625" style="133"/>
  </cols>
  <sheetData>
    <row r="1" spans="1:34" ht="15.75">
      <c r="B1" s="134" t="s">
        <v>78</v>
      </c>
    </row>
    <row r="2" spans="1:34">
      <c r="L2" s="135"/>
    </row>
    <row r="3" spans="1:34">
      <c r="B3" s="136" t="s">
        <v>70</v>
      </c>
      <c r="D3" s="136" t="s">
        <v>0</v>
      </c>
      <c r="N3" s="136" t="s">
        <v>1</v>
      </c>
      <c r="X3" s="136" t="s">
        <v>74</v>
      </c>
    </row>
    <row r="4" spans="1:34" ht="135">
      <c r="B4" s="136" t="s">
        <v>240</v>
      </c>
      <c r="D4" s="137">
        <v>2006</v>
      </c>
      <c r="E4" s="137">
        <v>2007</v>
      </c>
      <c r="F4" s="137">
        <v>2008</v>
      </c>
      <c r="G4" s="137">
        <v>2009</v>
      </c>
      <c r="H4" s="137">
        <v>2010</v>
      </c>
      <c r="I4" s="137">
        <v>2011</v>
      </c>
      <c r="J4" s="137">
        <v>2012</v>
      </c>
      <c r="K4" s="137">
        <v>2013</v>
      </c>
      <c r="L4" s="138" t="s">
        <v>380</v>
      </c>
      <c r="N4" s="137">
        <v>2006</v>
      </c>
      <c r="O4" s="137">
        <v>2007</v>
      </c>
      <c r="P4" s="137">
        <v>2008</v>
      </c>
      <c r="Q4" s="137">
        <v>2009</v>
      </c>
      <c r="R4" s="137">
        <v>2010</v>
      </c>
      <c r="S4" s="137">
        <v>2011</v>
      </c>
      <c r="T4" s="137">
        <v>2012</v>
      </c>
      <c r="U4" s="137">
        <v>2013</v>
      </c>
      <c r="V4" s="138" t="s">
        <v>380</v>
      </c>
      <c r="X4" s="137">
        <v>2006</v>
      </c>
      <c r="Y4" s="137">
        <v>2007</v>
      </c>
      <c r="Z4" s="137">
        <v>2008</v>
      </c>
      <c r="AA4" s="137">
        <v>2009</v>
      </c>
      <c r="AB4" s="137">
        <v>2010</v>
      </c>
      <c r="AC4" s="137">
        <v>2011</v>
      </c>
      <c r="AD4" s="137">
        <v>2012</v>
      </c>
      <c r="AE4" s="137">
        <v>2013</v>
      </c>
      <c r="AF4" s="138" t="s">
        <v>380</v>
      </c>
    </row>
    <row r="5" spans="1:34">
      <c r="A5" s="136" t="s">
        <v>68</v>
      </c>
      <c r="B5" s="136" t="s">
        <v>2</v>
      </c>
      <c r="C5" s="136" t="s">
        <v>3</v>
      </c>
    </row>
    <row r="6" spans="1:34" ht="15.75">
      <c r="B6" s="139" t="s">
        <v>521</v>
      </c>
      <c r="C6" s="140"/>
    </row>
    <row r="7" spans="1:34">
      <c r="A7" s="141"/>
      <c r="B7" s="142" t="s">
        <v>33</v>
      </c>
      <c r="C7" s="143"/>
      <c r="D7" s="144"/>
      <c r="E7" s="144"/>
      <c r="F7" s="144"/>
      <c r="G7" s="144"/>
      <c r="H7" s="144"/>
      <c r="I7" s="144"/>
      <c r="J7" s="144"/>
      <c r="K7" s="144"/>
      <c r="L7" s="144"/>
      <c r="M7" s="145"/>
      <c r="N7" s="144"/>
      <c r="O7" s="144"/>
      <c r="P7" s="144"/>
      <c r="Q7" s="144"/>
      <c r="R7" s="144"/>
      <c r="S7" s="144"/>
      <c r="T7" s="144"/>
      <c r="U7" s="144"/>
      <c r="V7" s="144"/>
      <c r="W7" s="145"/>
      <c r="X7" s="144"/>
      <c r="Y7" s="144"/>
      <c r="Z7" s="144"/>
      <c r="AA7" s="144"/>
      <c r="AB7" s="144"/>
      <c r="AC7" s="144"/>
      <c r="AD7" s="144"/>
      <c r="AE7" s="144"/>
      <c r="AF7" s="144"/>
      <c r="AG7" s="145"/>
    </row>
    <row r="8" spans="1:34">
      <c r="A8" s="141" t="s">
        <v>276</v>
      </c>
      <c r="B8" s="146" t="s">
        <v>34</v>
      </c>
      <c r="C8" s="143" t="s">
        <v>575</v>
      </c>
      <c r="D8" s="147">
        <f>SUM(D18,D26,D34,D42,D50,D58,D66,D72,D80,D88)</f>
        <v>2497680.9018860045</v>
      </c>
      <c r="E8" s="147">
        <f t="shared" ref="E8:K8" si="0">D14</f>
        <v>2574172.2582963654</v>
      </c>
      <c r="F8" s="147">
        <f t="shared" si="0"/>
        <v>2597655.3215982122</v>
      </c>
      <c r="G8" s="147">
        <f t="shared" si="0"/>
        <v>2655385.0031922739</v>
      </c>
      <c r="H8" s="147">
        <f t="shared" si="0"/>
        <v>2706169.3553336705</v>
      </c>
      <c r="I8" s="147">
        <f t="shared" si="0"/>
        <v>2723122.6196551505</v>
      </c>
      <c r="J8" s="147">
        <f t="shared" si="0"/>
        <v>2909040.1003326164</v>
      </c>
      <c r="K8" s="147">
        <f t="shared" si="0"/>
        <v>3092390.2859548749</v>
      </c>
      <c r="L8" s="145"/>
      <c r="M8" s="145"/>
      <c r="N8" s="147">
        <f>SUM(N18,N26,N34,N42,N50,N58,N66,N72,N80,N88)</f>
        <v>2614693.9526989404</v>
      </c>
      <c r="O8" s="147">
        <f t="shared" ref="O8:U8" si="1">N14</f>
        <v>2706427.3719843398</v>
      </c>
      <c r="P8" s="147">
        <f t="shared" si="1"/>
        <v>2744675.3059138875</v>
      </c>
      <c r="Q8" s="147">
        <f t="shared" si="1"/>
        <v>2822201.9795769574</v>
      </c>
      <c r="R8" s="147">
        <f>Q14-AB8</f>
        <v>2850351.0851140339</v>
      </c>
      <c r="S8" s="147">
        <f t="shared" si="1"/>
        <v>2874932.0166159612</v>
      </c>
      <c r="T8" s="147">
        <f t="shared" si="1"/>
        <v>3069164.6989402194</v>
      </c>
      <c r="U8" s="147">
        <f t="shared" si="1"/>
        <v>3257781.1372850863</v>
      </c>
      <c r="V8" s="145"/>
      <c r="W8" s="145"/>
      <c r="X8" s="147">
        <f>SUM(X18,X26,X34,X42,X50,X58,X66,X72,X80,X88)</f>
        <v>0</v>
      </c>
      <c r="Y8" s="147">
        <f t="shared" ref="Y8:AE8" si="2">X14</f>
        <v>0</v>
      </c>
      <c r="Z8" s="147">
        <f t="shared" si="2"/>
        <v>0</v>
      </c>
      <c r="AA8" s="147">
        <f t="shared" si="2"/>
        <v>0</v>
      </c>
      <c r="AB8" s="147">
        <f>Q78</f>
        <v>40205.100137253932</v>
      </c>
      <c r="AC8" s="147">
        <f t="shared" si="2"/>
        <v>79147.994520192617</v>
      </c>
      <c r="AD8" s="147">
        <f t="shared" si="2"/>
        <v>80019.402538614682</v>
      </c>
      <c r="AE8" s="147">
        <f t="shared" si="2"/>
        <v>79252.623047895831</v>
      </c>
      <c r="AF8" s="145"/>
      <c r="AG8" s="145"/>
    </row>
    <row r="9" spans="1:34">
      <c r="A9" s="141" t="s">
        <v>277</v>
      </c>
      <c r="B9" s="146" t="s">
        <v>35</v>
      </c>
      <c r="C9" s="143" t="s">
        <v>575</v>
      </c>
      <c r="D9" s="148">
        <f>SUM(D19,D27,D35,D43,D51,D59,D67,D73,D81,D89)</f>
        <v>74458.301011365955</v>
      </c>
      <c r="E9" s="148">
        <f t="shared" ref="E9:K9" si="3">SUM(E19,E27,E35,E43,E51,E59,E67,E73,E81,E89)</f>
        <v>62771.312729689213</v>
      </c>
      <c r="F9" s="148">
        <f t="shared" si="3"/>
        <v>110155.16686473238</v>
      </c>
      <c r="G9" s="148">
        <f t="shared" si="3"/>
        <v>65588.009578849174</v>
      </c>
      <c r="H9" s="148">
        <f t="shared" si="3"/>
        <v>78208.29436914307</v>
      </c>
      <c r="I9" s="148">
        <f t="shared" si="3"/>
        <v>90679.983234516534</v>
      </c>
      <c r="J9" s="148">
        <f t="shared" si="3"/>
        <v>45962.83358525535</v>
      </c>
      <c r="K9" s="148">
        <f t="shared" si="3"/>
        <v>77331.734102713977</v>
      </c>
      <c r="L9" s="145"/>
      <c r="M9" s="145"/>
      <c r="N9" s="148">
        <f>SUM(N19,N27,N35,N43,N51,N59,N67,N73,N81,N89)</f>
        <v>77997.659361930535</v>
      </c>
      <c r="O9" s="148">
        <f t="shared" ref="O9:U9" si="4">SUM(O19,O27,O35,O43,O51,O59,O67,O73,O81,O89)</f>
        <v>65923.496705460158</v>
      </c>
      <c r="P9" s="148">
        <f t="shared" si="4"/>
        <v>116419.39561977681</v>
      </c>
      <c r="Q9" s="148">
        <f t="shared" si="4"/>
        <v>69708.388895550888</v>
      </c>
      <c r="R9" s="148">
        <f t="shared" si="4"/>
        <v>82375.146359795574</v>
      </c>
      <c r="S9" s="148">
        <f t="shared" si="4"/>
        <v>95735.236153311547</v>
      </c>
      <c r="T9" s="148">
        <f t="shared" si="4"/>
        <v>48492.802243255494</v>
      </c>
      <c r="U9" s="148">
        <f t="shared" si="4"/>
        <v>81526.808397988454</v>
      </c>
      <c r="V9" s="145"/>
      <c r="W9" s="145"/>
      <c r="X9" s="148">
        <f>SUM(X19,X27,X35,X43,X51,X59,X67,X73,X81,X89)</f>
        <v>0</v>
      </c>
      <c r="Y9" s="148">
        <f t="shared" ref="Y9:AE9" si="5">SUM(Y19,Y27,Y35,Y43,Y51,Y59,Y67,Y73,Y81,Y89)</f>
        <v>0</v>
      </c>
      <c r="Z9" s="148">
        <f t="shared" si="5"/>
        <v>0</v>
      </c>
      <c r="AA9" s="148">
        <f t="shared" si="5"/>
        <v>0</v>
      </c>
      <c r="AB9" s="148">
        <f t="shared" si="5"/>
        <v>1161.9273939666384</v>
      </c>
      <c r="AC9" s="148">
        <f t="shared" si="5"/>
        <v>2635.6282175224142</v>
      </c>
      <c r="AD9" s="148">
        <f t="shared" si="5"/>
        <v>1264.3065601101116</v>
      </c>
      <c r="AE9" s="148">
        <f t="shared" si="5"/>
        <v>1983.3442400854869</v>
      </c>
      <c r="AF9" s="145"/>
      <c r="AG9" s="145"/>
    </row>
    <row r="10" spans="1:34">
      <c r="A10" s="141" t="s">
        <v>278</v>
      </c>
      <c r="B10" s="146" t="s">
        <v>36</v>
      </c>
      <c r="C10" s="143" t="s">
        <v>575</v>
      </c>
      <c r="D10" s="148">
        <f t="shared" ref="D10:K11" si="6">SUM(D20,D28,D36,D44,D52,D60,D74,D82,D90)</f>
        <v>-130295.08778208465</v>
      </c>
      <c r="E10" s="148">
        <f t="shared" si="6"/>
        <v>-144004.82179874441</v>
      </c>
      <c r="F10" s="148">
        <f t="shared" si="6"/>
        <v>-151833.95755610475</v>
      </c>
      <c r="G10" s="148">
        <f t="shared" si="6"/>
        <v>-163422.26932208461</v>
      </c>
      <c r="H10" s="148">
        <f t="shared" si="6"/>
        <v>-177952.34099040215</v>
      </c>
      <c r="I10" s="148">
        <f t="shared" si="6"/>
        <v>-162869.21569505977</v>
      </c>
      <c r="J10" s="148">
        <f t="shared" si="6"/>
        <v>-175375.96503988822</v>
      </c>
      <c r="K10" s="148">
        <f t="shared" si="6"/>
        <v>-194921.96649557215</v>
      </c>
      <c r="L10" s="145"/>
      <c r="M10" s="145"/>
      <c r="N10" s="148">
        <f t="shared" ref="N10:U11" si="7">SUM(N20,N28,N36,N44,N52,N60,N74,N82,N90)</f>
        <v>-135686.6909120034</v>
      </c>
      <c r="O10" s="148">
        <f t="shared" si="7"/>
        <v>-150178.57296811094</v>
      </c>
      <c r="P10" s="148">
        <f t="shared" si="7"/>
        <v>-158783.30380346655</v>
      </c>
      <c r="Q10" s="148">
        <f t="shared" si="7"/>
        <v>-171297.2475205778</v>
      </c>
      <c r="R10" s="148">
        <f t="shared" si="7"/>
        <v>-185414.47619924048</v>
      </c>
      <c r="S10" s="148">
        <f t="shared" si="7"/>
        <v>-170687.19837036426</v>
      </c>
      <c r="T10" s="148">
        <f t="shared" si="7"/>
        <v>-183583.7461041389</v>
      </c>
      <c r="U10" s="148">
        <f t="shared" si="7"/>
        <v>-203257.45658076531</v>
      </c>
      <c r="V10" s="145"/>
      <c r="W10" s="145"/>
      <c r="X10" s="148">
        <f t="shared" ref="X10:AE11" si="8">SUM(X20,X28,X36,X44,X52,X60,X74,X82,X90)</f>
        <v>0</v>
      </c>
      <c r="Y10" s="148">
        <f t="shared" si="8"/>
        <v>0</v>
      </c>
      <c r="Z10" s="148">
        <f t="shared" si="8"/>
        <v>0</v>
      </c>
      <c r="AA10" s="148">
        <f t="shared" si="8"/>
        <v>0</v>
      </c>
      <c r="AB10" s="148">
        <f t="shared" si="8"/>
        <v>-1540.6259124519056</v>
      </c>
      <c r="AC10" s="148">
        <f t="shared" si="8"/>
        <v>-5656.4018492107225</v>
      </c>
      <c r="AD10" s="148">
        <f t="shared" si="8"/>
        <v>-6120.4535753777291</v>
      </c>
      <c r="AE10" s="148">
        <f t="shared" si="8"/>
        <v>-6502.1863407755864</v>
      </c>
      <c r="AF10" s="145"/>
      <c r="AG10" s="145"/>
    </row>
    <row r="11" spans="1:34">
      <c r="A11" s="141" t="s">
        <v>279</v>
      </c>
      <c r="B11" s="146" t="s">
        <v>37</v>
      </c>
      <c r="C11" s="143" t="s">
        <v>575</v>
      </c>
      <c r="D11" s="148">
        <f t="shared" si="6"/>
        <v>-55836.786770718725</v>
      </c>
      <c r="E11" s="148">
        <f t="shared" si="6"/>
        <v>-81233.509069055188</v>
      </c>
      <c r="F11" s="148">
        <f t="shared" si="6"/>
        <v>-41678.790691372378</v>
      </c>
      <c r="G11" s="148">
        <f t="shared" si="6"/>
        <v>-97834.259743235452</v>
      </c>
      <c r="H11" s="148">
        <f t="shared" si="6"/>
        <v>-99744.046621259055</v>
      </c>
      <c r="I11" s="148">
        <f t="shared" si="6"/>
        <v>-72215.983314531244</v>
      </c>
      <c r="J11" s="148">
        <f t="shared" si="6"/>
        <v>-129430.31378928659</v>
      </c>
      <c r="K11" s="148">
        <f t="shared" si="6"/>
        <v>-117666.81472828316</v>
      </c>
      <c r="L11" s="145"/>
      <c r="M11" s="145"/>
      <c r="N11" s="148">
        <f t="shared" si="7"/>
        <v>-57689.031550072861</v>
      </c>
      <c r="O11" s="148">
        <f t="shared" si="7"/>
        <v>-84255.076262650808</v>
      </c>
      <c r="P11" s="148">
        <f t="shared" si="7"/>
        <v>-42363.908183689724</v>
      </c>
      <c r="Q11" s="148">
        <f t="shared" si="7"/>
        <v>-101588.85862502694</v>
      </c>
      <c r="R11" s="148">
        <f t="shared" si="7"/>
        <v>-103039.32983944491</v>
      </c>
      <c r="S11" s="148">
        <f t="shared" si="7"/>
        <v>-74978.713071040707</v>
      </c>
      <c r="T11" s="148">
        <f t="shared" si="7"/>
        <v>-135108.1261955371</v>
      </c>
      <c r="U11" s="148">
        <f t="shared" si="7"/>
        <v>-121807.23051820185</v>
      </c>
      <c r="V11" s="145"/>
      <c r="W11" s="145"/>
      <c r="X11" s="148">
        <f t="shared" si="8"/>
        <v>0</v>
      </c>
      <c r="Y11" s="148">
        <f t="shared" si="8"/>
        <v>0</v>
      </c>
      <c r="Z11" s="148">
        <f t="shared" si="8"/>
        <v>0</v>
      </c>
      <c r="AA11" s="148">
        <f t="shared" si="8"/>
        <v>0</v>
      </c>
      <c r="AB11" s="148">
        <f t="shared" si="8"/>
        <v>-378.69851848526719</v>
      </c>
      <c r="AC11" s="148">
        <f t="shared" si="8"/>
        <v>-3020.7736316883083</v>
      </c>
      <c r="AD11" s="148">
        <f t="shared" si="8"/>
        <v>-4856.1470152676175</v>
      </c>
      <c r="AE11" s="148">
        <f t="shared" si="8"/>
        <v>-4518.842100690099</v>
      </c>
      <c r="AF11" s="145"/>
      <c r="AG11" s="145"/>
    </row>
    <row r="12" spans="1:34">
      <c r="A12" s="141" t="s">
        <v>280</v>
      </c>
      <c r="B12" s="146" t="s">
        <v>38</v>
      </c>
      <c r="C12" s="143" t="s">
        <v>575</v>
      </c>
      <c r="D12" s="148">
        <f t="shared" ref="D12:K13" si="9">SUM(D22,D30,D38,D46,D54,D62,D68,D76,D84,D92)</f>
        <v>135926.14318107956</v>
      </c>
      <c r="E12" s="148">
        <f t="shared" si="9"/>
        <v>110547.57237090237</v>
      </c>
      <c r="F12" s="148">
        <f t="shared" si="9"/>
        <v>101717.47228543433</v>
      </c>
      <c r="G12" s="148">
        <f t="shared" si="9"/>
        <v>152968.61188463194</v>
      </c>
      <c r="H12" s="148">
        <f t="shared" si="9"/>
        <v>118018.31094273907</v>
      </c>
      <c r="I12" s="148">
        <f t="shared" si="9"/>
        <v>260457.71313800931</v>
      </c>
      <c r="J12" s="148">
        <f t="shared" si="9"/>
        <v>314244.31707689143</v>
      </c>
      <c r="K12" s="148">
        <f t="shared" si="9"/>
        <v>323359.84993660392</v>
      </c>
      <c r="N12" s="148">
        <f t="shared" ref="N12:U13" si="10">SUM(N22,N30,N38,N46,N54,N62,N68,N76,N84,N92)</f>
        <v>153020.4508354725</v>
      </c>
      <c r="O12" s="148">
        <f t="shared" si="10"/>
        <v>128334.01019219829</v>
      </c>
      <c r="P12" s="148">
        <f t="shared" si="10"/>
        <v>122199.5818467597</v>
      </c>
      <c r="Q12" s="148">
        <f t="shared" si="10"/>
        <v>174293.06429935701</v>
      </c>
      <c r="R12" s="148">
        <f t="shared" si="10"/>
        <v>128941.26134137221</v>
      </c>
      <c r="S12" s="148">
        <f t="shared" si="10"/>
        <v>271535.64454131114</v>
      </c>
      <c r="T12" s="148">
        <f t="shared" si="10"/>
        <v>325188.38220575009</v>
      </c>
      <c r="U12" s="148">
        <f t="shared" si="10"/>
        <v>334960.93642826349</v>
      </c>
      <c r="X12" s="148">
        <f t="shared" ref="X12:AE13" si="11">SUM(X22,X30,X38,X46,X54,X62,X68,X76,X84,X92)</f>
        <v>0</v>
      </c>
      <c r="Y12" s="148">
        <f t="shared" si="11"/>
        <v>0</v>
      </c>
      <c r="Z12" s="148">
        <f t="shared" si="11"/>
        <v>0</v>
      </c>
      <c r="AA12" s="148">
        <f t="shared" si="11"/>
        <v>0</v>
      </c>
      <c r="AB12" s="148">
        <f t="shared" si="11"/>
        <v>39321.592901423952</v>
      </c>
      <c r="AC12" s="148">
        <f t="shared" si="11"/>
        <v>3892.1816501103685</v>
      </c>
      <c r="AD12" s="148">
        <f t="shared" si="11"/>
        <v>4089.3675245487616</v>
      </c>
      <c r="AE12" s="148">
        <f t="shared" si="11"/>
        <v>4027.6027346990336</v>
      </c>
      <c r="AF12" s="145"/>
      <c r="AG12" s="145"/>
    </row>
    <row r="13" spans="1:34">
      <c r="A13" s="141" t="s">
        <v>281</v>
      </c>
      <c r="B13" s="146" t="s">
        <v>39</v>
      </c>
      <c r="C13" s="143" t="s">
        <v>575</v>
      </c>
      <c r="D13" s="148">
        <f t="shared" si="9"/>
        <v>-3598</v>
      </c>
      <c r="E13" s="148">
        <f t="shared" si="9"/>
        <v>-5831</v>
      </c>
      <c r="F13" s="148">
        <f t="shared" si="9"/>
        <v>-2308.9999999999995</v>
      </c>
      <c r="G13" s="148">
        <f t="shared" si="9"/>
        <v>-4350</v>
      </c>
      <c r="H13" s="148">
        <f t="shared" si="9"/>
        <v>-1321</v>
      </c>
      <c r="I13" s="148">
        <f t="shared" si="9"/>
        <v>-2351</v>
      </c>
      <c r="J13" s="148">
        <f t="shared" si="9"/>
        <v>-1481</v>
      </c>
      <c r="K13" s="148">
        <f t="shared" si="9"/>
        <v>-1906</v>
      </c>
      <c r="L13" s="145"/>
      <c r="M13" s="145"/>
      <c r="N13" s="148">
        <f t="shared" si="10"/>
        <v>-3598</v>
      </c>
      <c r="O13" s="148">
        <f t="shared" si="10"/>
        <v>-5831</v>
      </c>
      <c r="P13" s="148">
        <f t="shared" si="10"/>
        <v>-2308.9999999999995</v>
      </c>
      <c r="Q13" s="148">
        <f t="shared" si="10"/>
        <v>-4350</v>
      </c>
      <c r="R13" s="148">
        <f t="shared" si="10"/>
        <v>-1321</v>
      </c>
      <c r="S13" s="148">
        <f t="shared" si="10"/>
        <v>-2351</v>
      </c>
      <c r="T13" s="148">
        <f t="shared" si="10"/>
        <v>-1481</v>
      </c>
      <c r="U13" s="148">
        <f t="shared" si="10"/>
        <v>-1906</v>
      </c>
      <c r="V13" s="145"/>
      <c r="W13" s="145"/>
      <c r="X13" s="148">
        <f t="shared" si="11"/>
        <v>0</v>
      </c>
      <c r="Y13" s="148">
        <f t="shared" si="11"/>
        <v>0</v>
      </c>
      <c r="Z13" s="148">
        <f t="shared" si="11"/>
        <v>0</v>
      </c>
      <c r="AA13" s="148">
        <f t="shared" si="11"/>
        <v>0</v>
      </c>
      <c r="AB13" s="148">
        <f t="shared" si="11"/>
        <v>0</v>
      </c>
      <c r="AC13" s="148">
        <f t="shared" si="11"/>
        <v>0</v>
      </c>
      <c r="AD13" s="148">
        <f t="shared" si="11"/>
        <v>0</v>
      </c>
      <c r="AE13" s="148">
        <f t="shared" si="11"/>
        <v>0</v>
      </c>
      <c r="AF13" s="145"/>
      <c r="AG13" s="145"/>
    </row>
    <row r="14" spans="1:34">
      <c r="A14" s="141" t="s">
        <v>282</v>
      </c>
      <c r="B14" s="146" t="s">
        <v>40</v>
      </c>
      <c r="C14" s="143" t="s">
        <v>575</v>
      </c>
      <c r="D14" s="147">
        <f t="shared" ref="D14:K14" si="12">SUM(D8:D10,D12:D13)</f>
        <v>2574172.2582963654</v>
      </c>
      <c r="E14" s="147">
        <f t="shared" si="12"/>
        <v>2597655.3215982122</v>
      </c>
      <c r="F14" s="147">
        <f t="shared" si="12"/>
        <v>2655385.0031922739</v>
      </c>
      <c r="G14" s="147">
        <f t="shared" si="12"/>
        <v>2706169.3553336705</v>
      </c>
      <c r="H14" s="147">
        <f t="shared" si="12"/>
        <v>2723122.6196551505</v>
      </c>
      <c r="I14" s="147">
        <f t="shared" si="12"/>
        <v>2909040.1003326164</v>
      </c>
      <c r="J14" s="147">
        <f t="shared" si="12"/>
        <v>3092390.2859548749</v>
      </c>
      <c r="K14" s="147">
        <f t="shared" si="12"/>
        <v>3296253.9034986207</v>
      </c>
      <c r="L14" s="145"/>
      <c r="M14" s="145"/>
      <c r="N14" s="147">
        <f t="shared" ref="N14:U14" si="13">SUM(N8:N10,N12:N13)</f>
        <v>2706427.3719843398</v>
      </c>
      <c r="O14" s="147">
        <f t="shared" si="13"/>
        <v>2744675.3059138875</v>
      </c>
      <c r="P14" s="147">
        <f t="shared" si="13"/>
        <v>2822201.9795769574</v>
      </c>
      <c r="Q14" s="147">
        <f t="shared" si="13"/>
        <v>2890556.1852512877</v>
      </c>
      <c r="R14" s="147">
        <f t="shared" si="13"/>
        <v>2874932.0166159612</v>
      </c>
      <c r="S14" s="147">
        <f t="shared" si="13"/>
        <v>3069164.6989402194</v>
      </c>
      <c r="T14" s="147">
        <f t="shared" si="13"/>
        <v>3257781.1372850863</v>
      </c>
      <c r="U14" s="147">
        <f t="shared" si="13"/>
        <v>3469105.4255305729</v>
      </c>
      <c r="V14" s="145"/>
      <c r="W14" s="145"/>
      <c r="X14" s="147">
        <f t="shared" ref="X14:AE14" si="14">SUM(X8:X10,X12:X13)</f>
        <v>0</v>
      </c>
      <c r="Y14" s="147">
        <f t="shared" si="14"/>
        <v>0</v>
      </c>
      <c r="Z14" s="147">
        <f t="shared" si="14"/>
        <v>0</v>
      </c>
      <c r="AA14" s="147">
        <f t="shared" si="14"/>
        <v>0</v>
      </c>
      <c r="AB14" s="147">
        <f t="shared" si="14"/>
        <v>79147.994520192617</v>
      </c>
      <c r="AC14" s="147">
        <f t="shared" si="14"/>
        <v>80019.402538614682</v>
      </c>
      <c r="AD14" s="147">
        <f t="shared" si="14"/>
        <v>79252.623047895831</v>
      </c>
      <c r="AE14" s="147">
        <f t="shared" si="14"/>
        <v>78761.383681904757</v>
      </c>
      <c r="AF14" s="145"/>
      <c r="AG14" s="145"/>
    </row>
    <row r="15" spans="1:34">
      <c r="A15" s="141"/>
      <c r="B15" s="146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</row>
    <row r="16" spans="1:34" ht="15.75">
      <c r="A16" s="141"/>
      <c r="B16" s="149" t="s">
        <v>522</v>
      </c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</row>
    <row r="17" spans="1:33">
      <c r="A17" s="141"/>
      <c r="B17" s="150" t="s">
        <v>448</v>
      </c>
      <c r="C17" s="140"/>
      <c r="D17" s="144"/>
      <c r="E17" s="144"/>
      <c r="F17" s="144"/>
      <c r="G17" s="144"/>
      <c r="H17" s="144"/>
      <c r="I17" s="144"/>
      <c r="J17" s="144"/>
      <c r="K17" s="144"/>
      <c r="L17" s="145"/>
      <c r="M17" s="145"/>
      <c r="N17" s="144"/>
      <c r="O17" s="144"/>
      <c r="P17" s="144"/>
      <c r="Q17" s="144"/>
      <c r="R17" s="144"/>
      <c r="S17" s="144"/>
      <c r="T17" s="144"/>
      <c r="U17" s="144"/>
      <c r="V17" s="145"/>
      <c r="W17" s="145"/>
      <c r="X17" s="144"/>
      <c r="Y17" s="144"/>
      <c r="Z17" s="144"/>
      <c r="AA17" s="144"/>
      <c r="AB17" s="144"/>
      <c r="AC17" s="144"/>
      <c r="AD17" s="144"/>
      <c r="AE17" s="144"/>
      <c r="AF17" s="145"/>
      <c r="AG17" s="145"/>
    </row>
    <row r="18" spans="1:33">
      <c r="A18" s="141" t="s">
        <v>283</v>
      </c>
      <c r="B18" s="151" t="s">
        <v>34</v>
      </c>
      <c r="C18" s="143" t="s">
        <v>575</v>
      </c>
      <c r="D18" s="147">
        <v>523135.27701085364</v>
      </c>
      <c r="E18" s="147">
        <f>D24</f>
        <v>525653.90878396772</v>
      </c>
      <c r="F18" s="147">
        <f t="shared" ref="F18:K18" si="15">E24</f>
        <v>523753.31450121879</v>
      </c>
      <c r="G18" s="147">
        <f t="shared" si="15"/>
        <v>527163.0894162003</v>
      </c>
      <c r="H18" s="147">
        <f t="shared" si="15"/>
        <v>521459.48950706125</v>
      </c>
      <c r="I18" s="147">
        <f t="shared" si="15"/>
        <v>518995.40712177032</v>
      </c>
      <c r="J18" s="147">
        <f t="shared" si="15"/>
        <v>530949.75646962086</v>
      </c>
      <c r="K18" s="147">
        <f t="shared" si="15"/>
        <v>536528.17369923356</v>
      </c>
      <c r="L18" s="145"/>
      <c r="M18" s="145"/>
      <c r="N18" s="147">
        <v>566821.94293262542</v>
      </c>
      <c r="O18" s="147">
        <f>N24</f>
        <v>571527.19250321272</v>
      </c>
      <c r="P18" s="147">
        <f t="shared" ref="P18:U18" si="16">O24</f>
        <v>571475.97126915958</v>
      </c>
      <c r="Q18" s="147">
        <f t="shared" si="16"/>
        <v>577904.57491480664</v>
      </c>
      <c r="R18" s="147">
        <f t="shared" si="16"/>
        <v>574429.70817726199</v>
      </c>
      <c r="S18" s="147">
        <f t="shared" si="16"/>
        <v>575481.67718504881</v>
      </c>
      <c r="T18" s="147">
        <f t="shared" si="16"/>
        <v>591059.34347819979</v>
      </c>
      <c r="U18" s="147">
        <f t="shared" si="16"/>
        <v>598974.37521612726</v>
      </c>
      <c r="V18" s="145"/>
      <c r="W18" s="145"/>
      <c r="X18" s="147">
        <v>0</v>
      </c>
      <c r="Y18" s="147">
        <f t="shared" ref="Y18:AE18" si="17">X24</f>
        <v>0</v>
      </c>
      <c r="Z18" s="147">
        <f t="shared" si="17"/>
        <v>0</v>
      </c>
      <c r="AA18" s="147">
        <f t="shared" si="17"/>
        <v>0</v>
      </c>
      <c r="AB18" s="147">
        <f t="shared" si="17"/>
        <v>0</v>
      </c>
      <c r="AC18" s="147">
        <f t="shared" si="17"/>
        <v>0</v>
      </c>
      <c r="AD18" s="147">
        <f t="shared" si="17"/>
        <v>0</v>
      </c>
      <c r="AE18" s="147">
        <f t="shared" si="17"/>
        <v>0</v>
      </c>
      <c r="AF18" s="145"/>
      <c r="AG18" s="145"/>
    </row>
    <row r="19" spans="1:33">
      <c r="A19" s="141" t="s">
        <v>284</v>
      </c>
      <c r="B19" s="151" t="s">
        <v>35</v>
      </c>
      <c r="C19" s="143" t="s">
        <v>575</v>
      </c>
      <c r="D19" s="152">
        <v>15586.820114146336</v>
      </c>
      <c r="E19" s="152">
        <v>12830.325530147484</v>
      </c>
      <c r="F19" s="152">
        <v>22205.110880690234</v>
      </c>
      <c r="G19" s="152">
        <v>13020.928308580147</v>
      </c>
      <c r="H19" s="152">
        <v>15070.179246754071</v>
      </c>
      <c r="I19" s="152">
        <v>17282.547057154956</v>
      </c>
      <c r="J19" s="152">
        <v>8389.0061522200085</v>
      </c>
      <c r="K19" s="152">
        <v>13405.710800560257</v>
      </c>
      <c r="L19" s="145"/>
      <c r="M19" s="145"/>
      <c r="N19" s="152">
        <v>16908.636853190023</v>
      </c>
      <c r="O19" s="152">
        <v>13921.2580279007</v>
      </c>
      <c r="P19" s="152">
        <v>24240.016052894025</v>
      </c>
      <c r="Q19" s="152">
        <v>14274.243000395727</v>
      </c>
      <c r="R19" s="152">
        <v>16601.018566322873</v>
      </c>
      <c r="S19" s="152">
        <v>19163.539850262132</v>
      </c>
      <c r="T19" s="152">
        <v>9338.7376269555589</v>
      </c>
      <c r="U19" s="152">
        <v>14989.47880484903</v>
      </c>
      <c r="V19" s="145"/>
      <c r="W19" s="145"/>
      <c r="X19" s="148">
        <v>0</v>
      </c>
      <c r="Y19" s="148">
        <v>0</v>
      </c>
      <c r="Z19" s="148">
        <v>0</v>
      </c>
      <c r="AA19" s="148">
        <v>0</v>
      </c>
      <c r="AB19" s="148">
        <v>0</v>
      </c>
      <c r="AC19" s="148">
        <v>0</v>
      </c>
      <c r="AD19" s="148">
        <v>0</v>
      </c>
      <c r="AE19" s="148">
        <v>0</v>
      </c>
      <c r="AF19" s="145"/>
      <c r="AG19" s="145"/>
    </row>
    <row r="20" spans="1:33">
      <c r="A20" s="141" t="s">
        <v>285</v>
      </c>
      <c r="B20" s="151" t="s">
        <v>36</v>
      </c>
      <c r="C20" s="143" t="s">
        <v>575</v>
      </c>
      <c r="D20" s="152">
        <v>-24127.873371474798</v>
      </c>
      <c r="E20" s="152">
        <v>-24921.875401069916</v>
      </c>
      <c r="F20" s="152">
        <v>-25571.103227591811</v>
      </c>
      <c r="G20" s="152">
        <v>-26749.516379586836</v>
      </c>
      <c r="H20" s="152">
        <v>-27392.212563327368</v>
      </c>
      <c r="I20" s="152">
        <v>-28772.140033195432</v>
      </c>
      <c r="J20" s="152">
        <v>-29558.830329127028</v>
      </c>
      <c r="K20" s="152">
        <v>-30623.157682762001</v>
      </c>
      <c r="L20" s="145"/>
      <c r="M20" s="145"/>
      <c r="N20" s="152">
        <v>-26069.822259270622</v>
      </c>
      <c r="O20" s="152">
        <v>-26999.66588714359</v>
      </c>
      <c r="P20" s="152">
        <v>-27776.450173260902</v>
      </c>
      <c r="Q20" s="152">
        <v>-29121.527532038846</v>
      </c>
      <c r="R20" s="152">
        <v>-29873.370576878657</v>
      </c>
      <c r="S20" s="152">
        <v>-31479.144854544731</v>
      </c>
      <c r="T20" s="152">
        <v>-32453.814321963269</v>
      </c>
      <c r="U20" s="152">
        <v>-33593.280415333924</v>
      </c>
      <c r="V20" s="145"/>
      <c r="W20" s="145"/>
      <c r="X20" s="148">
        <v>0</v>
      </c>
      <c r="Y20" s="148">
        <v>0</v>
      </c>
      <c r="Z20" s="148">
        <v>0</v>
      </c>
      <c r="AA20" s="148">
        <v>0</v>
      </c>
      <c r="AB20" s="148">
        <v>0</v>
      </c>
      <c r="AC20" s="148">
        <v>0</v>
      </c>
      <c r="AD20" s="148">
        <v>0</v>
      </c>
      <c r="AE20" s="148">
        <v>0</v>
      </c>
      <c r="AF20" s="145"/>
      <c r="AG20" s="145"/>
    </row>
    <row r="21" spans="1:33">
      <c r="A21" s="141" t="s">
        <v>286</v>
      </c>
      <c r="B21" s="151" t="s">
        <v>37</v>
      </c>
      <c r="C21" s="143" t="s">
        <v>575</v>
      </c>
      <c r="D21" s="148">
        <f>SUM(D19:D20)</f>
        <v>-8541.0532573284618</v>
      </c>
      <c r="E21" s="148">
        <f t="shared" ref="E21:K21" si="18">SUM(E19:E20)</f>
        <v>-12091.549870922432</v>
      </c>
      <c r="F21" s="148">
        <f t="shared" si="18"/>
        <v>-3365.9923469015775</v>
      </c>
      <c r="G21" s="148">
        <f t="shared" si="18"/>
        <v>-13728.588071006689</v>
      </c>
      <c r="H21" s="148">
        <f t="shared" si="18"/>
        <v>-12322.033316573297</v>
      </c>
      <c r="I21" s="148">
        <f t="shared" si="18"/>
        <v>-11489.592976040476</v>
      </c>
      <c r="J21" s="148">
        <f t="shared" si="18"/>
        <v>-21169.824176907019</v>
      </c>
      <c r="K21" s="148">
        <f t="shared" si="18"/>
        <v>-17217.446882201744</v>
      </c>
      <c r="L21" s="145"/>
      <c r="M21" s="145"/>
      <c r="N21" s="148">
        <f t="shared" ref="N21:U21" si="19">SUM(N19:N20)</f>
        <v>-9161.1854060805999</v>
      </c>
      <c r="O21" s="148">
        <f t="shared" si="19"/>
        <v>-13078.40785924289</v>
      </c>
      <c r="P21" s="148">
        <f t="shared" si="19"/>
        <v>-3536.4341203668773</v>
      </c>
      <c r="Q21" s="148">
        <f t="shared" si="19"/>
        <v>-14847.284531643119</v>
      </c>
      <c r="R21" s="148">
        <f t="shared" si="19"/>
        <v>-13272.352010555784</v>
      </c>
      <c r="S21" s="148">
        <f t="shared" si="19"/>
        <v>-12315.605004282599</v>
      </c>
      <c r="T21" s="148">
        <f t="shared" si="19"/>
        <v>-23115.076695007709</v>
      </c>
      <c r="U21" s="148">
        <f t="shared" si="19"/>
        <v>-18603.801610484894</v>
      </c>
      <c r="V21" s="145"/>
      <c r="W21" s="145"/>
      <c r="X21" s="148">
        <f t="shared" ref="X21:AE21" si="20">SUM(X19:X20)</f>
        <v>0</v>
      </c>
      <c r="Y21" s="148">
        <f t="shared" si="20"/>
        <v>0</v>
      </c>
      <c r="Z21" s="148">
        <f t="shared" si="20"/>
        <v>0</v>
      </c>
      <c r="AA21" s="148">
        <f t="shared" si="20"/>
        <v>0</v>
      </c>
      <c r="AB21" s="148">
        <f t="shared" si="20"/>
        <v>0</v>
      </c>
      <c r="AC21" s="148">
        <f t="shared" si="20"/>
        <v>0</v>
      </c>
      <c r="AD21" s="148">
        <f t="shared" si="20"/>
        <v>0</v>
      </c>
      <c r="AE21" s="148">
        <f t="shared" si="20"/>
        <v>0</v>
      </c>
      <c r="AF21" s="145"/>
      <c r="AG21" s="145"/>
    </row>
    <row r="22" spans="1:33">
      <c r="A22" s="141" t="s">
        <v>287</v>
      </c>
      <c r="B22" s="151" t="s">
        <v>38</v>
      </c>
      <c r="C22" s="143" t="s">
        <v>575</v>
      </c>
      <c r="D22" s="152">
        <v>11059.685030442492</v>
      </c>
      <c r="E22" s="152">
        <v>10190.955588173461</v>
      </c>
      <c r="F22" s="152">
        <v>6775.7672618831566</v>
      </c>
      <c r="G22" s="152">
        <v>8024.9881618676218</v>
      </c>
      <c r="H22" s="152">
        <v>9857.950931282392</v>
      </c>
      <c r="I22" s="152">
        <v>23443.942323891035</v>
      </c>
      <c r="J22" s="152">
        <v>26748.241406519825</v>
      </c>
      <c r="K22" s="152">
        <v>30643.234792358529</v>
      </c>
      <c r="N22" s="152">
        <v>13866.434976667857</v>
      </c>
      <c r="O22" s="152">
        <v>13027.186625189712</v>
      </c>
      <c r="P22" s="152">
        <v>9965.0377660138438</v>
      </c>
      <c r="Q22" s="152">
        <v>11372.417794098468</v>
      </c>
      <c r="R22" s="152">
        <v>14324.321018342596</v>
      </c>
      <c r="S22" s="152">
        <v>27893.271297433646</v>
      </c>
      <c r="T22" s="152">
        <v>31030.108432935074</v>
      </c>
      <c r="U22" s="152">
        <v>35081.700533923948</v>
      </c>
      <c r="X22" s="148">
        <v>0</v>
      </c>
      <c r="Y22" s="148">
        <v>0</v>
      </c>
      <c r="Z22" s="148">
        <v>0</v>
      </c>
      <c r="AA22" s="148">
        <v>0</v>
      </c>
      <c r="AB22" s="148">
        <v>0</v>
      </c>
      <c r="AC22" s="148">
        <v>0</v>
      </c>
      <c r="AD22" s="148">
        <v>0</v>
      </c>
      <c r="AE22" s="148">
        <v>0</v>
      </c>
      <c r="AF22" s="145"/>
      <c r="AG22" s="145"/>
    </row>
    <row r="23" spans="1:33">
      <c r="A23" s="141" t="s">
        <v>288</v>
      </c>
      <c r="B23" s="151" t="s">
        <v>39</v>
      </c>
      <c r="C23" s="143" t="s">
        <v>575</v>
      </c>
      <c r="D23" s="152">
        <v>0</v>
      </c>
      <c r="E23" s="152">
        <v>0</v>
      </c>
      <c r="F23" s="152">
        <v>0</v>
      </c>
      <c r="G23" s="152">
        <v>0</v>
      </c>
      <c r="H23" s="152">
        <v>0</v>
      </c>
      <c r="I23" s="152">
        <v>0</v>
      </c>
      <c r="J23" s="152">
        <v>0</v>
      </c>
      <c r="K23" s="152">
        <v>0</v>
      </c>
      <c r="L23" s="145"/>
      <c r="M23" s="145"/>
      <c r="N23" s="152">
        <v>0</v>
      </c>
      <c r="O23" s="152">
        <v>0</v>
      </c>
      <c r="P23" s="152">
        <v>0</v>
      </c>
      <c r="Q23" s="152">
        <v>0</v>
      </c>
      <c r="R23" s="152">
        <v>0</v>
      </c>
      <c r="S23" s="152">
        <v>0</v>
      </c>
      <c r="T23" s="152">
        <v>0</v>
      </c>
      <c r="U23" s="152">
        <v>0</v>
      </c>
      <c r="V23" s="145"/>
      <c r="W23" s="145"/>
      <c r="X23" s="148">
        <v>0</v>
      </c>
      <c r="Y23" s="148">
        <v>0</v>
      </c>
      <c r="Z23" s="148">
        <v>0</v>
      </c>
      <c r="AA23" s="148">
        <v>0</v>
      </c>
      <c r="AB23" s="148">
        <v>0</v>
      </c>
      <c r="AC23" s="148">
        <v>0</v>
      </c>
      <c r="AD23" s="148">
        <v>0</v>
      </c>
      <c r="AE23" s="148">
        <v>0</v>
      </c>
      <c r="AF23" s="145"/>
      <c r="AG23" s="145"/>
    </row>
    <row r="24" spans="1:33">
      <c r="A24" s="141" t="s">
        <v>289</v>
      </c>
      <c r="B24" s="151" t="s">
        <v>41</v>
      </c>
      <c r="C24" s="143" t="s">
        <v>575</v>
      </c>
      <c r="D24" s="147">
        <f t="shared" ref="D24:K24" si="21">SUM(D18:D20,D22:D23)</f>
        <v>525653.90878396772</v>
      </c>
      <c r="E24" s="147">
        <f t="shared" si="21"/>
        <v>523753.31450121879</v>
      </c>
      <c r="F24" s="147">
        <f t="shared" si="21"/>
        <v>527163.0894162003</v>
      </c>
      <c r="G24" s="147">
        <f t="shared" si="21"/>
        <v>521459.48950706125</v>
      </c>
      <c r="H24" s="147">
        <f t="shared" si="21"/>
        <v>518995.40712177032</v>
      </c>
      <c r="I24" s="147">
        <f t="shared" si="21"/>
        <v>530949.75646962086</v>
      </c>
      <c r="J24" s="147">
        <f t="shared" si="21"/>
        <v>536528.17369923356</v>
      </c>
      <c r="K24" s="147">
        <f t="shared" si="21"/>
        <v>549953.96160939033</v>
      </c>
      <c r="L24" s="145"/>
      <c r="M24" s="145"/>
      <c r="N24" s="147">
        <f t="shared" ref="N24:U24" si="22">SUM(N18:N20,N22:N23)</f>
        <v>571527.19250321272</v>
      </c>
      <c r="O24" s="147">
        <f t="shared" si="22"/>
        <v>571475.97126915958</v>
      </c>
      <c r="P24" s="147">
        <f t="shared" si="22"/>
        <v>577904.57491480664</v>
      </c>
      <c r="Q24" s="147">
        <f t="shared" si="22"/>
        <v>574429.70817726199</v>
      </c>
      <c r="R24" s="147">
        <f t="shared" si="22"/>
        <v>575481.67718504881</v>
      </c>
      <c r="S24" s="147">
        <f t="shared" si="22"/>
        <v>591059.34347819979</v>
      </c>
      <c r="T24" s="147">
        <f t="shared" si="22"/>
        <v>598974.37521612726</v>
      </c>
      <c r="U24" s="147">
        <f t="shared" si="22"/>
        <v>615452.27413956623</v>
      </c>
      <c r="V24" s="145"/>
      <c r="W24" s="145"/>
      <c r="X24" s="147">
        <f t="shared" ref="X24:AE24" si="23">SUM(X18:X20,X22:X23)</f>
        <v>0</v>
      </c>
      <c r="Y24" s="147">
        <f t="shared" si="23"/>
        <v>0</v>
      </c>
      <c r="Z24" s="147">
        <f t="shared" si="23"/>
        <v>0</v>
      </c>
      <c r="AA24" s="147">
        <f t="shared" si="23"/>
        <v>0</v>
      </c>
      <c r="AB24" s="147">
        <f t="shared" si="23"/>
        <v>0</v>
      </c>
      <c r="AC24" s="147">
        <f t="shared" si="23"/>
        <v>0</v>
      </c>
      <c r="AD24" s="147">
        <f t="shared" si="23"/>
        <v>0</v>
      </c>
      <c r="AE24" s="147">
        <f t="shared" si="23"/>
        <v>0</v>
      </c>
      <c r="AF24" s="145"/>
      <c r="AG24" s="145"/>
    </row>
    <row r="25" spans="1:33">
      <c r="A25" s="141"/>
      <c r="B25" s="150" t="s">
        <v>449</v>
      </c>
      <c r="C25" s="140"/>
      <c r="D25" s="144"/>
      <c r="E25" s="144"/>
      <c r="F25" s="144"/>
      <c r="G25" s="144"/>
      <c r="H25" s="144"/>
      <c r="I25" s="144"/>
      <c r="J25" s="144"/>
      <c r="K25" s="144"/>
      <c r="L25" s="145"/>
      <c r="M25" s="145"/>
      <c r="N25" s="144"/>
      <c r="O25" s="144"/>
      <c r="P25" s="144"/>
      <c r="Q25" s="144"/>
      <c r="R25" s="144"/>
      <c r="S25" s="144"/>
      <c r="T25" s="144"/>
      <c r="U25" s="144"/>
      <c r="V25" s="145"/>
      <c r="W25" s="145"/>
      <c r="X25" s="144"/>
      <c r="Y25" s="144"/>
      <c r="Z25" s="144"/>
      <c r="AA25" s="144"/>
      <c r="AB25" s="144"/>
      <c r="AC25" s="144"/>
      <c r="AD25" s="144"/>
      <c r="AE25" s="144"/>
      <c r="AF25" s="145"/>
      <c r="AG25" s="145"/>
    </row>
    <row r="26" spans="1:33">
      <c r="A26" s="141" t="s">
        <v>290</v>
      </c>
      <c r="B26" s="151" t="s">
        <v>34</v>
      </c>
      <c r="C26" s="143" t="s">
        <v>575</v>
      </c>
      <c r="D26" s="147">
        <v>818760.91081417957</v>
      </c>
      <c r="E26" s="147">
        <f>D32</f>
        <v>812733.9957233707</v>
      </c>
      <c r="F26" s="147">
        <f t="shared" ref="F26:K26" si="24">E32</f>
        <v>810193.41821643524</v>
      </c>
      <c r="G26" s="147">
        <f t="shared" si="24"/>
        <v>822985.62758916535</v>
      </c>
      <c r="H26" s="147">
        <f t="shared" si="24"/>
        <v>801135.27714157768</v>
      </c>
      <c r="I26" s="147">
        <f t="shared" si="24"/>
        <v>758557.3641756688</v>
      </c>
      <c r="J26" s="147">
        <f t="shared" si="24"/>
        <v>774123.57045751053</v>
      </c>
      <c r="K26" s="147">
        <f t="shared" si="24"/>
        <v>778847.9390130291</v>
      </c>
      <c r="L26" s="145"/>
      <c r="M26" s="145"/>
      <c r="N26" s="147">
        <v>887459.12116218405</v>
      </c>
      <c r="O26" s="147">
        <f>N32</f>
        <v>886671.20576065697</v>
      </c>
      <c r="P26" s="147">
        <f t="shared" ref="P26:U26" si="25">O32</f>
        <v>889487.3617474112</v>
      </c>
      <c r="Q26" s="147">
        <f t="shared" si="25"/>
        <v>909225.78479656496</v>
      </c>
      <c r="R26" s="147">
        <f t="shared" si="25"/>
        <v>892346.78825174039</v>
      </c>
      <c r="S26" s="147">
        <f t="shared" si="25"/>
        <v>853880.49107320118</v>
      </c>
      <c r="T26" s="147">
        <f t="shared" si="25"/>
        <v>874138.58205653483</v>
      </c>
      <c r="U26" s="147">
        <f t="shared" si="25"/>
        <v>881792.58882634691</v>
      </c>
      <c r="V26" s="145"/>
      <c r="W26" s="145"/>
      <c r="X26" s="147">
        <v>0</v>
      </c>
      <c r="Y26" s="147">
        <f>X32</f>
        <v>0</v>
      </c>
      <c r="Z26" s="147">
        <f t="shared" ref="Z26:AE26" si="26">Y32</f>
        <v>0</v>
      </c>
      <c r="AA26" s="147">
        <f t="shared" si="26"/>
        <v>0</v>
      </c>
      <c r="AB26" s="147">
        <f t="shared" si="26"/>
        <v>0</v>
      </c>
      <c r="AC26" s="147">
        <f t="shared" si="26"/>
        <v>0</v>
      </c>
      <c r="AD26" s="147">
        <f t="shared" si="26"/>
        <v>0</v>
      </c>
      <c r="AE26" s="147">
        <f t="shared" si="26"/>
        <v>0</v>
      </c>
      <c r="AF26" s="145"/>
      <c r="AG26" s="145"/>
    </row>
    <row r="27" spans="1:33">
      <c r="A27" s="141" t="s">
        <v>291</v>
      </c>
      <c r="B27" s="151" t="s">
        <v>35</v>
      </c>
      <c r="C27" s="143" t="s">
        <v>575</v>
      </c>
      <c r="D27" s="152">
        <v>24394.591565077058</v>
      </c>
      <c r="E27" s="152">
        <v>19838.445637172594</v>
      </c>
      <c r="F27" s="152">
        <v>34348.514528222026</v>
      </c>
      <c r="G27" s="152">
        <v>20327.745001452378</v>
      </c>
      <c r="H27" s="152">
        <v>23152.809509391591</v>
      </c>
      <c r="I27" s="152">
        <v>25259.960227049774</v>
      </c>
      <c r="J27" s="152">
        <v>12231.152413228667</v>
      </c>
      <c r="K27" s="152">
        <v>19456.747699562267</v>
      </c>
      <c r="L27" s="145"/>
      <c r="M27" s="145"/>
      <c r="N27" s="152">
        <v>26474.213575211779</v>
      </c>
      <c r="O27" s="152">
        <v>21596.355659212895</v>
      </c>
      <c r="P27" s="152">
        <v>37729.457706725982</v>
      </c>
      <c r="Q27" s="152">
        <v>22457.876884475158</v>
      </c>
      <c r="R27" s="152">
        <v>25788.822180475298</v>
      </c>
      <c r="S27" s="152">
        <v>28434.220352737608</v>
      </c>
      <c r="T27" s="152">
        <v>13811.389596493253</v>
      </c>
      <c r="U27" s="152">
        <v>22068.053990547971</v>
      </c>
      <c r="V27" s="145"/>
      <c r="W27" s="145"/>
      <c r="X27" s="148">
        <v>0</v>
      </c>
      <c r="Y27" s="148">
        <v>0</v>
      </c>
      <c r="Z27" s="148">
        <v>0</v>
      </c>
      <c r="AA27" s="148">
        <v>0</v>
      </c>
      <c r="AB27" s="148">
        <v>0</v>
      </c>
      <c r="AC27" s="148">
        <v>0</v>
      </c>
      <c r="AD27" s="148">
        <v>0</v>
      </c>
      <c r="AE27" s="148">
        <v>0</v>
      </c>
      <c r="AF27" s="145"/>
      <c r="AG27" s="145"/>
    </row>
    <row r="28" spans="1:33">
      <c r="A28" s="141" t="s">
        <v>292</v>
      </c>
      <c r="B28" s="151" t="s">
        <v>36</v>
      </c>
      <c r="C28" s="143" t="s">
        <v>575</v>
      </c>
      <c r="D28" s="152">
        <v>-44565.030679271105</v>
      </c>
      <c r="E28" s="152">
        <v>-46078.3106417542</v>
      </c>
      <c r="F28" s="152">
        <v>-47729.629508745311</v>
      </c>
      <c r="G28" s="152">
        <v>-50752.741855089669</v>
      </c>
      <c r="H28" s="152">
        <v>-52272.393716237777</v>
      </c>
      <c r="I28" s="152">
        <v>-51498.675675433573</v>
      </c>
      <c r="J28" s="152">
        <v>-53095.245039260488</v>
      </c>
      <c r="K28" s="152">
        <v>-54947.510473888935</v>
      </c>
      <c r="L28" s="145"/>
      <c r="M28" s="145"/>
      <c r="N28" s="152">
        <v>-48014.684921394</v>
      </c>
      <c r="O28" s="152">
        <v>-49922.349489556298</v>
      </c>
      <c r="P28" s="152">
        <v>-51971.949447586412</v>
      </c>
      <c r="Q28" s="152">
        <v>-55417.629450689783</v>
      </c>
      <c r="R28" s="152">
        <v>-57253.370911524842</v>
      </c>
      <c r="S28" s="152">
        <v>-56609.653529388743</v>
      </c>
      <c r="T28" s="152">
        <v>-58408.042110674913</v>
      </c>
      <c r="U28" s="152">
        <v>-60312.877826510179</v>
      </c>
      <c r="V28" s="145"/>
      <c r="W28" s="145"/>
      <c r="X28" s="148">
        <v>0</v>
      </c>
      <c r="Y28" s="148">
        <v>0</v>
      </c>
      <c r="Z28" s="148">
        <v>0</v>
      </c>
      <c r="AA28" s="148">
        <v>0</v>
      </c>
      <c r="AB28" s="148">
        <v>0</v>
      </c>
      <c r="AC28" s="148">
        <v>0</v>
      </c>
      <c r="AD28" s="148">
        <v>0</v>
      </c>
      <c r="AE28" s="148">
        <v>0</v>
      </c>
      <c r="AF28" s="145"/>
      <c r="AG28" s="145"/>
    </row>
    <row r="29" spans="1:33">
      <c r="A29" s="141" t="s">
        <v>293</v>
      </c>
      <c r="B29" s="151" t="s">
        <v>37</v>
      </c>
      <c r="C29" s="143" t="s">
        <v>575</v>
      </c>
      <c r="D29" s="152">
        <f>SUM(D27:D28)</f>
        <v>-20170.439114194047</v>
      </c>
      <c r="E29" s="152">
        <f t="shared" ref="E29:K29" si="27">SUM(E27:E28)</f>
        <v>-26239.865004581607</v>
      </c>
      <c r="F29" s="152">
        <f t="shared" si="27"/>
        <v>-13381.114980523285</v>
      </c>
      <c r="G29" s="152">
        <f t="shared" si="27"/>
        <v>-30424.996853637291</v>
      </c>
      <c r="H29" s="152">
        <f t="shared" si="27"/>
        <v>-29119.584206846186</v>
      </c>
      <c r="I29" s="152">
        <f t="shared" si="27"/>
        <v>-26238.715448383799</v>
      </c>
      <c r="J29" s="152">
        <f t="shared" si="27"/>
        <v>-40864.092626031823</v>
      </c>
      <c r="K29" s="152">
        <f t="shared" si="27"/>
        <v>-35490.762774326664</v>
      </c>
      <c r="L29" s="145"/>
      <c r="M29" s="145"/>
      <c r="N29" s="152">
        <f t="shared" ref="N29:U29" si="28">SUM(N27:N28)</f>
        <v>-21540.471346182221</v>
      </c>
      <c r="O29" s="152">
        <f t="shared" si="28"/>
        <v>-28325.993830343403</v>
      </c>
      <c r="P29" s="152">
        <f t="shared" si="28"/>
        <v>-14242.491740860431</v>
      </c>
      <c r="Q29" s="152">
        <f t="shared" si="28"/>
        <v>-32959.752566214622</v>
      </c>
      <c r="R29" s="152">
        <f t="shared" si="28"/>
        <v>-31464.548731049545</v>
      </c>
      <c r="S29" s="152">
        <f t="shared" si="28"/>
        <v>-28175.433176651135</v>
      </c>
      <c r="T29" s="152">
        <f t="shared" si="28"/>
        <v>-44596.65251418166</v>
      </c>
      <c r="U29" s="152">
        <f t="shared" si="28"/>
        <v>-38244.823835962205</v>
      </c>
      <c r="V29" s="145"/>
      <c r="W29" s="145"/>
      <c r="X29" s="152">
        <f t="shared" ref="X29:AE29" si="29">SUM(X27:X28)</f>
        <v>0</v>
      </c>
      <c r="Y29" s="152">
        <f t="shared" si="29"/>
        <v>0</v>
      </c>
      <c r="Z29" s="152">
        <f t="shared" si="29"/>
        <v>0</v>
      </c>
      <c r="AA29" s="152">
        <f t="shared" si="29"/>
        <v>0</v>
      </c>
      <c r="AB29" s="152">
        <f t="shared" si="29"/>
        <v>0</v>
      </c>
      <c r="AC29" s="152">
        <f t="shared" si="29"/>
        <v>0</v>
      </c>
      <c r="AD29" s="152">
        <f t="shared" si="29"/>
        <v>0</v>
      </c>
      <c r="AE29" s="152">
        <f t="shared" si="29"/>
        <v>0</v>
      </c>
      <c r="AF29" s="145"/>
      <c r="AG29" s="145"/>
    </row>
    <row r="30" spans="1:33">
      <c r="A30" s="141" t="s">
        <v>294</v>
      </c>
      <c r="B30" s="151" t="s">
        <v>38</v>
      </c>
      <c r="C30" s="143" t="s">
        <v>575</v>
      </c>
      <c r="D30" s="152">
        <v>14143.524023385189</v>
      </c>
      <c r="E30" s="152">
        <v>23699.287497646121</v>
      </c>
      <c r="F30" s="152">
        <v>26173.324353253374</v>
      </c>
      <c r="G30" s="152">
        <v>8574.6464060496364</v>
      </c>
      <c r="H30" s="152">
        <v>-13458.328759062688</v>
      </c>
      <c r="I30" s="152">
        <v>41804.92173022552</v>
      </c>
      <c r="J30" s="152">
        <v>45588.461181550367</v>
      </c>
      <c r="K30" s="152">
        <v>79639.672688578808</v>
      </c>
      <c r="N30" s="152">
        <v>20752.555944655098</v>
      </c>
      <c r="O30" s="152">
        <v>31142.149817097532</v>
      </c>
      <c r="P30" s="152">
        <v>33980.914790014191</v>
      </c>
      <c r="Q30" s="152">
        <v>16080.756021390074</v>
      </c>
      <c r="R30" s="152">
        <v>-7001.7484474897501</v>
      </c>
      <c r="S30" s="152">
        <v>48433.524159984736</v>
      </c>
      <c r="T30" s="152">
        <v>52250.659283993751</v>
      </c>
      <c r="U30" s="152">
        <v>86802.293438672976</v>
      </c>
      <c r="X30" s="148">
        <v>0</v>
      </c>
      <c r="Y30" s="148">
        <v>0</v>
      </c>
      <c r="Z30" s="148">
        <v>0</v>
      </c>
      <c r="AA30" s="148">
        <v>0</v>
      </c>
      <c r="AB30" s="148">
        <v>0</v>
      </c>
      <c r="AC30" s="148">
        <v>0</v>
      </c>
      <c r="AD30" s="148">
        <v>0</v>
      </c>
      <c r="AE30" s="148">
        <v>0</v>
      </c>
      <c r="AF30" s="145"/>
      <c r="AG30" s="145"/>
    </row>
    <row r="31" spans="1:33">
      <c r="A31" s="141" t="s">
        <v>295</v>
      </c>
      <c r="B31" s="151" t="s">
        <v>39</v>
      </c>
      <c r="C31" s="143" t="s">
        <v>575</v>
      </c>
      <c r="D31" s="152">
        <v>0</v>
      </c>
      <c r="E31" s="152">
        <v>0</v>
      </c>
      <c r="F31" s="152">
        <v>0</v>
      </c>
      <c r="G31" s="152">
        <v>0</v>
      </c>
      <c r="H31" s="152">
        <v>0</v>
      </c>
      <c r="I31" s="152">
        <v>0</v>
      </c>
      <c r="J31" s="152">
        <v>0</v>
      </c>
      <c r="K31" s="152">
        <v>0</v>
      </c>
      <c r="L31" s="145"/>
      <c r="M31" s="145"/>
      <c r="N31" s="152">
        <v>0</v>
      </c>
      <c r="O31" s="152">
        <v>0</v>
      </c>
      <c r="P31" s="152">
        <v>0</v>
      </c>
      <c r="Q31" s="152">
        <v>0</v>
      </c>
      <c r="R31" s="152">
        <v>0</v>
      </c>
      <c r="S31" s="152">
        <v>0</v>
      </c>
      <c r="T31" s="152">
        <v>0</v>
      </c>
      <c r="U31" s="152">
        <v>0</v>
      </c>
      <c r="V31" s="145"/>
      <c r="W31" s="145"/>
      <c r="X31" s="148">
        <v>0</v>
      </c>
      <c r="Y31" s="148">
        <v>0</v>
      </c>
      <c r="Z31" s="148">
        <v>0</v>
      </c>
      <c r="AA31" s="148">
        <v>0</v>
      </c>
      <c r="AB31" s="148">
        <v>0</v>
      </c>
      <c r="AC31" s="148">
        <v>0</v>
      </c>
      <c r="AD31" s="148">
        <v>0</v>
      </c>
      <c r="AE31" s="148">
        <v>0</v>
      </c>
      <c r="AF31" s="145"/>
      <c r="AG31" s="145"/>
    </row>
    <row r="32" spans="1:33">
      <c r="A32" s="141" t="s">
        <v>296</v>
      </c>
      <c r="B32" s="151" t="s">
        <v>42</v>
      </c>
      <c r="C32" s="143" t="s">
        <v>575</v>
      </c>
      <c r="D32" s="147">
        <f t="shared" ref="D32:K32" si="30">SUM(D26:D28,D30:D31)</f>
        <v>812733.9957233707</v>
      </c>
      <c r="E32" s="147">
        <f t="shared" si="30"/>
        <v>810193.41821643524</v>
      </c>
      <c r="F32" s="147">
        <f t="shared" si="30"/>
        <v>822985.62758916535</v>
      </c>
      <c r="G32" s="147">
        <f t="shared" si="30"/>
        <v>801135.27714157768</v>
      </c>
      <c r="H32" s="147">
        <f t="shared" si="30"/>
        <v>758557.3641756688</v>
      </c>
      <c r="I32" s="147">
        <f t="shared" si="30"/>
        <v>774123.57045751053</v>
      </c>
      <c r="J32" s="147">
        <f t="shared" si="30"/>
        <v>778847.9390130291</v>
      </c>
      <c r="K32" s="147">
        <f t="shared" si="30"/>
        <v>822996.84892728121</v>
      </c>
      <c r="L32" s="145"/>
      <c r="M32" s="145"/>
      <c r="N32" s="147">
        <f t="shared" ref="N32:U32" si="31">SUM(N26:N28,N30:N31)</f>
        <v>886671.20576065697</v>
      </c>
      <c r="O32" s="147">
        <f t="shared" si="31"/>
        <v>889487.3617474112</v>
      </c>
      <c r="P32" s="147">
        <f t="shared" si="31"/>
        <v>909225.78479656496</v>
      </c>
      <c r="Q32" s="147">
        <f t="shared" si="31"/>
        <v>892346.78825174039</v>
      </c>
      <c r="R32" s="147">
        <f t="shared" si="31"/>
        <v>853880.49107320118</v>
      </c>
      <c r="S32" s="147">
        <f t="shared" si="31"/>
        <v>874138.58205653483</v>
      </c>
      <c r="T32" s="147">
        <f t="shared" si="31"/>
        <v>881792.58882634691</v>
      </c>
      <c r="U32" s="147">
        <f t="shared" si="31"/>
        <v>930350.05842905771</v>
      </c>
      <c r="V32" s="145"/>
      <c r="W32" s="145"/>
      <c r="X32" s="147">
        <f t="shared" ref="X32:AE32" si="32">SUM(X26:X28,X30:X31)</f>
        <v>0</v>
      </c>
      <c r="Y32" s="147">
        <f t="shared" si="32"/>
        <v>0</v>
      </c>
      <c r="Z32" s="147">
        <f t="shared" si="32"/>
        <v>0</v>
      </c>
      <c r="AA32" s="147">
        <f t="shared" si="32"/>
        <v>0</v>
      </c>
      <c r="AB32" s="147">
        <f t="shared" si="32"/>
        <v>0</v>
      </c>
      <c r="AC32" s="147">
        <f t="shared" si="32"/>
        <v>0</v>
      </c>
      <c r="AD32" s="147">
        <f t="shared" si="32"/>
        <v>0</v>
      </c>
      <c r="AE32" s="147">
        <f t="shared" si="32"/>
        <v>0</v>
      </c>
      <c r="AF32" s="145"/>
      <c r="AG32" s="145"/>
    </row>
    <row r="33" spans="1:33">
      <c r="A33" s="141"/>
      <c r="B33" s="150" t="s">
        <v>43</v>
      </c>
      <c r="C33" s="140"/>
      <c r="D33" s="144"/>
      <c r="E33" s="144"/>
      <c r="F33" s="144"/>
      <c r="G33" s="144"/>
      <c r="H33" s="144"/>
      <c r="I33" s="144"/>
      <c r="J33" s="144"/>
      <c r="K33" s="144"/>
      <c r="L33" s="145"/>
      <c r="M33" s="145"/>
      <c r="N33" s="144"/>
      <c r="O33" s="144"/>
      <c r="P33" s="144"/>
      <c r="Q33" s="144"/>
      <c r="R33" s="144"/>
      <c r="S33" s="144"/>
      <c r="T33" s="144"/>
      <c r="U33" s="144"/>
      <c r="V33" s="145"/>
      <c r="W33" s="145"/>
      <c r="X33" s="144"/>
      <c r="Y33" s="144"/>
      <c r="Z33" s="144"/>
      <c r="AA33" s="144"/>
      <c r="AB33" s="144"/>
      <c r="AC33" s="144"/>
      <c r="AD33" s="144"/>
      <c r="AE33" s="144"/>
      <c r="AF33" s="145"/>
      <c r="AG33" s="145"/>
    </row>
    <row r="34" spans="1:33">
      <c r="A34" s="141" t="s">
        <v>297</v>
      </c>
      <c r="B34" s="151" t="s">
        <v>34</v>
      </c>
      <c r="C34" s="143" t="s">
        <v>575</v>
      </c>
      <c r="D34" s="147">
        <v>483792.48907224135</v>
      </c>
      <c r="E34" s="147">
        <f>D40</f>
        <v>504343.85889910569</v>
      </c>
      <c r="F34" s="147">
        <f t="shared" ref="F34:K34" si="33">E40</f>
        <v>524225.74948569498</v>
      </c>
      <c r="G34" s="147">
        <f t="shared" si="33"/>
        <v>550638.2872041387</v>
      </c>
      <c r="H34" s="147">
        <f t="shared" si="33"/>
        <v>577102.85599837929</v>
      </c>
      <c r="I34" s="147">
        <f t="shared" si="33"/>
        <v>627286.61349240597</v>
      </c>
      <c r="J34" s="147">
        <f t="shared" si="33"/>
        <v>697201.50036697765</v>
      </c>
      <c r="K34" s="147">
        <f t="shared" si="33"/>
        <v>776715.93590938754</v>
      </c>
      <c r="L34" s="145"/>
      <c r="M34" s="145"/>
      <c r="N34" s="147">
        <v>483792.48907224135</v>
      </c>
      <c r="O34" s="147">
        <f>N40</f>
        <v>504343.85889910569</v>
      </c>
      <c r="P34" s="147">
        <f t="shared" ref="P34:U34" si="34">O40</f>
        <v>524225.74948569498</v>
      </c>
      <c r="Q34" s="147">
        <f t="shared" si="34"/>
        <v>550638.2872041387</v>
      </c>
      <c r="R34" s="147">
        <f t="shared" si="34"/>
        <v>577102.85599837929</v>
      </c>
      <c r="S34" s="147">
        <f t="shared" si="34"/>
        <v>627286.61349240597</v>
      </c>
      <c r="T34" s="147">
        <f t="shared" si="34"/>
        <v>697201.50036697765</v>
      </c>
      <c r="U34" s="147">
        <f t="shared" si="34"/>
        <v>776715.93590938754</v>
      </c>
      <c r="V34" s="145"/>
      <c r="W34" s="145"/>
      <c r="X34" s="147">
        <v>0</v>
      </c>
      <c r="Y34" s="147">
        <f>X40</f>
        <v>0</v>
      </c>
      <c r="Z34" s="147">
        <f t="shared" ref="Z34:AE34" si="35">Y40</f>
        <v>0</v>
      </c>
      <c r="AA34" s="147">
        <f t="shared" si="35"/>
        <v>0</v>
      </c>
      <c r="AB34" s="147">
        <f t="shared" si="35"/>
        <v>0</v>
      </c>
      <c r="AC34" s="147">
        <f t="shared" si="35"/>
        <v>0</v>
      </c>
      <c r="AD34" s="147">
        <f t="shared" si="35"/>
        <v>0</v>
      </c>
      <c r="AE34" s="147">
        <f t="shared" si="35"/>
        <v>0</v>
      </c>
      <c r="AF34" s="145"/>
      <c r="AG34" s="145"/>
    </row>
    <row r="35" spans="1:33">
      <c r="A35" s="141" t="s">
        <v>298</v>
      </c>
      <c r="B35" s="151" t="s">
        <v>35</v>
      </c>
      <c r="C35" s="143" t="s">
        <v>575</v>
      </c>
      <c r="D35" s="152">
        <v>14431.152443264962</v>
      </c>
      <c r="E35" s="152">
        <v>12285.817468353072</v>
      </c>
      <c r="F35" s="152">
        <v>22235.389514259998</v>
      </c>
      <c r="G35" s="152">
        <v>13600.765693942229</v>
      </c>
      <c r="H35" s="152">
        <v>16678.272538353158</v>
      </c>
      <c r="I35" s="152">
        <v>20888.644229297126</v>
      </c>
      <c r="J35" s="152">
        <v>11015.783705798251</v>
      </c>
      <c r="K35" s="152">
        <v>19436.485512635263</v>
      </c>
      <c r="L35" s="145"/>
      <c r="M35" s="145"/>
      <c r="N35" s="148">
        <v>14431.152443264962</v>
      </c>
      <c r="O35" s="148">
        <v>12285.817468353072</v>
      </c>
      <c r="P35" s="148">
        <v>22235.389514259998</v>
      </c>
      <c r="Q35" s="148">
        <v>13600.765693942229</v>
      </c>
      <c r="R35" s="148">
        <v>16678.272538353158</v>
      </c>
      <c r="S35" s="148">
        <v>20888.644229297126</v>
      </c>
      <c r="T35" s="148">
        <v>11015.783705798251</v>
      </c>
      <c r="U35" s="148">
        <v>19436.485512635263</v>
      </c>
      <c r="V35" s="145"/>
      <c r="W35" s="145"/>
      <c r="X35" s="148">
        <v>0</v>
      </c>
      <c r="Y35" s="148">
        <v>0</v>
      </c>
      <c r="Z35" s="148">
        <v>0</v>
      </c>
      <c r="AA35" s="148">
        <v>0</v>
      </c>
      <c r="AB35" s="148">
        <v>0</v>
      </c>
      <c r="AC35" s="148">
        <v>0</v>
      </c>
      <c r="AD35" s="148">
        <v>0</v>
      </c>
      <c r="AE35" s="148">
        <v>0</v>
      </c>
      <c r="AF35" s="145"/>
      <c r="AG35" s="145"/>
    </row>
    <row r="36" spans="1:33">
      <c r="A36" s="141" t="s">
        <v>299</v>
      </c>
      <c r="B36" s="151" t="s">
        <v>36</v>
      </c>
      <c r="C36" s="143" t="s">
        <v>575</v>
      </c>
      <c r="D36" s="152">
        <v>-22804.677372804341</v>
      </c>
      <c r="E36" s="152">
        <v>-24077.676235977997</v>
      </c>
      <c r="F36" s="152">
        <v>-25267.03537183769</v>
      </c>
      <c r="G36" s="152">
        <v>-27094.503018938522</v>
      </c>
      <c r="H36" s="152">
        <v>-28678.122460079896</v>
      </c>
      <c r="I36" s="152">
        <v>-32287.357433594356</v>
      </c>
      <c r="J36" s="152">
        <v>-34613.011491364625</v>
      </c>
      <c r="K36" s="152">
        <v>-37872.195434309011</v>
      </c>
      <c r="L36" s="145"/>
      <c r="M36" s="145"/>
      <c r="N36" s="148">
        <v>-22804.677372804341</v>
      </c>
      <c r="O36" s="148">
        <v>-24077.676235977997</v>
      </c>
      <c r="P36" s="148">
        <v>-25267.03537183769</v>
      </c>
      <c r="Q36" s="148">
        <v>-27094.503018938522</v>
      </c>
      <c r="R36" s="148">
        <v>-28678.122460079896</v>
      </c>
      <c r="S36" s="148">
        <v>-32287.357433594356</v>
      </c>
      <c r="T36" s="148">
        <v>-34613.011491364625</v>
      </c>
      <c r="U36" s="148">
        <v>-37872.195434309011</v>
      </c>
      <c r="V36" s="145"/>
      <c r="W36" s="145"/>
      <c r="X36" s="148">
        <v>0</v>
      </c>
      <c r="Y36" s="148">
        <v>0</v>
      </c>
      <c r="Z36" s="148">
        <v>0</v>
      </c>
      <c r="AA36" s="148">
        <v>0</v>
      </c>
      <c r="AB36" s="148">
        <v>0</v>
      </c>
      <c r="AC36" s="148">
        <v>0</v>
      </c>
      <c r="AD36" s="148">
        <v>0</v>
      </c>
      <c r="AE36" s="148">
        <v>0</v>
      </c>
      <c r="AF36" s="145"/>
      <c r="AG36" s="145"/>
    </row>
    <row r="37" spans="1:33">
      <c r="A37" s="141" t="s">
        <v>300</v>
      </c>
      <c r="B37" s="151" t="s">
        <v>37</v>
      </c>
      <c r="C37" s="143" t="s">
        <v>575</v>
      </c>
      <c r="D37" s="152">
        <f>SUM(D35:D36)</f>
        <v>-8373.5249295393787</v>
      </c>
      <c r="E37" s="152">
        <f t="shared" ref="E37:K37" si="36">SUM(E35:E36)</f>
        <v>-11791.858767624924</v>
      </c>
      <c r="F37" s="152">
        <f t="shared" si="36"/>
        <v>-3031.6458575776924</v>
      </c>
      <c r="G37" s="152">
        <f t="shared" si="36"/>
        <v>-13493.737324996293</v>
      </c>
      <c r="H37" s="152">
        <f t="shared" si="36"/>
        <v>-11999.849921726738</v>
      </c>
      <c r="I37" s="152">
        <f t="shared" si="36"/>
        <v>-11398.71320429723</v>
      </c>
      <c r="J37" s="152">
        <f t="shared" si="36"/>
        <v>-23597.227785566374</v>
      </c>
      <c r="K37" s="152">
        <f t="shared" si="36"/>
        <v>-18435.709921673748</v>
      </c>
      <c r="L37" s="145"/>
      <c r="M37" s="145"/>
      <c r="N37" s="152">
        <f t="shared" ref="N37:U37" si="37">SUM(N35:N36)</f>
        <v>-8373.5249295393787</v>
      </c>
      <c r="O37" s="152">
        <f t="shared" si="37"/>
        <v>-11791.858767624924</v>
      </c>
      <c r="P37" s="152">
        <f t="shared" si="37"/>
        <v>-3031.6458575776924</v>
      </c>
      <c r="Q37" s="152">
        <f t="shared" si="37"/>
        <v>-13493.737324996293</v>
      </c>
      <c r="R37" s="152">
        <f t="shared" si="37"/>
        <v>-11999.849921726738</v>
      </c>
      <c r="S37" s="152">
        <f t="shared" si="37"/>
        <v>-11398.71320429723</v>
      </c>
      <c r="T37" s="152">
        <f t="shared" si="37"/>
        <v>-23597.227785566374</v>
      </c>
      <c r="U37" s="152">
        <f t="shared" si="37"/>
        <v>-18435.709921673748</v>
      </c>
      <c r="V37" s="145"/>
      <c r="W37" s="145"/>
      <c r="X37" s="152">
        <f t="shared" ref="X37:AE37" si="38">SUM(X35:X36)</f>
        <v>0</v>
      </c>
      <c r="Y37" s="152">
        <f t="shared" si="38"/>
        <v>0</v>
      </c>
      <c r="Z37" s="152">
        <f t="shared" si="38"/>
        <v>0</v>
      </c>
      <c r="AA37" s="152">
        <f t="shared" si="38"/>
        <v>0</v>
      </c>
      <c r="AB37" s="152">
        <f t="shared" si="38"/>
        <v>0</v>
      </c>
      <c r="AC37" s="152">
        <f t="shared" si="38"/>
        <v>0</v>
      </c>
      <c r="AD37" s="152">
        <f t="shared" si="38"/>
        <v>0</v>
      </c>
      <c r="AE37" s="152">
        <f t="shared" si="38"/>
        <v>0</v>
      </c>
      <c r="AF37" s="145"/>
      <c r="AG37" s="145"/>
    </row>
    <row r="38" spans="1:33">
      <c r="A38" s="141" t="s">
        <v>301</v>
      </c>
      <c r="B38" s="151" t="s">
        <v>38</v>
      </c>
      <c r="C38" s="143" t="s">
        <v>575</v>
      </c>
      <c r="D38" s="152">
        <v>28924.894756403697</v>
      </c>
      <c r="E38" s="152">
        <v>31673.74935421424</v>
      </c>
      <c r="F38" s="152">
        <v>29444.183576021394</v>
      </c>
      <c r="G38" s="152">
        <v>39958.306119236862</v>
      </c>
      <c r="H38" s="152">
        <v>62183.607415753446</v>
      </c>
      <c r="I38" s="152">
        <v>81313.600078868883</v>
      </c>
      <c r="J38" s="152">
        <v>103111.6633279762</v>
      </c>
      <c r="K38" s="152">
        <v>83591.766207399793</v>
      </c>
      <c r="N38" s="148">
        <v>28924.894756403697</v>
      </c>
      <c r="O38" s="148">
        <v>31673.74935421424</v>
      </c>
      <c r="P38" s="148">
        <v>29444.183576021394</v>
      </c>
      <c r="Q38" s="148">
        <v>39958.306119236862</v>
      </c>
      <c r="R38" s="148">
        <v>62183.607415753446</v>
      </c>
      <c r="S38" s="148">
        <v>81313.600078868883</v>
      </c>
      <c r="T38" s="148">
        <v>103111.6633279762</v>
      </c>
      <c r="U38" s="148">
        <v>83591.766207399793</v>
      </c>
      <c r="X38" s="148">
        <v>0</v>
      </c>
      <c r="Y38" s="148">
        <v>0</v>
      </c>
      <c r="Z38" s="148">
        <v>0</v>
      </c>
      <c r="AA38" s="148">
        <v>0</v>
      </c>
      <c r="AB38" s="148">
        <v>0</v>
      </c>
      <c r="AC38" s="148">
        <v>0</v>
      </c>
      <c r="AD38" s="148">
        <v>0</v>
      </c>
      <c r="AE38" s="148">
        <v>0</v>
      </c>
      <c r="AF38" s="145"/>
      <c r="AG38" s="145"/>
    </row>
    <row r="39" spans="1:33">
      <c r="A39" s="141" t="s">
        <v>302</v>
      </c>
      <c r="B39" s="151" t="s">
        <v>39</v>
      </c>
      <c r="C39" s="143" t="s">
        <v>575</v>
      </c>
      <c r="D39" s="152">
        <v>0</v>
      </c>
      <c r="E39" s="152">
        <v>0</v>
      </c>
      <c r="F39" s="152">
        <v>0</v>
      </c>
      <c r="G39" s="152">
        <v>0</v>
      </c>
      <c r="H39" s="152">
        <v>0</v>
      </c>
      <c r="I39" s="152">
        <v>0</v>
      </c>
      <c r="J39" s="152">
        <v>0</v>
      </c>
      <c r="K39" s="152">
        <v>0</v>
      </c>
      <c r="L39" s="145"/>
      <c r="M39" s="145"/>
      <c r="N39" s="148">
        <v>0</v>
      </c>
      <c r="O39" s="148">
        <v>0</v>
      </c>
      <c r="P39" s="148">
        <v>0</v>
      </c>
      <c r="Q39" s="148">
        <v>0</v>
      </c>
      <c r="R39" s="148">
        <v>0</v>
      </c>
      <c r="S39" s="148">
        <v>0</v>
      </c>
      <c r="T39" s="148">
        <v>0</v>
      </c>
      <c r="U39" s="148">
        <v>0</v>
      </c>
      <c r="V39" s="145"/>
      <c r="W39" s="145"/>
      <c r="X39" s="148">
        <v>0</v>
      </c>
      <c r="Y39" s="148">
        <v>0</v>
      </c>
      <c r="Z39" s="148">
        <v>0</v>
      </c>
      <c r="AA39" s="148">
        <v>0</v>
      </c>
      <c r="AB39" s="148">
        <v>0</v>
      </c>
      <c r="AC39" s="148">
        <v>0</v>
      </c>
      <c r="AD39" s="148">
        <v>0</v>
      </c>
      <c r="AE39" s="148">
        <v>0</v>
      </c>
      <c r="AF39" s="145"/>
      <c r="AG39" s="145"/>
    </row>
    <row r="40" spans="1:33">
      <c r="A40" s="141" t="s">
        <v>303</v>
      </c>
      <c r="B40" s="151" t="s">
        <v>44</v>
      </c>
      <c r="C40" s="143" t="s">
        <v>575</v>
      </c>
      <c r="D40" s="147">
        <f t="shared" ref="D40:K40" si="39">SUM(D34:D36,D38:D39)</f>
        <v>504343.85889910569</v>
      </c>
      <c r="E40" s="147">
        <f t="shared" si="39"/>
        <v>524225.74948569498</v>
      </c>
      <c r="F40" s="147">
        <f t="shared" si="39"/>
        <v>550638.2872041387</v>
      </c>
      <c r="G40" s="147">
        <f t="shared" si="39"/>
        <v>577102.85599837929</v>
      </c>
      <c r="H40" s="147">
        <f t="shared" si="39"/>
        <v>627286.61349240597</v>
      </c>
      <c r="I40" s="147">
        <f t="shared" si="39"/>
        <v>697201.50036697765</v>
      </c>
      <c r="J40" s="147">
        <f t="shared" si="39"/>
        <v>776715.93590938754</v>
      </c>
      <c r="K40" s="147">
        <f t="shared" si="39"/>
        <v>841871.99219511368</v>
      </c>
      <c r="L40" s="145"/>
      <c r="M40" s="145"/>
      <c r="N40" s="147">
        <f t="shared" ref="N40:U40" si="40">SUM(N34:N36,N38:N39)</f>
        <v>504343.85889910569</v>
      </c>
      <c r="O40" s="147">
        <f t="shared" si="40"/>
        <v>524225.74948569498</v>
      </c>
      <c r="P40" s="147">
        <f t="shared" si="40"/>
        <v>550638.2872041387</v>
      </c>
      <c r="Q40" s="147">
        <f t="shared" si="40"/>
        <v>577102.85599837929</v>
      </c>
      <c r="R40" s="147">
        <f t="shared" si="40"/>
        <v>627286.61349240597</v>
      </c>
      <c r="S40" s="147">
        <f t="shared" si="40"/>
        <v>697201.50036697765</v>
      </c>
      <c r="T40" s="147">
        <f t="shared" si="40"/>
        <v>776715.93590938754</v>
      </c>
      <c r="U40" s="147">
        <f t="shared" si="40"/>
        <v>841871.99219511368</v>
      </c>
      <c r="V40" s="145"/>
      <c r="W40" s="145"/>
      <c r="X40" s="147">
        <f t="shared" ref="X40:AE40" si="41">SUM(X34:X36,X38:X39)</f>
        <v>0</v>
      </c>
      <c r="Y40" s="147">
        <f t="shared" si="41"/>
        <v>0</v>
      </c>
      <c r="Z40" s="147">
        <f t="shared" si="41"/>
        <v>0</v>
      </c>
      <c r="AA40" s="147">
        <f t="shared" si="41"/>
        <v>0</v>
      </c>
      <c r="AB40" s="147">
        <f t="shared" si="41"/>
        <v>0</v>
      </c>
      <c r="AC40" s="147">
        <f t="shared" si="41"/>
        <v>0</v>
      </c>
      <c r="AD40" s="147">
        <f t="shared" si="41"/>
        <v>0</v>
      </c>
      <c r="AE40" s="147">
        <f t="shared" si="41"/>
        <v>0</v>
      </c>
      <c r="AF40" s="145"/>
      <c r="AG40" s="145"/>
    </row>
    <row r="41" spans="1:33">
      <c r="A41" s="141"/>
      <c r="B41" s="150" t="s">
        <v>450</v>
      </c>
      <c r="C41" s="140"/>
      <c r="D41" s="144"/>
      <c r="E41" s="144"/>
      <c r="F41" s="144"/>
      <c r="G41" s="144"/>
      <c r="H41" s="144"/>
      <c r="I41" s="144"/>
      <c r="J41" s="144"/>
      <c r="K41" s="144"/>
      <c r="L41" s="145"/>
      <c r="M41" s="145"/>
      <c r="N41" s="144"/>
      <c r="O41" s="144"/>
      <c r="P41" s="144"/>
      <c r="Q41" s="144"/>
      <c r="R41" s="144"/>
      <c r="S41" s="144"/>
      <c r="T41" s="144"/>
      <c r="U41" s="144"/>
      <c r="V41" s="145"/>
      <c r="W41" s="145"/>
      <c r="X41" s="144"/>
      <c r="Y41" s="144"/>
      <c r="Z41" s="144"/>
      <c r="AA41" s="144"/>
      <c r="AB41" s="144"/>
      <c r="AC41" s="144"/>
      <c r="AD41" s="144"/>
      <c r="AE41" s="144"/>
      <c r="AF41" s="145"/>
      <c r="AG41" s="145"/>
    </row>
    <row r="42" spans="1:33">
      <c r="A42" s="141" t="s">
        <v>304</v>
      </c>
      <c r="B42" s="151" t="s">
        <v>34</v>
      </c>
      <c r="C42" s="143" t="s">
        <v>575</v>
      </c>
      <c r="D42" s="147">
        <v>91726.651994205022</v>
      </c>
      <c r="E42" s="147">
        <f>D48</f>
        <v>95430.924305787586</v>
      </c>
      <c r="F42" s="147">
        <f t="shared" ref="F42:K42" si="42">E48</f>
        <v>98639.311228327802</v>
      </c>
      <c r="G42" s="147">
        <f t="shared" si="42"/>
        <v>103277.63766407149</v>
      </c>
      <c r="H42" s="147">
        <f t="shared" si="42"/>
        <v>108785.12927471807</v>
      </c>
      <c r="I42" s="147">
        <f t="shared" si="42"/>
        <v>118207.5297466225</v>
      </c>
      <c r="J42" s="147">
        <f t="shared" si="42"/>
        <v>127958.7270277655</v>
      </c>
      <c r="K42" s="147">
        <f t="shared" si="42"/>
        <v>132484.08441814705</v>
      </c>
      <c r="L42" s="145"/>
      <c r="M42" s="145"/>
      <c r="N42" s="147">
        <v>91726.651994205022</v>
      </c>
      <c r="O42" s="147">
        <f>N48</f>
        <v>95430.924305787586</v>
      </c>
      <c r="P42" s="147">
        <f t="shared" ref="P42:U42" si="43">O48</f>
        <v>98639.311228327802</v>
      </c>
      <c r="Q42" s="147">
        <f t="shared" si="43"/>
        <v>103277.63766407149</v>
      </c>
      <c r="R42" s="147">
        <f t="shared" si="43"/>
        <v>108785.12927471807</v>
      </c>
      <c r="S42" s="147">
        <f t="shared" si="43"/>
        <v>118207.5297466225</v>
      </c>
      <c r="T42" s="147">
        <f t="shared" si="43"/>
        <v>127958.7270277655</v>
      </c>
      <c r="U42" s="147">
        <f t="shared" si="43"/>
        <v>132484.08441814705</v>
      </c>
      <c r="V42" s="145"/>
      <c r="W42" s="145"/>
      <c r="X42" s="147">
        <v>0</v>
      </c>
      <c r="Y42" s="147">
        <f>X48</f>
        <v>0</v>
      </c>
      <c r="Z42" s="147">
        <f t="shared" ref="Z42:AE42" si="44">Y48</f>
        <v>0</v>
      </c>
      <c r="AA42" s="147">
        <f t="shared" si="44"/>
        <v>0</v>
      </c>
      <c r="AB42" s="147">
        <f t="shared" si="44"/>
        <v>0</v>
      </c>
      <c r="AC42" s="147">
        <f t="shared" si="44"/>
        <v>0</v>
      </c>
      <c r="AD42" s="147">
        <f t="shared" si="44"/>
        <v>0</v>
      </c>
      <c r="AE42" s="147">
        <f t="shared" si="44"/>
        <v>0</v>
      </c>
      <c r="AF42" s="145"/>
      <c r="AG42" s="145"/>
    </row>
    <row r="43" spans="1:33">
      <c r="A43" s="141" t="s">
        <v>305</v>
      </c>
      <c r="B43" s="151" t="s">
        <v>35</v>
      </c>
      <c r="C43" s="143" t="s">
        <v>575</v>
      </c>
      <c r="D43" s="148">
        <v>2736.1716993290788</v>
      </c>
      <c r="E43" s="148">
        <v>2324.6414866188402</v>
      </c>
      <c r="F43" s="148">
        <v>4183.8767915786148</v>
      </c>
      <c r="G43" s="148">
        <v>2550.9576503025669</v>
      </c>
      <c r="H43" s="148">
        <v>3143.8902360393531</v>
      </c>
      <c r="I43" s="148">
        <v>3936.310740562531</v>
      </c>
      <c r="J43" s="148">
        <v>2021.7478870386958</v>
      </c>
      <c r="K43" s="148">
        <v>3315.2221807961846</v>
      </c>
      <c r="L43" s="145"/>
      <c r="M43" s="145"/>
      <c r="N43" s="148">
        <v>2736.1716993290788</v>
      </c>
      <c r="O43" s="148">
        <v>2324.6414866188402</v>
      </c>
      <c r="P43" s="148">
        <v>4183.8767915786148</v>
      </c>
      <c r="Q43" s="148">
        <v>2550.9576503025669</v>
      </c>
      <c r="R43" s="148">
        <v>3143.8902360393531</v>
      </c>
      <c r="S43" s="148">
        <v>3936.310740562531</v>
      </c>
      <c r="T43" s="148">
        <v>2021.7478870386958</v>
      </c>
      <c r="U43" s="148">
        <v>3315.2221807961846</v>
      </c>
      <c r="V43" s="145"/>
      <c r="W43" s="145"/>
      <c r="X43" s="148">
        <v>0</v>
      </c>
      <c r="Y43" s="148">
        <v>0</v>
      </c>
      <c r="Z43" s="148">
        <v>0</v>
      </c>
      <c r="AA43" s="148">
        <v>0</v>
      </c>
      <c r="AB43" s="148">
        <v>0</v>
      </c>
      <c r="AC43" s="148">
        <v>0</v>
      </c>
      <c r="AD43" s="148">
        <v>0</v>
      </c>
      <c r="AE43" s="148">
        <v>0</v>
      </c>
      <c r="AF43" s="145"/>
      <c r="AG43" s="145"/>
    </row>
    <row r="44" spans="1:33">
      <c r="A44" s="141" t="s">
        <v>306</v>
      </c>
      <c r="B44" s="151" t="s">
        <v>36</v>
      </c>
      <c r="C44" s="143" t="s">
        <v>575</v>
      </c>
      <c r="D44" s="148">
        <v>-3789.726177697059</v>
      </c>
      <c r="E44" s="148">
        <v>-3983.4908682953801</v>
      </c>
      <c r="F44" s="148">
        <v>-4156.2706713938542</v>
      </c>
      <c r="G44" s="148">
        <v>-4431.1632210807302</v>
      </c>
      <c r="H44" s="148">
        <v>-4680.1979008942426</v>
      </c>
      <c r="I44" s="148">
        <v>-5140.2271755963584</v>
      </c>
      <c r="J44" s="148">
        <v>-5431.2481278819296</v>
      </c>
      <c r="K44" s="148">
        <v>-5713.0290724384913</v>
      </c>
      <c r="N44" s="148">
        <v>-3789.726177697059</v>
      </c>
      <c r="O44" s="148">
        <v>-3983.4908682953801</v>
      </c>
      <c r="P44" s="148">
        <v>-4156.2706713938542</v>
      </c>
      <c r="Q44" s="148">
        <v>-4431.1632210807302</v>
      </c>
      <c r="R44" s="148">
        <v>-4680.1979008942426</v>
      </c>
      <c r="S44" s="148">
        <v>-5140.2271755963584</v>
      </c>
      <c r="T44" s="148">
        <v>-5431.2481278819296</v>
      </c>
      <c r="U44" s="148">
        <v>-5713.0290724384913</v>
      </c>
      <c r="X44" s="148">
        <v>0</v>
      </c>
      <c r="Y44" s="148">
        <v>0</v>
      </c>
      <c r="Z44" s="148">
        <v>0</v>
      </c>
      <c r="AA44" s="148">
        <v>0</v>
      </c>
      <c r="AB44" s="148">
        <v>0</v>
      </c>
      <c r="AC44" s="148">
        <v>0</v>
      </c>
      <c r="AD44" s="148">
        <v>0</v>
      </c>
      <c r="AE44" s="148">
        <v>0</v>
      </c>
      <c r="AF44" s="145"/>
      <c r="AG44" s="145"/>
    </row>
    <row r="45" spans="1:33">
      <c r="A45" s="141" t="s">
        <v>307</v>
      </c>
      <c r="B45" s="151" t="s">
        <v>37</v>
      </c>
      <c r="C45" s="143" t="s">
        <v>575</v>
      </c>
      <c r="D45" s="148">
        <f>SUM(D43:D44)</f>
        <v>-1053.5544783679802</v>
      </c>
      <c r="E45" s="148">
        <f t="shared" ref="E45:K45" si="45">SUM(E43:E44)</f>
        <v>-1658.8493816765399</v>
      </c>
      <c r="F45" s="148">
        <f t="shared" si="45"/>
        <v>27.606120184760584</v>
      </c>
      <c r="G45" s="148">
        <f t="shared" si="45"/>
        <v>-1880.2055707781633</v>
      </c>
      <c r="H45" s="148">
        <f t="shared" si="45"/>
        <v>-1536.3076648548895</v>
      </c>
      <c r="I45" s="148">
        <f t="shared" si="45"/>
        <v>-1203.9164350338274</v>
      </c>
      <c r="J45" s="148">
        <f t="shared" si="45"/>
        <v>-3409.5002408432338</v>
      </c>
      <c r="K45" s="148">
        <f t="shared" si="45"/>
        <v>-2397.8068916423067</v>
      </c>
      <c r="L45" s="145"/>
      <c r="M45" s="145"/>
      <c r="N45" s="148">
        <f t="shared" ref="N45:U45" si="46">SUM(N43:N44)</f>
        <v>-1053.5544783679802</v>
      </c>
      <c r="O45" s="148">
        <f t="shared" si="46"/>
        <v>-1658.8493816765399</v>
      </c>
      <c r="P45" s="148">
        <f t="shared" si="46"/>
        <v>27.606120184760584</v>
      </c>
      <c r="Q45" s="148">
        <f t="shared" si="46"/>
        <v>-1880.2055707781633</v>
      </c>
      <c r="R45" s="148">
        <f t="shared" si="46"/>
        <v>-1536.3076648548895</v>
      </c>
      <c r="S45" s="148">
        <f t="shared" si="46"/>
        <v>-1203.9164350338274</v>
      </c>
      <c r="T45" s="148">
        <f t="shared" si="46"/>
        <v>-3409.5002408432338</v>
      </c>
      <c r="U45" s="148">
        <f t="shared" si="46"/>
        <v>-2397.8068916423067</v>
      </c>
      <c r="V45" s="145"/>
      <c r="W45" s="145"/>
      <c r="X45" s="148">
        <f t="shared" ref="X45:AE45" si="47">SUM(X43:X44)</f>
        <v>0</v>
      </c>
      <c r="Y45" s="148">
        <f t="shared" si="47"/>
        <v>0</v>
      </c>
      <c r="Z45" s="148">
        <f t="shared" si="47"/>
        <v>0</v>
      </c>
      <c r="AA45" s="148">
        <f t="shared" si="47"/>
        <v>0</v>
      </c>
      <c r="AB45" s="148">
        <f t="shared" si="47"/>
        <v>0</v>
      </c>
      <c r="AC45" s="148">
        <f t="shared" si="47"/>
        <v>0</v>
      </c>
      <c r="AD45" s="148">
        <f t="shared" si="47"/>
        <v>0</v>
      </c>
      <c r="AE45" s="148">
        <f t="shared" si="47"/>
        <v>0</v>
      </c>
      <c r="AF45" s="145"/>
      <c r="AG45" s="145"/>
    </row>
    <row r="46" spans="1:33">
      <c r="A46" s="141" t="s">
        <v>308</v>
      </c>
      <c r="B46" s="151" t="s">
        <v>38</v>
      </c>
      <c r="C46" s="143" t="s">
        <v>575</v>
      </c>
      <c r="D46" s="148">
        <v>4757.826789950549</v>
      </c>
      <c r="E46" s="148">
        <v>4867.236304216759</v>
      </c>
      <c r="F46" s="148">
        <v>4610.7203155589177</v>
      </c>
      <c r="G46" s="148">
        <v>7387.6971814247499</v>
      </c>
      <c r="H46" s="148">
        <v>10958.70813675932</v>
      </c>
      <c r="I46" s="148">
        <v>10955.113716176827</v>
      </c>
      <c r="J46" s="148">
        <v>7934.8576312247742</v>
      </c>
      <c r="K46" s="148">
        <v>9201.4347858979181</v>
      </c>
      <c r="L46" s="145"/>
      <c r="M46" s="145"/>
      <c r="N46" s="148">
        <v>4757.826789950549</v>
      </c>
      <c r="O46" s="148">
        <v>4867.236304216759</v>
      </c>
      <c r="P46" s="148">
        <v>4610.7203155589177</v>
      </c>
      <c r="Q46" s="148">
        <v>7387.6971814247499</v>
      </c>
      <c r="R46" s="148">
        <v>10958.70813675932</v>
      </c>
      <c r="S46" s="148">
        <v>10955.113716176827</v>
      </c>
      <c r="T46" s="148">
        <v>7934.8576312247742</v>
      </c>
      <c r="U46" s="148">
        <v>9201.4347858979181</v>
      </c>
      <c r="V46" s="145"/>
      <c r="W46" s="145"/>
      <c r="X46" s="148">
        <v>0</v>
      </c>
      <c r="Y46" s="148">
        <v>0</v>
      </c>
      <c r="Z46" s="148">
        <v>0</v>
      </c>
      <c r="AA46" s="148">
        <v>0</v>
      </c>
      <c r="AB46" s="148">
        <v>0</v>
      </c>
      <c r="AC46" s="148">
        <v>0</v>
      </c>
      <c r="AD46" s="148">
        <v>0</v>
      </c>
      <c r="AE46" s="148">
        <v>0</v>
      </c>
      <c r="AF46" s="145"/>
      <c r="AG46" s="145"/>
    </row>
    <row r="47" spans="1:33">
      <c r="A47" s="141" t="s">
        <v>309</v>
      </c>
      <c r="B47" s="151" t="s">
        <v>39</v>
      </c>
      <c r="C47" s="143" t="s">
        <v>575</v>
      </c>
      <c r="D47" s="148">
        <v>0</v>
      </c>
      <c r="E47" s="148">
        <v>0</v>
      </c>
      <c r="F47" s="148">
        <v>0</v>
      </c>
      <c r="G47" s="148">
        <v>0</v>
      </c>
      <c r="H47" s="148">
        <v>0</v>
      </c>
      <c r="I47" s="148">
        <v>0</v>
      </c>
      <c r="J47" s="148">
        <v>0</v>
      </c>
      <c r="K47" s="148">
        <v>0</v>
      </c>
      <c r="L47" s="145"/>
      <c r="M47" s="145"/>
      <c r="N47" s="148">
        <v>0</v>
      </c>
      <c r="O47" s="148">
        <v>0</v>
      </c>
      <c r="P47" s="148">
        <v>0</v>
      </c>
      <c r="Q47" s="148">
        <v>0</v>
      </c>
      <c r="R47" s="148">
        <v>0</v>
      </c>
      <c r="S47" s="148">
        <v>0</v>
      </c>
      <c r="T47" s="148">
        <v>0</v>
      </c>
      <c r="U47" s="148">
        <v>0</v>
      </c>
      <c r="V47" s="145"/>
      <c r="W47" s="145"/>
      <c r="X47" s="148">
        <v>0</v>
      </c>
      <c r="Y47" s="148">
        <v>0</v>
      </c>
      <c r="Z47" s="148">
        <v>0</v>
      </c>
      <c r="AA47" s="148">
        <v>0</v>
      </c>
      <c r="AB47" s="148">
        <v>0</v>
      </c>
      <c r="AC47" s="148">
        <v>0</v>
      </c>
      <c r="AD47" s="148">
        <v>0</v>
      </c>
      <c r="AE47" s="148">
        <v>0</v>
      </c>
      <c r="AF47" s="145"/>
      <c r="AG47" s="145"/>
    </row>
    <row r="48" spans="1:33">
      <c r="A48" s="141" t="s">
        <v>310</v>
      </c>
      <c r="B48" s="151" t="s">
        <v>451</v>
      </c>
      <c r="C48" s="143" t="s">
        <v>575</v>
      </c>
      <c r="D48" s="147">
        <f t="shared" ref="D48:K48" si="48">SUM(D42:D44,D46:D47)</f>
        <v>95430.924305787586</v>
      </c>
      <c r="E48" s="147">
        <f t="shared" si="48"/>
        <v>98639.311228327802</v>
      </c>
      <c r="F48" s="147">
        <f t="shared" si="48"/>
        <v>103277.63766407149</v>
      </c>
      <c r="G48" s="147">
        <f t="shared" si="48"/>
        <v>108785.12927471807</v>
      </c>
      <c r="H48" s="147">
        <f t="shared" si="48"/>
        <v>118207.5297466225</v>
      </c>
      <c r="I48" s="147">
        <f t="shared" si="48"/>
        <v>127958.7270277655</v>
      </c>
      <c r="J48" s="147">
        <f t="shared" si="48"/>
        <v>132484.08441814705</v>
      </c>
      <c r="K48" s="147">
        <f t="shared" si="48"/>
        <v>139287.71231240264</v>
      </c>
      <c r="L48" s="145"/>
      <c r="M48" s="145"/>
      <c r="N48" s="147">
        <f t="shared" ref="N48:U48" si="49">SUM(N42:N44,N46:N47)</f>
        <v>95430.924305787586</v>
      </c>
      <c r="O48" s="147">
        <f t="shared" si="49"/>
        <v>98639.311228327802</v>
      </c>
      <c r="P48" s="147">
        <f t="shared" si="49"/>
        <v>103277.63766407149</v>
      </c>
      <c r="Q48" s="147">
        <f t="shared" si="49"/>
        <v>108785.12927471807</v>
      </c>
      <c r="R48" s="147">
        <f t="shared" si="49"/>
        <v>118207.5297466225</v>
      </c>
      <c r="S48" s="147">
        <f t="shared" si="49"/>
        <v>127958.7270277655</v>
      </c>
      <c r="T48" s="147">
        <f t="shared" si="49"/>
        <v>132484.08441814705</v>
      </c>
      <c r="U48" s="147">
        <f t="shared" si="49"/>
        <v>139287.71231240264</v>
      </c>
      <c r="V48" s="145"/>
      <c r="W48" s="145"/>
      <c r="X48" s="147">
        <f t="shared" ref="X48:AE48" si="50">SUM(X42:X44,X46:X47)</f>
        <v>0</v>
      </c>
      <c r="Y48" s="147">
        <f t="shared" si="50"/>
        <v>0</v>
      </c>
      <c r="Z48" s="147">
        <f t="shared" si="50"/>
        <v>0</v>
      </c>
      <c r="AA48" s="147">
        <f t="shared" si="50"/>
        <v>0</v>
      </c>
      <c r="AB48" s="147">
        <f t="shared" si="50"/>
        <v>0</v>
      </c>
      <c r="AC48" s="147">
        <f t="shared" si="50"/>
        <v>0</v>
      </c>
      <c r="AD48" s="147">
        <f t="shared" si="50"/>
        <v>0</v>
      </c>
      <c r="AE48" s="147">
        <f t="shared" si="50"/>
        <v>0</v>
      </c>
      <c r="AF48" s="145"/>
      <c r="AG48" s="145"/>
    </row>
    <row r="49" spans="1:33">
      <c r="A49" s="141"/>
      <c r="B49" s="150" t="s">
        <v>452</v>
      </c>
      <c r="C49" s="140"/>
      <c r="D49" s="144"/>
      <c r="E49" s="144"/>
      <c r="F49" s="144"/>
      <c r="G49" s="144"/>
      <c r="H49" s="144"/>
      <c r="I49" s="144"/>
      <c r="J49" s="144"/>
      <c r="K49" s="144"/>
      <c r="L49" s="145"/>
      <c r="M49" s="145"/>
      <c r="N49" s="144"/>
      <c r="O49" s="144"/>
      <c r="P49" s="144"/>
      <c r="Q49" s="144"/>
      <c r="R49" s="144"/>
      <c r="S49" s="144"/>
      <c r="T49" s="144"/>
      <c r="U49" s="144"/>
      <c r="V49" s="145"/>
      <c r="W49" s="145"/>
      <c r="X49" s="144"/>
      <c r="Y49" s="144"/>
      <c r="Z49" s="144"/>
      <c r="AA49" s="144"/>
      <c r="AB49" s="144"/>
      <c r="AC49" s="144"/>
      <c r="AD49" s="144"/>
      <c r="AE49" s="144"/>
      <c r="AF49" s="145"/>
      <c r="AG49" s="145"/>
    </row>
    <row r="50" spans="1:33">
      <c r="A50" s="141" t="s">
        <v>311</v>
      </c>
      <c r="B50" s="151" t="s">
        <v>34</v>
      </c>
      <c r="C50" s="143" t="s">
        <v>575</v>
      </c>
      <c r="D50" s="147">
        <v>15862.840078800193</v>
      </c>
      <c r="E50" s="147">
        <f>D56</f>
        <v>16503.442106776467</v>
      </c>
      <c r="F50" s="147">
        <f t="shared" ref="F50:K50" si="51">E56</f>
        <v>17058.287700251138</v>
      </c>
      <c r="G50" s="147">
        <f t="shared" si="51"/>
        <v>17860.421310100126</v>
      </c>
      <c r="H50" s="147">
        <f t="shared" si="51"/>
        <v>18812.864866641794</v>
      </c>
      <c r="I50" s="147">
        <f t="shared" si="51"/>
        <v>20442.337093031067</v>
      </c>
      <c r="J50" s="147">
        <f t="shared" si="51"/>
        <v>22128.670123668388</v>
      </c>
      <c r="K50" s="147">
        <f t="shared" si="51"/>
        <v>22911.267318947837</v>
      </c>
      <c r="L50" s="145"/>
      <c r="M50" s="145"/>
      <c r="N50" s="147">
        <v>15862.840078800193</v>
      </c>
      <c r="O50" s="147">
        <f>N56</f>
        <v>16503.442106776467</v>
      </c>
      <c r="P50" s="147">
        <f t="shared" ref="P50:U50" si="52">O56</f>
        <v>17058.287700251138</v>
      </c>
      <c r="Q50" s="147">
        <f t="shared" si="52"/>
        <v>17860.421310100126</v>
      </c>
      <c r="R50" s="147">
        <f t="shared" si="52"/>
        <v>18812.864866641794</v>
      </c>
      <c r="S50" s="147">
        <f t="shared" si="52"/>
        <v>20442.337093031067</v>
      </c>
      <c r="T50" s="147">
        <f t="shared" si="52"/>
        <v>22128.670123668388</v>
      </c>
      <c r="U50" s="147">
        <f t="shared" si="52"/>
        <v>22911.267318947837</v>
      </c>
      <c r="V50" s="145"/>
      <c r="W50" s="145"/>
      <c r="X50" s="147">
        <v>0</v>
      </c>
      <c r="Y50" s="147">
        <f>X56</f>
        <v>0</v>
      </c>
      <c r="Z50" s="147">
        <f t="shared" ref="Z50:AE50" si="53">Y56</f>
        <v>0</v>
      </c>
      <c r="AA50" s="147">
        <f t="shared" si="53"/>
        <v>0</v>
      </c>
      <c r="AB50" s="147">
        <f t="shared" si="53"/>
        <v>0</v>
      </c>
      <c r="AC50" s="147">
        <f t="shared" si="53"/>
        <v>0</v>
      </c>
      <c r="AD50" s="147">
        <f t="shared" si="53"/>
        <v>0</v>
      </c>
      <c r="AE50" s="147">
        <f t="shared" si="53"/>
        <v>0</v>
      </c>
      <c r="AF50" s="145"/>
      <c r="AG50" s="145"/>
    </row>
    <row r="51" spans="1:33">
      <c r="A51" s="141" t="s">
        <v>312</v>
      </c>
      <c r="B51" s="151" t="s">
        <v>35</v>
      </c>
      <c r="C51" s="143" t="s">
        <v>575</v>
      </c>
      <c r="D51" s="152">
        <v>473.18258271694276</v>
      </c>
      <c r="E51" s="152">
        <v>402.01419479595387</v>
      </c>
      <c r="F51" s="152">
        <v>723.54290722840426</v>
      </c>
      <c r="G51" s="152">
        <v>441.15240635947328</v>
      </c>
      <c r="H51" s="152">
        <v>543.69179464594799</v>
      </c>
      <c r="I51" s="152">
        <v>680.72982519793482</v>
      </c>
      <c r="J51" s="152">
        <v>349.63298795396065</v>
      </c>
      <c r="K51" s="152">
        <v>573.32125545128883</v>
      </c>
      <c r="L51" s="145"/>
      <c r="M51" s="145"/>
      <c r="N51" s="148">
        <v>473.18258271694276</v>
      </c>
      <c r="O51" s="148">
        <v>402.01419479595387</v>
      </c>
      <c r="P51" s="148">
        <v>723.54290722840426</v>
      </c>
      <c r="Q51" s="148">
        <v>441.15240635947328</v>
      </c>
      <c r="R51" s="148">
        <v>543.69179464594799</v>
      </c>
      <c r="S51" s="148">
        <v>680.72982519793482</v>
      </c>
      <c r="T51" s="148">
        <v>349.63298795396065</v>
      </c>
      <c r="U51" s="148">
        <v>573.32125545128883</v>
      </c>
      <c r="V51" s="145"/>
      <c r="W51" s="145"/>
      <c r="X51" s="148">
        <v>0</v>
      </c>
      <c r="Y51" s="148">
        <v>0</v>
      </c>
      <c r="Z51" s="148">
        <v>0</v>
      </c>
      <c r="AA51" s="148">
        <v>0</v>
      </c>
      <c r="AB51" s="148">
        <v>0</v>
      </c>
      <c r="AC51" s="148">
        <v>0</v>
      </c>
      <c r="AD51" s="148">
        <v>0</v>
      </c>
      <c r="AE51" s="148">
        <v>0</v>
      </c>
      <c r="AF51" s="145"/>
      <c r="AG51" s="145"/>
    </row>
    <row r="52" spans="1:33">
      <c r="A52" s="141" t="s">
        <v>313</v>
      </c>
      <c r="B52" s="151" t="s">
        <v>36</v>
      </c>
      <c r="C52" s="143" t="s">
        <v>575</v>
      </c>
      <c r="D52" s="152">
        <v>-655.38007757057437</v>
      </c>
      <c r="E52" s="152">
        <v>-688.88896765928666</v>
      </c>
      <c r="F52" s="152">
        <v>-718.76881529147556</v>
      </c>
      <c r="G52" s="152">
        <v>-766.30763263337576</v>
      </c>
      <c r="H52" s="152">
        <v>-809.37469345018758</v>
      </c>
      <c r="I52" s="152">
        <v>-888.93031504452119</v>
      </c>
      <c r="J52" s="152">
        <v>-939.25831378122211</v>
      </c>
      <c r="K52" s="152">
        <v>-987.98838256250076</v>
      </c>
      <c r="N52" s="148">
        <v>-655.38007757057437</v>
      </c>
      <c r="O52" s="148">
        <v>-688.88896765928666</v>
      </c>
      <c r="P52" s="148">
        <v>-718.76881529147556</v>
      </c>
      <c r="Q52" s="148">
        <v>-766.30763263337576</v>
      </c>
      <c r="R52" s="148">
        <v>-809.37469345018758</v>
      </c>
      <c r="S52" s="148">
        <v>-888.93031504452119</v>
      </c>
      <c r="T52" s="148">
        <v>-939.25831378122211</v>
      </c>
      <c r="U52" s="148">
        <v>-987.98838256250076</v>
      </c>
      <c r="X52" s="148">
        <v>0</v>
      </c>
      <c r="Y52" s="148">
        <v>0</v>
      </c>
      <c r="Z52" s="148">
        <v>0</v>
      </c>
      <c r="AA52" s="148">
        <v>0</v>
      </c>
      <c r="AB52" s="148">
        <v>0</v>
      </c>
      <c r="AC52" s="148">
        <v>0</v>
      </c>
      <c r="AD52" s="148">
        <v>0</v>
      </c>
      <c r="AE52" s="148">
        <v>0</v>
      </c>
      <c r="AF52" s="145"/>
      <c r="AG52" s="145"/>
    </row>
    <row r="53" spans="1:33">
      <c r="A53" s="141" t="s">
        <v>314</v>
      </c>
      <c r="B53" s="151" t="s">
        <v>37</v>
      </c>
      <c r="C53" s="143" t="s">
        <v>575</v>
      </c>
      <c r="D53" s="152">
        <f>SUM(D51:D52)</f>
        <v>-182.19749485363161</v>
      </c>
      <c r="E53" s="152">
        <f t="shared" ref="E53:K53" si="54">SUM(E51:E52)</f>
        <v>-286.87477286333279</v>
      </c>
      <c r="F53" s="152">
        <f t="shared" si="54"/>
        <v>4.7740919369286985</v>
      </c>
      <c r="G53" s="152">
        <f t="shared" si="54"/>
        <v>-325.15522627390249</v>
      </c>
      <c r="H53" s="152">
        <f t="shared" si="54"/>
        <v>-265.68289880423958</v>
      </c>
      <c r="I53" s="152">
        <f t="shared" si="54"/>
        <v>-208.20048984658638</v>
      </c>
      <c r="J53" s="152">
        <f t="shared" si="54"/>
        <v>-589.62532582726146</v>
      </c>
      <c r="K53" s="152">
        <f t="shared" si="54"/>
        <v>-414.66712711121193</v>
      </c>
      <c r="L53" s="145"/>
      <c r="M53" s="145"/>
      <c r="N53" s="152">
        <f t="shared" ref="N53:U53" si="55">SUM(N51:N52)</f>
        <v>-182.19749485363161</v>
      </c>
      <c r="O53" s="152">
        <f t="shared" si="55"/>
        <v>-286.87477286333279</v>
      </c>
      <c r="P53" s="152">
        <f t="shared" si="55"/>
        <v>4.7740919369286985</v>
      </c>
      <c r="Q53" s="152">
        <f t="shared" si="55"/>
        <v>-325.15522627390249</v>
      </c>
      <c r="R53" s="152">
        <f t="shared" si="55"/>
        <v>-265.68289880423958</v>
      </c>
      <c r="S53" s="152">
        <f t="shared" si="55"/>
        <v>-208.20048984658638</v>
      </c>
      <c r="T53" s="152">
        <f t="shared" si="55"/>
        <v>-589.62532582726146</v>
      </c>
      <c r="U53" s="152">
        <f t="shared" si="55"/>
        <v>-414.66712711121193</v>
      </c>
      <c r="V53" s="145"/>
      <c r="W53" s="145"/>
      <c r="X53" s="152">
        <f t="shared" ref="X53:AE53" si="56">SUM(X51:X52)</f>
        <v>0</v>
      </c>
      <c r="Y53" s="152">
        <f t="shared" si="56"/>
        <v>0</v>
      </c>
      <c r="Z53" s="152">
        <f t="shared" si="56"/>
        <v>0</v>
      </c>
      <c r="AA53" s="152">
        <f t="shared" si="56"/>
        <v>0</v>
      </c>
      <c r="AB53" s="152">
        <f t="shared" si="56"/>
        <v>0</v>
      </c>
      <c r="AC53" s="152">
        <f t="shared" si="56"/>
        <v>0</v>
      </c>
      <c r="AD53" s="152">
        <f t="shared" si="56"/>
        <v>0</v>
      </c>
      <c r="AE53" s="152">
        <f t="shared" si="56"/>
        <v>0</v>
      </c>
      <c r="AF53" s="145"/>
      <c r="AG53" s="145"/>
    </row>
    <row r="54" spans="1:33">
      <c r="A54" s="141" t="s">
        <v>315</v>
      </c>
      <c r="B54" s="151" t="s">
        <v>38</v>
      </c>
      <c r="C54" s="143" t="s">
        <v>575</v>
      </c>
      <c r="D54" s="152">
        <v>822.79952282990712</v>
      </c>
      <c r="E54" s="152">
        <v>841.72036633800496</v>
      </c>
      <c r="F54" s="152">
        <v>797.35951791205639</v>
      </c>
      <c r="G54" s="152">
        <v>1277.5987828155705</v>
      </c>
      <c r="H54" s="152">
        <v>1895.1551251935141</v>
      </c>
      <c r="I54" s="152">
        <v>1894.5335204839075</v>
      </c>
      <c r="J54" s="152">
        <v>1372.2225211067107</v>
      </c>
      <c r="K54" s="152">
        <v>1591.2593050210651</v>
      </c>
      <c r="L54" s="145"/>
      <c r="M54" s="145"/>
      <c r="N54" s="148">
        <v>822.79952282990712</v>
      </c>
      <c r="O54" s="148">
        <v>841.72036633800496</v>
      </c>
      <c r="P54" s="148">
        <v>797.35951791205639</v>
      </c>
      <c r="Q54" s="148">
        <v>1277.5987828155705</v>
      </c>
      <c r="R54" s="148">
        <v>1895.1551251935141</v>
      </c>
      <c r="S54" s="148">
        <v>1894.5335204839075</v>
      </c>
      <c r="T54" s="148">
        <v>1372.2225211067107</v>
      </c>
      <c r="U54" s="148">
        <v>1591.2593050210651</v>
      </c>
      <c r="V54" s="145"/>
      <c r="W54" s="145"/>
      <c r="X54" s="148">
        <v>0</v>
      </c>
      <c r="Y54" s="148">
        <v>0</v>
      </c>
      <c r="Z54" s="148">
        <v>0</v>
      </c>
      <c r="AA54" s="148">
        <v>0</v>
      </c>
      <c r="AB54" s="148">
        <v>0</v>
      </c>
      <c r="AC54" s="148">
        <v>0</v>
      </c>
      <c r="AD54" s="148">
        <v>0</v>
      </c>
      <c r="AE54" s="148">
        <v>0</v>
      </c>
      <c r="AF54" s="145"/>
      <c r="AG54" s="145"/>
    </row>
    <row r="55" spans="1:33">
      <c r="A55" s="141" t="s">
        <v>316</v>
      </c>
      <c r="B55" s="151" t="s">
        <v>39</v>
      </c>
      <c r="C55" s="143" t="s">
        <v>575</v>
      </c>
      <c r="D55" s="152">
        <v>0</v>
      </c>
      <c r="E55" s="152">
        <v>0</v>
      </c>
      <c r="F55" s="152">
        <v>0</v>
      </c>
      <c r="G55" s="152">
        <v>0</v>
      </c>
      <c r="H55" s="152">
        <v>0</v>
      </c>
      <c r="I55" s="152">
        <v>0</v>
      </c>
      <c r="J55" s="152">
        <v>0</v>
      </c>
      <c r="K55" s="152">
        <v>0</v>
      </c>
      <c r="L55" s="145"/>
      <c r="M55" s="145"/>
      <c r="N55" s="148">
        <v>0</v>
      </c>
      <c r="O55" s="148">
        <v>0</v>
      </c>
      <c r="P55" s="148">
        <v>0</v>
      </c>
      <c r="Q55" s="148">
        <v>0</v>
      </c>
      <c r="R55" s="148">
        <v>0</v>
      </c>
      <c r="S55" s="148">
        <v>0</v>
      </c>
      <c r="T55" s="148">
        <v>0</v>
      </c>
      <c r="U55" s="148">
        <v>0</v>
      </c>
      <c r="V55" s="145"/>
      <c r="W55" s="145"/>
      <c r="X55" s="148">
        <v>0</v>
      </c>
      <c r="Y55" s="148">
        <v>0</v>
      </c>
      <c r="Z55" s="148">
        <v>0</v>
      </c>
      <c r="AA55" s="148">
        <v>0</v>
      </c>
      <c r="AB55" s="148">
        <v>0</v>
      </c>
      <c r="AC55" s="148">
        <v>0</v>
      </c>
      <c r="AD55" s="148">
        <v>0</v>
      </c>
      <c r="AE55" s="148">
        <v>0</v>
      </c>
      <c r="AF55" s="145"/>
      <c r="AG55" s="145"/>
    </row>
    <row r="56" spans="1:33">
      <c r="A56" s="141" t="s">
        <v>317</v>
      </c>
      <c r="B56" s="151" t="s">
        <v>459</v>
      </c>
      <c r="C56" s="143" t="s">
        <v>575</v>
      </c>
      <c r="D56" s="147">
        <f t="shared" ref="D56:K56" si="57">SUM(D50:D52,D54:D55)</f>
        <v>16503.442106776467</v>
      </c>
      <c r="E56" s="147">
        <f t="shared" si="57"/>
        <v>17058.287700251138</v>
      </c>
      <c r="F56" s="147">
        <f t="shared" si="57"/>
        <v>17860.421310100126</v>
      </c>
      <c r="G56" s="147">
        <f t="shared" si="57"/>
        <v>18812.864866641794</v>
      </c>
      <c r="H56" s="147">
        <f t="shared" si="57"/>
        <v>20442.337093031067</v>
      </c>
      <c r="I56" s="147">
        <f t="shared" si="57"/>
        <v>22128.670123668388</v>
      </c>
      <c r="J56" s="147">
        <f t="shared" si="57"/>
        <v>22911.267318947837</v>
      </c>
      <c r="K56" s="147">
        <f t="shared" si="57"/>
        <v>24087.859496857691</v>
      </c>
      <c r="L56" s="145"/>
      <c r="M56" s="145"/>
      <c r="N56" s="147">
        <f t="shared" ref="N56:U56" si="58">SUM(N50:N52,N54:N55)</f>
        <v>16503.442106776467</v>
      </c>
      <c r="O56" s="147">
        <f t="shared" si="58"/>
        <v>17058.287700251138</v>
      </c>
      <c r="P56" s="147">
        <f t="shared" si="58"/>
        <v>17860.421310100126</v>
      </c>
      <c r="Q56" s="147">
        <f t="shared" si="58"/>
        <v>18812.864866641794</v>
      </c>
      <c r="R56" s="147">
        <f t="shared" si="58"/>
        <v>20442.337093031067</v>
      </c>
      <c r="S56" s="147">
        <f t="shared" si="58"/>
        <v>22128.670123668388</v>
      </c>
      <c r="T56" s="147">
        <f t="shared" si="58"/>
        <v>22911.267318947837</v>
      </c>
      <c r="U56" s="147">
        <f t="shared" si="58"/>
        <v>24087.859496857691</v>
      </c>
      <c r="V56" s="145"/>
      <c r="W56" s="145"/>
      <c r="X56" s="147">
        <f t="shared" ref="X56:AE56" si="59">SUM(X50:X52,X54:X55)</f>
        <v>0</v>
      </c>
      <c r="Y56" s="147">
        <f t="shared" si="59"/>
        <v>0</v>
      </c>
      <c r="Z56" s="147">
        <f t="shared" si="59"/>
        <v>0</v>
      </c>
      <c r="AA56" s="147">
        <f t="shared" si="59"/>
        <v>0</v>
      </c>
      <c r="AB56" s="147">
        <f t="shared" si="59"/>
        <v>0</v>
      </c>
      <c r="AC56" s="147">
        <f t="shared" si="59"/>
        <v>0</v>
      </c>
      <c r="AD56" s="147">
        <f t="shared" si="59"/>
        <v>0</v>
      </c>
      <c r="AE56" s="147">
        <f t="shared" si="59"/>
        <v>0</v>
      </c>
      <c r="AF56" s="145"/>
      <c r="AG56" s="145"/>
    </row>
    <row r="57" spans="1:33">
      <c r="A57" s="141"/>
      <c r="B57" s="150" t="s">
        <v>265</v>
      </c>
      <c r="C57" s="140"/>
      <c r="D57" s="144"/>
      <c r="E57" s="144"/>
      <c r="F57" s="144"/>
      <c r="G57" s="144"/>
      <c r="H57" s="144"/>
      <c r="I57" s="144"/>
      <c r="J57" s="144"/>
      <c r="K57" s="144"/>
      <c r="L57" s="145"/>
      <c r="M57" s="145"/>
      <c r="N57" s="144"/>
      <c r="O57" s="144"/>
      <c r="P57" s="144"/>
      <c r="Q57" s="144"/>
      <c r="R57" s="144"/>
      <c r="S57" s="144"/>
      <c r="T57" s="144"/>
      <c r="U57" s="144"/>
      <c r="V57" s="145"/>
      <c r="W57" s="145"/>
      <c r="X57" s="144"/>
      <c r="Y57" s="144"/>
      <c r="Z57" s="144"/>
      <c r="AA57" s="144"/>
      <c r="AB57" s="144"/>
      <c r="AC57" s="144"/>
      <c r="AD57" s="144"/>
      <c r="AE57" s="144"/>
      <c r="AF57" s="145"/>
      <c r="AG57" s="145"/>
    </row>
    <row r="58" spans="1:33">
      <c r="A58" s="141" t="s">
        <v>318</v>
      </c>
      <c r="B58" s="151" t="s">
        <v>34</v>
      </c>
      <c r="C58" s="143" t="s">
        <v>575</v>
      </c>
      <c r="D58" s="147">
        <v>256902.56829344659</v>
      </c>
      <c r="E58" s="147">
        <f>D64</f>
        <v>267827.54325858766</v>
      </c>
      <c r="F58" s="147">
        <f t="shared" ref="F58:K58" si="60">E64</f>
        <v>278410.48592920962</v>
      </c>
      <c r="G58" s="147">
        <f t="shared" si="60"/>
        <v>292407.84097314207</v>
      </c>
      <c r="H58" s="147">
        <f t="shared" si="60"/>
        <v>306447.54058536433</v>
      </c>
      <c r="I58" s="147">
        <f t="shared" si="60"/>
        <v>333206.14354169508</v>
      </c>
      <c r="J58" s="147">
        <f t="shared" si="60"/>
        <v>370787.18226221966</v>
      </c>
      <c r="K58" s="147">
        <f t="shared" si="60"/>
        <v>417184.64770702267</v>
      </c>
      <c r="L58" s="145"/>
      <c r="M58" s="145"/>
      <c r="N58" s="147">
        <v>256902.56829344659</v>
      </c>
      <c r="O58" s="147">
        <f>N64</f>
        <v>267827.54325858766</v>
      </c>
      <c r="P58" s="147">
        <f t="shared" ref="P58:U58" si="61">O64</f>
        <v>278410.48592920962</v>
      </c>
      <c r="Q58" s="147">
        <f t="shared" si="61"/>
        <v>292407.84097314207</v>
      </c>
      <c r="R58" s="147">
        <f t="shared" si="61"/>
        <v>306447.54058536433</v>
      </c>
      <c r="S58" s="147">
        <f t="shared" si="61"/>
        <v>333206.14354169508</v>
      </c>
      <c r="T58" s="147">
        <f t="shared" si="61"/>
        <v>370787.18226221966</v>
      </c>
      <c r="U58" s="147">
        <f t="shared" si="61"/>
        <v>417184.64770702267</v>
      </c>
      <c r="V58" s="145"/>
      <c r="W58" s="145"/>
      <c r="X58" s="147">
        <v>0</v>
      </c>
      <c r="Y58" s="147">
        <f>X64</f>
        <v>0</v>
      </c>
      <c r="Z58" s="147">
        <f t="shared" ref="Z58:AE58" si="62">Y64</f>
        <v>0</v>
      </c>
      <c r="AA58" s="147">
        <f t="shared" si="62"/>
        <v>0</v>
      </c>
      <c r="AB58" s="147">
        <f t="shared" si="62"/>
        <v>0</v>
      </c>
      <c r="AC58" s="147">
        <f t="shared" si="62"/>
        <v>0</v>
      </c>
      <c r="AD58" s="147">
        <f t="shared" si="62"/>
        <v>0</v>
      </c>
      <c r="AE58" s="147">
        <f t="shared" si="62"/>
        <v>0</v>
      </c>
      <c r="AF58" s="145"/>
      <c r="AG58" s="145"/>
    </row>
    <row r="59" spans="1:33">
      <c r="A59" s="141" t="s">
        <v>319</v>
      </c>
      <c r="B59" s="151" t="s">
        <v>35</v>
      </c>
      <c r="C59" s="143" t="s">
        <v>575</v>
      </c>
      <c r="D59" s="148">
        <v>7663.2017778074414</v>
      </c>
      <c r="E59" s="148">
        <v>6524.2815747743125</v>
      </c>
      <c r="F59" s="148">
        <v>11808.968085062344</v>
      </c>
      <c r="G59" s="148">
        <v>7222.47367203661</v>
      </c>
      <c r="H59" s="148">
        <v>8856.3339229170306</v>
      </c>
      <c r="I59" s="148">
        <v>11095.76457993845</v>
      </c>
      <c r="J59" s="148">
        <v>5858.4374797430737</v>
      </c>
      <c r="K59" s="148">
        <v>10439.601453034196</v>
      </c>
      <c r="L59" s="145"/>
      <c r="M59" s="145"/>
      <c r="N59" s="148">
        <v>7663.2017778074414</v>
      </c>
      <c r="O59" s="148">
        <v>6524.2815747743125</v>
      </c>
      <c r="P59" s="148">
        <v>11808.968085062344</v>
      </c>
      <c r="Q59" s="148">
        <v>7222.47367203661</v>
      </c>
      <c r="R59" s="148">
        <v>8856.3339229170306</v>
      </c>
      <c r="S59" s="148">
        <v>11095.76457993845</v>
      </c>
      <c r="T59" s="148">
        <v>5858.4374797430737</v>
      </c>
      <c r="U59" s="148">
        <v>10439.601453034196</v>
      </c>
      <c r="V59" s="145"/>
      <c r="W59" s="145"/>
      <c r="X59" s="148">
        <v>0</v>
      </c>
      <c r="Y59" s="148">
        <v>0</v>
      </c>
      <c r="Z59" s="148">
        <v>0</v>
      </c>
      <c r="AA59" s="148">
        <v>0</v>
      </c>
      <c r="AB59" s="148">
        <v>0</v>
      </c>
      <c r="AC59" s="148">
        <v>0</v>
      </c>
      <c r="AD59" s="148">
        <v>0</v>
      </c>
      <c r="AE59" s="148">
        <v>0</v>
      </c>
      <c r="AF59" s="145"/>
      <c r="AG59" s="145"/>
    </row>
    <row r="60" spans="1:33">
      <c r="A60" s="141" t="s">
        <v>320</v>
      </c>
      <c r="B60" s="151" t="s">
        <v>36</v>
      </c>
      <c r="C60" s="143" t="s">
        <v>575</v>
      </c>
      <c r="D60" s="148">
        <v>-12102.240000889895</v>
      </c>
      <c r="E60" s="148">
        <v>-12777.809205888168</v>
      </c>
      <c r="F60" s="148">
        <v>-13408.991549497663</v>
      </c>
      <c r="G60" s="148">
        <v>-14378.81241990606</v>
      </c>
      <c r="H60" s="148">
        <v>-15219.225210381388</v>
      </c>
      <c r="I60" s="148">
        <v>-17134.614196378083</v>
      </c>
      <c r="J60" s="148">
        <v>-18368.818175941691</v>
      </c>
      <c r="K60" s="148">
        <v>-20098.4381850192</v>
      </c>
      <c r="N60" s="148">
        <v>-12102.240000889895</v>
      </c>
      <c r="O60" s="148">
        <v>-12777.809205888168</v>
      </c>
      <c r="P60" s="148">
        <v>-13408.991549497663</v>
      </c>
      <c r="Q60" s="148">
        <v>-14378.81241990606</v>
      </c>
      <c r="R60" s="148">
        <v>-15219.225210381388</v>
      </c>
      <c r="S60" s="148">
        <v>-17134.614196378083</v>
      </c>
      <c r="T60" s="148">
        <v>-18368.818175941691</v>
      </c>
      <c r="U60" s="148">
        <v>-20098.4381850192</v>
      </c>
      <c r="X60" s="148">
        <v>0</v>
      </c>
      <c r="Y60" s="148">
        <v>0</v>
      </c>
      <c r="Z60" s="148">
        <v>0</v>
      </c>
      <c r="AA60" s="148">
        <v>0</v>
      </c>
      <c r="AB60" s="148">
        <v>0</v>
      </c>
      <c r="AC60" s="148">
        <v>0</v>
      </c>
      <c r="AD60" s="148">
        <v>0</v>
      </c>
      <c r="AE60" s="148">
        <v>0</v>
      </c>
      <c r="AF60" s="145"/>
      <c r="AG60" s="145"/>
    </row>
    <row r="61" spans="1:33">
      <c r="A61" s="141" t="s">
        <v>321</v>
      </c>
      <c r="B61" s="151" t="s">
        <v>37</v>
      </c>
      <c r="C61" s="143" t="s">
        <v>575</v>
      </c>
      <c r="D61" s="152">
        <f>SUM(D59:D60)</f>
        <v>-4439.0382230824534</v>
      </c>
      <c r="E61" s="152">
        <f t="shared" ref="E61:K61" si="63">SUM(E59:E60)</f>
        <v>-6253.5276311138559</v>
      </c>
      <c r="F61" s="152">
        <f t="shared" si="63"/>
        <v>-1600.0234644353186</v>
      </c>
      <c r="G61" s="152">
        <f t="shared" si="63"/>
        <v>-7156.3387478694503</v>
      </c>
      <c r="H61" s="152">
        <f t="shared" si="63"/>
        <v>-6362.8912874643574</v>
      </c>
      <c r="I61" s="152">
        <f t="shared" si="63"/>
        <v>-6038.8496164396329</v>
      </c>
      <c r="J61" s="152">
        <f t="shared" si="63"/>
        <v>-12510.380696198617</v>
      </c>
      <c r="K61" s="152">
        <f t="shared" si="63"/>
        <v>-9658.836731985004</v>
      </c>
      <c r="L61" s="145"/>
      <c r="M61" s="145"/>
      <c r="N61" s="152">
        <f t="shared" ref="N61:U61" si="64">SUM(N59:N60)</f>
        <v>-4439.0382230824534</v>
      </c>
      <c r="O61" s="152">
        <f t="shared" si="64"/>
        <v>-6253.5276311138559</v>
      </c>
      <c r="P61" s="152">
        <f t="shared" si="64"/>
        <v>-1600.0234644353186</v>
      </c>
      <c r="Q61" s="152">
        <f t="shared" si="64"/>
        <v>-7156.3387478694503</v>
      </c>
      <c r="R61" s="152">
        <f t="shared" si="64"/>
        <v>-6362.8912874643574</v>
      </c>
      <c r="S61" s="152">
        <f t="shared" si="64"/>
        <v>-6038.8496164396329</v>
      </c>
      <c r="T61" s="152">
        <f t="shared" si="64"/>
        <v>-12510.380696198617</v>
      </c>
      <c r="U61" s="152">
        <f t="shared" si="64"/>
        <v>-9658.836731985004</v>
      </c>
      <c r="V61" s="145"/>
      <c r="W61" s="145"/>
      <c r="X61" s="152">
        <f t="shared" ref="X61:AE61" si="65">SUM(X59:X60)</f>
        <v>0</v>
      </c>
      <c r="Y61" s="152">
        <f t="shared" si="65"/>
        <v>0</v>
      </c>
      <c r="Z61" s="152">
        <f t="shared" si="65"/>
        <v>0</v>
      </c>
      <c r="AA61" s="152">
        <f t="shared" si="65"/>
        <v>0</v>
      </c>
      <c r="AB61" s="152">
        <f t="shared" si="65"/>
        <v>0</v>
      </c>
      <c r="AC61" s="152">
        <f t="shared" si="65"/>
        <v>0</v>
      </c>
      <c r="AD61" s="152">
        <f t="shared" si="65"/>
        <v>0</v>
      </c>
      <c r="AE61" s="152">
        <f t="shared" si="65"/>
        <v>0</v>
      </c>
      <c r="AF61" s="145"/>
      <c r="AG61" s="145"/>
    </row>
    <row r="62" spans="1:33">
      <c r="A62" s="141" t="s">
        <v>322</v>
      </c>
      <c r="B62" s="151" t="s">
        <v>38</v>
      </c>
      <c r="C62" s="143" t="s">
        <v>575</v>
      </c>
      <c r="D62" s="148">
        <v>15364.0131882235</v>
      </c>
      <c r="E62" s="148">
        <v>16836.470301735833</v>
      </c>
      <c r="F62" s="148">
        <v>15597.378508367776</v>
      </c>
      <c r="G62" s="148">
        <v>21196.038360091767</v>
      </c>
      <c r="H62" s="148">
        <v>33121.494243795139</v>
      </c>
      <c r="I62" s="148">
        <v>43619.888336964235</v>
      </c>
      <c r="J62" s="148">
        <v>58907.846141001632</v>
      </c>
      <c r="K62" s="148">
        <v>44790.267333014512</v>
      </c>
      <c r="L62" s="145"/>
      <c r="M62" s="145"/>
      <c r="N62" s="148">
        <v>15364.0131882235</v>
      </c>
      <c r="O62" s="148">
        <v>16836.470301735833</v>
      </c>
      <c r="P62" s="148">
        <v>15597.378508367776</v>
      </c>
      <c r="Q62" s="148">
        <v>21196.038360091767</v>
      </c>
      <c r="R62" s="148">
        <v>33121.494243795139</v>
      </c>
      <c r="S62" s="148">
        <v>43619.888336964235</v>
      </c>
      <c r="T62" s="148">
        <v>58907.846141001632</v>
      </c>
      <c r="U62" s="148">
        <v>44790.267333014512</v>
      </c>
      <c r="V62" s="145"/>
      <c r="W62" s="145"/>
      <c r="X62" s="148">
        <v>0</v>
      </c>
      <c r="Y62" s="148">
        <v>0</v>
      </c>
      <c r="Z62" s="148">
        <v>0</v>
      </c>
      <c r="AA62" s="148">
        <v>0</v>
      </c>
      <c r="AB62" s="148">
        <v>0</v>
      </c>
      <c r="AC62" s="148">
        <v>0</v>
      </c>
      <c r="AD62" s="148">
        <v>0</v>
      </c>
      <c r="AE62" s="148">
        <v>0</v>
      </c>
      <c r="AF62" s="145"/>
      <c r="AG62" s="145"/>
    </row>
    <row r="63" spans="1:33">
      <c r="A63" s="141" t="s">
        <v>323</v>
      </c>
      <c r="B63" s="151" t="s">
        <v>39</v>
      </c>
      <c r="C63" s="143" t="s">
        <v>575</v>
      </c>
      <c r="D63" s="148">
        <v>0</v>
      </c>
      <c r="E63" s="148">
        <v>0</v>
      </c>
      <c r="F63" s="148">
        <v>0</v>
      </c>
      <c r="G63" s="148">
        <v>0</v>
      </c>
      <c r="H63" s="148">
        <v>0</v>
      </c>
      <c r="I63" s="148">
        <v>0</v>
      </c>
      <c r="J63" s="148">
        <v>0</v>
      </c>
      <c r="K63" s="148">
        <v>0</v>
      </c>
      <c r="L63" s="145"/>
      <c r="M63" s="145"/>
      <c r="N63" s="148">
        <v>0</v>
      </c>
      <c r="O63" s="148">
        <v>0</v>
      </c>
      <c r="P63" s="148">
        <v>0</v>
      </c>
      <c r="Q63" s="148">
        <v>0</v>
      </c>
      <c r="R63" s="148">
        <v>0</v>
      </c>
      <c r="S63" s="148">
        <v>0</v>
      </c>
      <c r="T63" s="148">
        <v>0</v>
      </c>
      <c r="U63" s="148">
        <v>0</v>
      </c>
      <c r="V63" s="145"/>
      <c r="W63" s="145"/>
      <c r="X63" s="148">
        <v>0</v>
      </c>
      <c r="Y63" s="148">
        <v>0</v>
      </c>
      <c r="Z63" s="148">
        <v>0</v>
      </c>
      <c r="AA63" s="148">
        <v>0</v>
      </c>
      <c r="AB63" s="148">
        <v>0</v>
      </c>
      <c r="AC63" s="148">
        <v>0</v>
      </c>
      <c r="AD63" s="148">
        <v>0</v>
      </c>
      <c r="AE63" s="148">
        <v>0</v>
      </c>
      <c r="AF63" s="145"/>
      <c r="AG63" s="145"/>
    </row>
    <row r="64" spans="1:33">
      <c r="A64" s="141" t="s">
        <v>324</v>
      </c>
      <c r="B64" s="151" t="s">
        <v>266</v>
      </c>
      <c r="C64" s="143" t="s">
        <v>575</v>
      </c>
      <c r="D64" s="147">
        <f t="shared" ref="D64:K64" si="66">SUM(D58:D60,D62:D63)</f>
        <v>267827.54325858766</v>
      </c>
      <c r="E64" s="147">
        <f t="shared" si="66"/>
        <v>278410.48592920962</v>
      </c>
      <c r="F64" s="147">
        <f t="shared" si="66"/>
        <v>292407.84097314207</v>
      </c>
      <c r="G64" s="147">
        <f t="shared" si="66"/>
        <v>306447.54058536433</v>
      </c>
      <c r="H64" s="147">
        <f t="shared" si="66"/>
        <v>333206.14354169508</v>
      </c>
      <c r="I64" s="147">
        <f t="shared" si="66"/>
        <v>370787.18226221966</v>
      </c>
      <c r="J64" s="147">
        <f t="shared" si="66"/>
        <v>417184.64770702267</v>
      </c>
      <c r="K64" s="147">
        <f t="shared" si="66"/>
        <v>452316.07830805221</v>
      </c>
      <c r="L64" s="145"/>
      <c r="M64" s="145"/>
      <c r="N64" s="147">
        <f t="shared" ref="N64:U64" si="67">SUM(N58:N60,N62:N63)</f>
        <v>267827.54325858766</v>
      </c>
      <c r="O64" s="147">
        <f t="shared" si="67"/>
        <v>278410.48592920962</v>
      </c>
      <c r="P64" s="147">
        <f t="shared" si="67"/>
        <v>292407.84097314207</v>
      </c>
      <c r="Q64" s="147">
        <f t="shared" si="67"/>
        <v>306447.54058536433</v>
      </c>
      <c r="R64" s="147">
        <f t="shared" si="67"/>
        <v>333206.14354169508</v>
      </c>
      <c r="S64" s="147">
        <f t="shared" si="67"/>
        <v>370787.18226221966</v>
      </c>
      <c r="T64" s="147">
        <f t="shared" si="67"/>
        <v>417184.64770702267</v>
      </c>
      <c r="U64" s="147">
        <f t="shared" si="67"/>
        <v>452316.07830805221</v>
      </c>
      <c r="V64" s="145"/>
      <c r="W64" s="145"/>
      <c r="X64" s="147">
        <f t="shared" ref="X64:AE64" si="68">SUM(X58:X60,X62:X63)</f>
        <v>0</v>
      </c>
      <c r="Y64" s="147">
        <f t="shared" si="68"/>
        <v>0</v>
      </c>
      <c r="Z64" s="147">
        <f t="shared" si="68"/>
        <v>0</v>
      </c>
      <c r="AA64" s="147">
        <f t="shared" si="68"/>
        <v>0</v>
      </c>
      <c r="AB64" s="147">
        <f t="shared" si="68"/>
        <v>0</v>
      </c>
      <c r="AC64" s="147">
        <f t="shared" si="68"/>
        <v>0</v>
      </c>
      <c r="AD64" s="147">
        <f t="shared" si="68"/>
        <v>0</v>
      </c>
      <c r="AE64" s="147">
        <f t="shared" si="68"/>
        <v>0</v>
      </c>
      <c r="AF64" s="145"/>
      <c r="AG64" s="145"/>
    </row>
    <row r="65" spans="1:33">
      <c r="A65" s="141"/>
      <c r="B65" s="150" t="s">
        <v>45</v>
      </c>
      <c r="C65" s="140"/>
      <c r="D65" s="144"/>
      <c r="E65" s="144"/>
      <c r="F65" s="144"/>
      <c r="G65" s="144"/>
      <c r="H65" s="144"/>
      <c r="I65" s="144"/>
      <c r="J65" s="144"/>
      <c r="K65" s="144"/>
      <c r="L65" s="145"/>
      <c r="M65" s="145"/>
      <c r="N65" s="144"/>
      <c r="O65" s="144"/>
      <c r="P65" s="144"/>
      <c r="Q65" s="144"/>
      <c r="R65" s="144"/>
      <c r="S65" s="144"/>
      <c r="T65" s="144"/>
      <c r="U65" s="144"/>
      <c r="V65" s="145"/>
      <c r="W65" s="145"/>
      <c r="X65" s="144"/>
      <c r="Y65" s="144"/>
      <c r="Z65" s="144"/>
      <c r="AA65" s="144"/>
      <c r="AB65" s="144"/>
      <c r="AC65" s="144"/>
      <c r="AD65" s="144"/>
      <c r="AE65" s="144"/>
      <c r="AF65" s="145"/>
      <c r="AG65" s="145"/>
    </row>
    <row r="66" spans="1:33">
      <c r="A66" s="141" t="s">
        <v>325</v>
      </c>
      <c r="B66" s="151" t="s">
        <v>34</v>
      </c>
      <c r="C66" s="143" t="s">
        <v>575</v>
      </c>
      <c r="D66" s="153">
        <v>0</v>
      </c>
      <c r="E66" s="153">
        <f>D70</f>
        <v>0</v>
      </c>
      <c r="F66" s="153">
        <f t="shared" ref="F66:K66" si="69">E70</f>
        <v>0</v>
      </c>
      <c r="G66" s="153">
        <f t="shared" si="69"/>
        <v>0</v>
      </c>
      <c r="H66" s="153">
        <f t="shared" si="69"/>
        <v>0</v>
      </c>
      <c r="I66" s="153">
        <f t="shared" si="69"/>
        <v>803.32894858892371</v>
      </c>
      <c r="J66" s="153">
        <f t="shared" si="69"/>
        <v>1087.4895350452525</v>
      </c>
      <c r="K66" s="153">
        <f t="shared" si="69"/>
        <v>3061.1966173490009</v>
      </c>
      <c r="L66" s="145"/>
      <c r="M66" s="145"/>
      <c r="N66" s="153">
        <v>0</v>
      </c>
      <c r="O66" s="153">
        <f>N70</f>
        <v>0</v>
      </c>
      <c r="P66" s="153">
        <f t="shared" ref="P66:U66" si="70">O70</f>
        <v>0</v>
      </c>
      <c r="Q66" s="153">
        <f t="shared" si="70"/>
        <v>0</v>
      </c>
      <c r="R66" s="153">
        <f t="shared" si="70"/>
        <v>0</v>
      </c>
      <c r="S66" s="153">
        <f t="shared" si="70"/>
        <v>803.32894858892371</v>
      </c>
      <c r="T66" s="153">
        <f t="shared" si="70"/>
        <v>1087.4895350452525</v>
      </c>
      <c r="U66" s="153">
        <f t="shared" si="70"/>
        <v>3061.1966173490009</v>
      </c>
      <c r="V66" s="145"/>
      <c r="W66" s="145"/>
      <c r="X66" s="153">
        <v>0</v>
      </c>
      <c r="Y66" s="153">
        <f>X70</f>
        <v>0</v>
      </c>
      <c r="Z66" s="153">
        <f t="shared" ref="Z66:AE66" si="71">Y70</f>
        <v>0</v>
      </c>
      <c r="AA66" s="153">
        <f t="shared" si="71"/>
        <v>0</v>
      </c>
      <c r="AB66" s="153">
        <f t="shared" si="71"/>
        <v>0</v>
      </c>
      <c r="AC66" s="153">
        <f t="shared" si="71"/>
        <v>0</v>
      </c>
      <c r="AD66" s="153">
        <f t="shared" si="71"/>
        <v>0</v>
      </c>
      <c r="AE66" s="153">
        <f t="shared" si="71"/>
        <v>0</v>
      </c>
      <c r="AF66" s="145"/>
      <c r="AG66" s="145"/>
    </row>
    <row r="67" spans="1:33">
      <c r="A67" s="141" t="s">
        <v>326</v>
      </c>
      <c r="B67" s="151" t="s">
        <v>35</v>
      </c>
      <c r="C67" s="143" t="s">
        <v>575</v>
      </c>
      <c r="D67" s="154">
        <v>0</v>
      </c>
      <c r="E67" s="154">
        <v>0</v>
      </c>
      <c r="F67" s="154">
        <v>0</v>
      </c>
      <c r="G67" s="154">
        <v>0</v>
      </c>
      <c r="H67" s="154">
        <v>0</v>
      </c>
      <c r="I67" s="154">
        <v>26.750853988011162</v>
      </c>
      <c r="J67" s="154">
        <v>17.182334653714992</v>
      </c>
      <c r="K67" s="154">
        <v>76.582335425008438</v>
      </c>
      <c r="L67" s="145"/>
      <c r="M67" s="145"/>
      <c r="N67" s="154">
        <v>0</v>
      </c>
      <c r="O67" s="154">
        <v>0</v>
      </c>
      <c r="P67" s="154">
        <v>0</v>
      </c>
      <c r="Q67" s="154">
        <v>0</v>
      </c>
      <c r="R67" s="154">
        <v>0</v>
      </c>
      <c r="S67" s="154">
        <v>26.750853988011162</v>
      </c>
      <c r="T67" s="154">
        <v>17.182334653714992</v>
      </c>
      <c r="U67" s="154">
        <v>76.582335425008438</v>
      </c>
      <c r="V67" s="145"/>
      <c r="W67" s="145"/>
      <c r="X67" s="154">
        <v>0</v>
      </c>
      <c r="Y67" s="154">
        <v>0</v>
      </c>
      <c r="Z67" s="154">
        <v>0</v>
      </c>
      <c r="AA67" s="154">
        <v>0</v>
      </c>
      <c r="AB67" s="154">
        <v>0</v>
      </c>
      <c r="AC67" s="154">
        <v>0</v>
      </c>
      <c r="AD67" s="154">
        <v>0</v>
      </c>
      <c r="AE67" s="154">
        <v>0</v>
      </c>
      <c r="AF67" s="145"/>
      <c r="AG67" s="145"/>
    </row>
    <row r="68" spans="1:33">
      <c r="A68" s="141" t="s">
        <v>327</v>
      </c>
      <c r="B68" s="151" t="s">
        <v>38</v>
      </c>
      <c r="C68" s="143" t="s">
        <v>575</v>
      </c>
      <c r="D68" s="154">
        <v>0</v>
      </c>
      <c r="E68" s="154">
        <v>0</v>
      </c>
      <c r="F68" s="154">
        <v>0</v>
      </c>
      <c r="G68" s="154">
        <v>0</v>
      </c>
      <c r="H68" s="154">
        <v>803.32894858892371</v>
      </c>
      <c r="I68" s="154">
        <v>257.40973246831766</v>
      </c>
      <c r="J68" s="154">
        <v>1956.5247476500331</v>
      </c>
      <c r="K68" s="154">
        <v>990.804518518127</v>
      </c>
      <c r="N68" s="154">
        <v>0</v>
      </c>
      <c r="O68" s="154">
        <v>0</v>
      </c>
      <c r="P68" s="154">
        <v>0</v>
      </c>
      <c r="Q68" s="154">
        <v>0</v>
      </c>
      <c r="R68" s="154">
        <v>803.32894858892371</v>
      </c>
      <c r="S68" s="154">
        <v>257.40973246831766</v>
      </c>
      <c r="T68" s="154">
        <v>1956.5247476500331</v>
      </c>
      <c r="U68" s="154">
        <v>990.804518518127</v>
      </c>
      <c r="X68" s="154">
        <v>0</v>
      </c>
      <c r="Y68" s="154">
        <v>0</v>
      </c>
      <c r="Z68" s="154">
        <v>0</v>
      </c>
      <c r="AA68" s="154">
        <v>0</v>
      </c>
      <c r="AB68" s="154">
        <v>0</v>
      </c>
      <c r="AC68" s="154">
        <v>0</v>
      </c>
      <c r="AD68" s="154">
        <v>0</v>
      </c>
      <c r="AE68" s="154">
        <v>0</v>
      </c>
      <c r="AF68" s="145"/>
      <c r="AG68" s="145"/>
    </row>
    <row r="69" spans="1:33">
      <c r="A69" s="141" t="s">
        <v>586</v>
      </c>
      <c r="B69" s="151" t="s">
        <v>39</v>
      </c>
      <c r="C69" s="143" t="s">
        <v>575</v>
      </c>
      <c r="D69" s="154">
        <v>0</v>
      </c>
      <c r="E69" s="154">
        <v>0</v>
      </c>
      <c r="F69" s="154">
        <v>0</v>
      </c>
      <c r="G69" s="154">
        <v>0</v>
      </c>
      <c r="H69" s="154">
        <v>0</v>
      </c>
      <c r="I69" s="154">
        <v>0</v>
      </c>
      <c r="J69" s="154">
        <v>0</v>
      </c>
      <c r="K69" s="154">
        <v>0</v>
      </c>
      <c r="N69" s="154">
        <v>0</v>
      </c>
      <c r="O69" s="154">
        <v>0</v>
      </c>
      <c r="P69" s="154">
        <v>0</v>
      </c>
      <c r="Q69" s="154">
        <v>0</v>
      </c>
      <c r="R69" s="154">
        <v>0</v>
      </c>
      <c r="S69" s="154">
        <v>0</v>
      </c>
      <c r="T69" s="154">
        <v>0</v>
      </c>
      <c r="U69" s="154">
        <v>0</v>
      </c>
      <c r="X69" s="154">
        <v>0</v>
      </c>
      <c r="Y69" s="154">
        <v>0</v>
      </c>
      <c r="Z69" s="154">
        <v>0</v>
      </c>
      <c r="AA69" s="154">
        <v>0</v>
      </c>
      <c r="AB69" s="154">
        <v>0</v>
      </c>
      <c r="AC69" s="154">
        <v>0</v>
      </c>
      <c r="AD69" s="154">
        <v>0</v>
      </c>
      <c r="AE69" s="154">
        <v>0</v>
      </c>
      <c r="AF69" s="145"/>
      <c r="AG69" s="145"/>
    </row>
    <row r="70" spans="1:33">
      <c r="A70" s="141" t="s">
        <v>587</v>
      </c>
      <c r="B70" s="151" t="s">
        <v>46</v>
      </c>
      <c r="C70" s="143" t="s">
        <v>575</v>
      </c>
      <c r="D70" s="153">
        <f>SUM(D66:D69)</f>
        <v>0</v>
      </c>
      <c r="E70" s="153">
        <f t="shared" ref="E70:K70" si="72">SUM(E66:E69)</f>
        <v>0</v>
      </c>
      <c r="F70" s="153">
        <f t="shared" si="72"/>
        <v>0</v>
      </c>
      <c r="G70" s="153">
        <f t="shared" si="72"/>
        <v>0</v>
      </c>
      <c r="H70" s="153">
        <f t="shared" si="72"/>
        <v>803.32894858892371</v>
      </c>
      <c r="I70" s="153">
        <f t="shared" si="72"/>
        <v>1087.4895350452525</v>
      </c>
      <c r="J70" s="153">
        <f t="shared" si="72"/>
        <v>3061.1966173490009</v>
      </c>
      <c r="K70" s="153">
        <f t="shared" si="72"/>
        <v>4128.583471292136</v>
      </c>
      <c r="L70" s="145"/>
      <c r="M70" s="145"/>
      <c r="N70" s="153">
        <f t="shared" ref="N70:U70" si="73">SUM(N66:N69)</f>
        <v>0</v>
      </c>
      <c r="O70" s="153">
        <f t="shared" si="73"/>
        <v>0</v>
      </c>
      <c r="P70" s="153">
        <f t="shared" si="73"/>
        <v>0</v>
      </c>
      <c r="Q70" s="153">
        <f t="shared" si="73"/>
        <v>0</v>
      </c>
      <c r="R70" s="153">
        <f t="shared" si="73"/>
        <v>803.32894858892371</v>
      </c>
      <c r="S70" s="153">
        <f t="shared" si="73"/>
        <v>1087.4895350452525</v>
      </c>
      <c r="T70" s="153">
        <f t="shared" si="73"/>
        <v>3061.1966173490009</v>
      </c>
      <c r="U70" s="153">
        <f t="shared" si="73"/>
        <v>4128.583471292136</v>
      </c>
      <c r="V70" s="145"/>
      <c r="W70" s="145"/>
      <c r="X70" s="153">
        <f t="shared" ref="X70:AE70" si="74">SUM(X66:X69)</f>
        <v>0</v>
      </c>
      <c r="Y70" s="153">
        <f t="shared" si="74"/>
        <v>0</v>
      </c>
      <c r="Z70" s="153">
        <f t="shared" si="74"/>
        <v>0</v>
      </c>
      <c r="AA70" s="153">
        <f t="shared" si="74"/>
        <v>0</v>
      </c>
      <c r="AB70" s="153">
        <f t="shared" si="74"/>
        <v>0</v>
      </c>
      <c r="AC70" s="153">
        <f t="shared" si="74"/>
        <v>0</v>
      </c>
      <c r="AD70" s="153">
        <f t="shared" si="74"/>
        <v>0</v>
      </c>
      <c r="AE70" s="153">
        <f t="shared" si="74"/>
        <v>0</v>
      </c>
      <c r="AF70" s="145"/>
      <c r="AG70" s="145"/>
    </row>
    <row r="71" spans="1:33">
      <c r="A71" s="141"/>
      <c r="B71" s="155" t="s">
        <v>96</v>
      </c>
      <c r="C71" s="143"/>
      <c r="D71" s="144"/>
      <c r="E71" s="144"/>
      <c r="F71" s="144"/>
      <c r="G71" s="144"/>
      <c r="H71" s="144"/>
      <c r="I71" s="144"/>
      <c r="J71" s="144"/>
      <c r="K71" s="144"/>
      <c r="L71" s="145"/>
      <c r="M71" s="145"/>
      <c r="N71" s="144"/>
      <c r="O71" s="144"/>
      <c r="P71" s="144"/>
      <c r="Q71" s="144"/>
      <c r="R71" s="144"/>
      <c r="S71" s="144"/>
      <c r="T71" s="144"/>
      <c r="U71" s="144"/>
      <c r="V71" s="145"/>
      <c r="W71" s="145"/>
      <c r="X71" s="144"/>
      <c r="Y71" s="144"/>
      <c r="Z71" s="144"/>
      <c r="AA71" s="144"/>
      <c r="AB71" s="144"/>
      <c r="AC71" s="144"/>
      <c r="AD71" s="144"/>
      <c r="AE71" s="144"/>
      <c r="AF71" s="145"/>
      <c r="AG71" s="145"/>
    </row>
    <row r="72" spans="1:33">
      <c r="A72" s="141" t="s">
        <v>328</v>
      </c>
      <c r="B72" s="151" t="s">
        <v>34</v>
      </c>
      <c r="C72" s="143" t="s">
        <v>575</v>
      </c>
      <c r="D72" s="147">
        <v>0</v>
      </c>
      <c r="E72" s="147">
        <f>D78</f>
        <v>0</v>
      </c>
      <c r="F72" s="147">
        <f t="shared" ref="F72:K72" si="75">E78</f>
        <v>0</v>
      </c>
      <c r="G72" s="147">
        <f t="shared" si="75"/>
        <v>0</v>
      </c>
      <c r="H72" s="147">
        <f t="shared" si="75"/>
        <v>0</v>
      </c>
      <c r="I72" s="147">
        <f t="shared" si="75"/>
        <v>0</v>
      </c>
      <c r="J72" s="147">
        <f t="shared" si="75"/>
        <v>0</v>
      </c>
      <c r="K72" s="147">
        <f t="shared" si="75"/>
        <v>0</v>
      </c>
      <c r="N72" s="147">
        <v>4628.1745431602276</v>
      </c>
      <c r="O72" s="147">
        <f>N78</f>
        <v>12444.619931444058</v>
      </c>
      <c r="P72" s="147">
        <f t="shared" ref="P72:Q72" si="76">O78</f>
        <v>20003.384016758944</v>
      </c>
      <c r="Q72" s="147">
        <f t="shared" si="76"/>
        <v>29835.333678677904</v>
      </c>
      <c r="R72" s="147">
        <v>0</v>
      </c>
      <c r="S72" s="147">
        <f t="shared" ref="S72:U72" si="77">R78</f>
        <v>0</v>
      </c>
      <c r="T72" s="147">
        <f t="shared" si="77"/>
        <v>0</v>
      </c>
      <c r="U72" s="147">
        <f t="shared" si="77"/>
        <v>0</v>
      </c>
      <c r="X72" s="147">
        <v>0</v>
      </c>
      <c r="Y72" s="147">
        <f>X78</f>
        <v>0</v>
      </c>
      <c r="Z72" s="147">
        <f t="shared" ref="Z72:AE72" si="78">Y78</f>
        <v>0</v>
      </c>
      <c r="AA72" s="147">
        <f t="shared" si="78"/>
        <v>0</v>
      </c>
      <c r="AB72" s="147">
        <f>Q78</f>
        <v>40205.100137253932</v>
      </c>
      <c r="AC72" s="147">
        <f t="shared" si="78"/>
        <v>79147.994520192617</v>
      </c>
      <c r="AD72" s="147">
        <f t="shared" si="78"/>
        <v>79821.611687428594</v>
      </c>
      <c r="AE72" s="147">
        <f t="shared" si="78"/>
        <v>79065.332253696382</v>
      </c>
      <c r="AF72" s="145"/>
      <c r="AG72" s="145"/>
    </row>
    <row r="73" spans="1:33">
      <c r="A73" s="141" t="s">
        <v>329</v>
      </c>
      <c r="B73" s="151" t="s">
        <v>35</v>
      </c>
      <c r="C73" s="143" t="s">
        <v>575</v>
      </c>
      <c r="D73" s="148">
        <v>0</v>
      </c>
      <c r="E73" s="148">
        <v>0</v>
      </c>
      <c r="F73" s="148">
        <v>0</v>
      </c>
      <c r="G73" s="148">
        <v>0</v>
      </c>
      <c r="H73" s="148">
        <v>0</v>
      </c>
      <c r="I73" s="148">
        <v>0</v>
      </c>
      <c r="J73" s="148">
        <v>0</v>
      </c>
      <c r="K73" s="148">
        <v>0</v>
      </c>
      <c r="N73" s="148">
        <v>137.91960138617478</v>
      </c>
      <c r="O73" s="148">
        <v>303.34145597741912</v>
      </c>
      <c r="P73" s="148">
        <v>848.38040433668903</v>
      </c>
      <c r="Q73" s="148">
        <v>736.93274186334418</v>
      </c>
      <c r="R73" s="148">
        <v>0</v>
      </c>
      <c r="S73" s="148">
        <v>0</v>
      </c>
      <c r="T73" s="148">
        <v>0</v>
      </c>
      <c r="U73" s="148">
        <v>0</v>
      </c>
      <c r="X73" s="148">
        <v>0</v>
      </c>
      <c r="Y73" s="148">
        <v>0</v>
      </c>
      <c r="Z73" s="148">
        <v>0</v>
      </c>
      <c r="AA73" s="148">
        <v>0</v>
      </c>
      <c r="AB73" s="148">
        <v>1161.9273939666384</v>
      </c>
      <c r="AC73" s="148">
        <v>2635.6282175224142</v>
      </c>
      <c r="AD73" s="148">
        <v>1261.1814646613716</v>
      </c>
      <c r="AE73" s="148">
        <v>1978.657283273689</v>
      </c>
      <c r="AF73" s="145"/>
      <c r="AG73" s="145"/>
    </row>
    <row r="74" spans="1:33">
      <c r="A74" s="141" t="s">
        <v>424</v>
      </c>
      <c r="B74" s="151" t="s">
        <v>36</v>
      </c>
      <c r="C74" s="143" t="s">
        <v>575</v>
      </c>
      <c r="D74" s="148">
        <v>0</v>
      </c>
      <c r="E74" s="148">
        <v>0</v>
      </c>
      <c r="F74" s="148">
        <v>0</v>
      </c>
      <c r="G74" s="148">
        <v>0</v>
      </c>
      <c r="H74" s="148">
        <v>0</v>
      </c>
      <c r="I74" s="148">
        <v>0</v>
      </c>
      <c r="J74" s="148">
        <v>0</v>
      </c>
      <c r="K74" s="148">
        <v>0</v>
      </c>
      <c r="L74" s="145"/>
      <c r="M74" s="145"/>
      <c r="N74" s="148">
        <v>0</v>
      </c>
      <c r="O74" s="148">
        <v>-251.9218354907828</v>
      </c>
      <c r="P74" s="148">
        <v>-501.67936285159101</v>
      </c>
      <c r="Q74" s="148">
        <v>-838.07945044107316</v>
      </c>
      <c r="R74" s="148">
        <v>0</v>
      </c>
      <c r="S74" s="148">
        <v>0</v>
      </c>
      <c r="T74" s="148">
        <v>0</v>
      </c>
      <c r="U74" s="148">
        <v>0</v>
      </c>
      <c r="V74" s="145"/>
      <c r="W74" s="145"/>
      <c r="X74" s="148">
        <v>0</v>
      </c>
      <c r="Y74" s="148">
        <v>0</v>
      </c>
      <c r="Z74" s="148">
        <v>0</v>
      </c>
      <c r="AA74" s="148">
        <v>0</v>
      </c>
      <c r="AB74" s="148">
        <v>-1540.6259124519056</v>
      </c>
      <c r="AC74" s="148">
        <v>-5656.4018492107225</v>
      </c>
      <c r="AD74" s="148">
        <v>-6106.8284229423571</v>
      </c>
      <c r="AE74" s="148">
        <v>-6488.3459109317355</v>
      </c>
      <c r="AF74" s="145"/>
      <c r="AG74" s="145"/>
    </row>
    <row r="75" spans="1:33">
      <c r="A75" s="141" t="s">
        <v>425</v>
      </c>
      <c r="B75" s="151" t="s">
        <v>37</v>
      </c>
      <c r="C75" s="143" t="s">
        <v>575</v>
      </c>
      <c r="D75" s="152">
        <f>SUM(D73:D74)</f>
        <v>0</v>
      </c>
      <c r="E75" s="152">
        <f t="shared" ref="E75:K75" si="79">SUM(E73:E74)</f>
        <v>0</v>
      </c>
      <c r="F75" s="152">
        <f t="shared" si="79"/>
        <v>0</v>
      </c>
      <c r="G75" s="152">
        <f t="shared" si="79"/>
        <v>0</v>
      </c>
      <c r="H75" s="152">
        <f t="shared" si="79"/>
        <v>0</v>
      </c>
      <c r="I75" s="152">
        <f t="shared" si="79"/>
        <v>0</v>
      </c>
      <c r="J75" s="152">
        <f t="shared" si="79"/>
        <v>0</v>
      </c>
      <c r="K75" s="152">
        <f t="shared" si="79"/>
        <v>0</v>
      </c>
      <c r="L75" s="145"/>
      <c r="M75" s="145"/>
      <c r="N75" s="152">
        <f t="shared" ref="N75:U75" si="80">SUM(N73:N74)</f>
        <v>137.91960138617478</v>
      </c>
      <c r="O75" s="152">
        <f t="shared" si="80"/>
        <v>51.419620486636319</v>
      </c>
      <c r="P75" s="152">
        <f t="shared" si="80"/>
        <v>346.70104148509802</v>
      </c>
      <c r="Q75" s="152">
        <f t="shared" si="80"/>
        <v>-101.14670857772899</v>
      </c>
      <c r="R75" s="152">
        <f t="shared" si="80"/>
        <v>0</v>
      </c>
      <c r="S75" s="152">
        <f t="shared" si="80"/>
        <v>0</v>
      </c>
      <c r="T75" s="152">
        <f t="shared" si="80"/>
        <v>0</v>
      </c>
      <c r="U75" s="152">
        <f t="shared" si="80"/>
        <v>0</v>
      </c>
      <c r="V75" s="145"/>
      <c r="W75" s="145"/>
      <c r="X75" s="152">
        <f t="shared" ref="X75:AE75" si="81">SUM(X73:X74)</f>
        <v>0</v>
      </c>
      <c r="Y75" s="152">
        <f t="shared" si="81"/>
        <v>0</v>
      </c>
      <c r="Z75" s="152">
        <f t="shared" si="81"/>
        <v>0</v>
      </c>
      <c r="AA75" s="152">
        <f t="shared" si="81"/>
        <v>0</v>
      </c>
      <c r="AB75" s="152">
        <f t="shared" si="81"/>
        <v>-378.69851848526719</v>
      </c>
      <c r="AC75" s="152">
        <f t="shared" si="81"/>
        <v>-3020.7736316883083</v>
      </c>
      <c r="AD75" s="152">
        <f t="shared" si="81"/>
        <v>-4845.6469582809859</v>
      </c>
      <c r="AE75" s="152">
        <f t="shared" si="81"/>
        <v>-4509.6886276580462</v>
      </c>
      <c r="AF75" s="145"/>
      <c r="AG75" s="145"/>
    </row>
    <row r="76" spans="1:33">
      <c r="A76" s="141" t="s">
        <v>330</v>
      </c>
      <c r="B76" s="151" t="s">
        <v>38</v>
      </c>
      <c r="C76" s="143" t="s">
        <v>575</v>
      </c>
      <c r="D76" s="148">
        <v>0</v>
      </c>
      <c r="E76" s="148">
        <v>0</v>
      </c>
      <c r="F76" s="148">
        <v>0</v>
      </c>
      <c r="G76" s="148">
        <v>0</v>
      </c>
      <c r="H76" s="148">
        <v>0</v>
      </c>
      <c r="I76" s="148">
        <v>0</v>
      </c>
      <c r="J76" s="148">
        <v>0</v>
      </c>
      <c r="K76" s="148">
        <v>0</v>
      </c>
      <c r="L76" s="145"/>
      <c r="M76" s="145"/>
      <c r="N76" s="148">
        <v>7678.525786897656</v>
      </c>
      <c r="O76" s="148">
        <v>7507.3444648282493</v>
      </c>
      <c r="P76" s="148">
        <v>9485.248620433862</v>
      </c>
      <c r="Q76" s="148">
        <v>10470.913167153758</v>
      </c>
      <c r="R76" s="148">
        <v>0</v>
      </c>
      <c r="S76" s="148">
        <v>0</v>
      </c>
      <c r="T76" s="148">
        <v>0</v>
      </c>
      <c r="U76" s="148">
        <v>0</v>
      </c>
      <c r="V76" s="145"/>
      <c r="W76" s="145"/>
      <c r="X76" s="148">
        <v>0</v>
      </c>
      <c r="Y76" s="148">
        <v>0</v>
      </c>
      <c r="Z76" s="148">
        <v>0</v>
      </c>
      <c r="AA76" s="148">
        <v>0</v>
      </c>
      <c r="AB76" s="148">
        <v>39321.592901423952</v>
      </c>
      <c r="AC76" s="148">
        <v>3694.3907989242884</v>
      </c>
      <c r="AD76" s="148">
        <v>4089.3675245487616</v>
      </c>
      <c r="AE76" s="148">
        <v>4027.6027346990336</v>
      </c>
      <c r="AF76" s="145"/>
      <c r="AG76" s="145"/>
    </row>
    <row r="77" spans="1:33">
      <c r="A77" s="141" t="s">
        <v>331</v>
      </c>
      <c r="B77" s="151" t="s">
        <v>39</v>
      </c>
      <c r="C77" s="143" t="s">
        <v>575</v>
      </c>
      <c r="D77" s="148">
        <v>0</v>
      </c>
      <c r="E77" s="148">
        <v>0</v>
      </c>
      <c r="F77" s="148">
        <v>0</v>
      </c>
      <c r="G77" s="148">
        <v>0</v>
      </c>
      <c r="H77" s="148">
        <v>0</v>
      </c>
      <c r="I77" s="148">
        <v>0</v>
      </c>
      <c r="J77" s="148">
        <v>0</v>
      </c>
      <c r="K77" s="148">
        <v>0</v>
      </c>
      <c r="L77" s="145"/>
      <c r="M77" s="145"/>
      <c r="N77" s="148">
        <v>0</v>
      </c>
      <c r="O77" s="148">
        <v>0</v>
      </c>
      <c r="P77" s="148">
        <v>0</v>
      </c>
      <c r="Q77" s="148">
        <v>0</v>
      </c>
      <c r="R77" s="148">
        <v>0</v>
      </c>
      <c r="S77" s="148">
        <v>0</v>
      </c>
      <c r="T77" s="148">
        <v>0</v>
      </c>
      <c r="U77" s="148">
        <v>0</v>
      </c>
      <c r="V77" s="145"/>
      <c r="W77" s="145"/>
      <c r="X77" s="148">
        <v>0</v>
      </c>
      <c r="Y77" s="148">
        <v>0</v>
      </c>
      <c r="Z77" s="148">
        <v>0</v>
      </c>
      <c r="AA77" s="148">
        <v>0</v>
      </c>
      <c r="AB77" s="148">
        <v>0</v>
      </c>
      <c r="AC77" s="148">
        <v>0</v>
      </c>
      <c r="AD77" s="148">
        <v>0</v>
      </c>
      <c r="AE77" s="148">
        <v>0</v>
      </c>
      <c r="AF77" s="145"/>
      <c r="AG77" s="145"/>
    </row>
    <row r="78" spans="1:33">
      <c r="A78" s="141" t="s">
        <v>332</v>
      </c>
      <c r="B78" s="151" t="s">
        <v>97</v>
      </c>
      <c r="C78" s="143" t="s">
        <v>575</v>
      </c>
      <c r="D78" s="147">
        <f t="shared" ref="D78:K78" si="82">SUM(D72:D74,D76:D77)</f>
        <v>0</v>
      </c>
      <c r="E78" s="147">
        <f t="shared" si="82"/>
        <v>0</v>
      </c>
      <c r="F78" s="147">
        <f t="shared" si="82"/>
        <v>0</v>
      </c>
      <c r="G78" s="147">
        <f t="shared" si="82"/>
        <v>0</v>
      </c>
      <c r="H78" s="147">
        <f t="shared" si="82"/>
        <v>0</v>
      </c>
      <c r="I78" s="147">
        <f t="shared" si="82"/>
        <v>0</v>
      </c>
      <c r="J78" s="147">
        <f t="shared" si="82"/>
        <v>0</v>
      </c>
      <c r="K78" s="147">
        <f t="shared" si="82"/>
        <v>0</v>
      </c>
      <c r="L78" s="145"/>
      <c r="M78" s="145"/>
      <c r="N78" s="147">
        <f t="shared" ref="N78:U78" si="83">SUM(N72:N74,N76:N77)</f>
        <v>12444.619931444058</v>
      </c>
      <c r="O78" s="147">
        <f t="shared" si="83"/>
        <v>20003.384016758944</v>
      </c>
      <c r="P78" s="147">
        <f t="shared" si="83"/>
        <v>29835.333678677904</v>
      </c>
      <c r="Q78" s="147">
        <f t="shared" si="83"/>
        <v>40205.100137253932</v>
      </c>
      <c r="R78" s="147">
        <f t="shared" si="83"/>
        <v>0</v>
      </c>
      <c r="S78" s="147">
        <f t="shared" si="83"/>
        <v>0</v>
      </c>
      <c r="T78" s="147">
        <f t="shared" si="83"/>
        <v>0</v>
      </c>
      <c r="U78" s="147">
        <f t="shared" si="83"/>
        <v>0</v>
      </c>
      <c r="V78" s="145"/>
      <c r="W78" s="145"/>
      <c r="X78" s="147">
        <f t="shared" ref="X78:AE78" si="84">SUM(X72:X74,X76:X77)</f>
        <v>0</v>
      </c>
      <c r="Y78" s="147">
        <f t="shared" si="84"/>
        <v>0</v>
      </c>
      <c r="Z78" s="147">
        <f t="shared" si="84"/>
        <v>0</v>
      </c>
      <c r="AA78" s="147">
        <f t="shared" si="84"/>
        <v>0</v>
      </c>
      <c r="AB78" s="147">
        <f t="shared" si="84"/>
        <v>79147.994520192617</v>
      </c>
      <c r="AC78" s="147">
        <f t="shared" si="84"/>
        <v>79821.611687428594</v>
      </c>
      <c r="AD78" s="147">
        <f t="shared" si="84"/>
        <v>79065.332253696382</v>
      </c>
      <c r="AE78" s="147">
        <f t="shared" si="84"/>
        <v>78583.246360737365</v>
      </c>
      <c r="AF78" s="145"/>
      <c r="AG78" s="145"/>
    </row>
    <row r="79" spans="1:33">
      <c r="A79" s="141"/>
      <c r="B79" s="150" t="s">
        <v>47</v>
      </c>
      <c r="C79" s="140"/>
      <c r="D79" s="144"/>
      <c r="E79" s="144"/>
      <c r="F79" s="144"/>
      <c r="G79" s="144"/>
      <c r="H79" s="144"/>
      <c r="I79" s="144"/>
      <c r="J79" s="144"/>
      <c r="K79" s="144"/>
      <c r="L79" s="145"/>
      <c r="M79" s="145"/>
      <c r="N79" s="144"/>
      <c r="O79" s="144"/>
      <c r="P79" s="144"/>
      <c r="Q79" s="144"/>
      <c r="R79" s="144"/>
      <c r="S79" s="144"/>
      <c r="T79" s="144"/>
      <c r="U79" s="144"/>
      <c r="V79" s="145"/>
      <c r="W79" s="145"/>
      <c r="X79" s="144"/>
      <c r="Y79" s="144"/>
      <c r="Z79" s="144"/>
      <c r="AA79" s="144"/>
      <c r="AB79" s="144"/>
      <c r="AC79" s="144"/>
      <c r="AD79" s="144"/>
      <c r="AE79" s="144"/>
      <c r="AF79" s="145"/>
      <c r="AG79" s="145"/>
    </row>
    <row r="80" spans="1:33">
      <c r="A80" s="141" t="s">
        <v>333</v>
      </c>
      <c r="B80" s="151" t="s">
        <v>34</v>
      </c>
      <c r="C80" s="143" t="s">
        <v>575</v>
      </c>
      <c r="D80" s="147">
        <v>245148.94840923609</v>
      </c>
      <c r="E80" s="147">
        <f>D86</f>
        <v>270486.83136117464</v>
      </c>
      <c r="F80" s="147">
        <f t="shared" ref="F80:K80" si="85">E86</f>
        <v>270778.34777505614</v>
      </c>
      <c r="G80" s="147">
        <f t="shared" si="85"/>
        <v>272602.01054060925</v>
      </c>
      <c r="H80" s="147">
        <f t="shared" si="85"/>
        <v>299203.65343398886</v>
      </c>
      <c r="I80" s="147">
        <f t="shared" si="85"/>
        <v>301388.82489070616</v>
      </c>
      <c r="J80" s="147">
        <f t="shared" si="85"/>
        <v>337259.34880931792</v>
      </c>
      <c r="K80" s="147">
        <f t="shared" si="85"/>
        <v>359259.08167864743</v>
      </c>
      <c r="N80" s="147">
        <v>245148.94840923609</v>
      </c>
      <c r="O80" s="147">
        <f>N86</f>
        <v>270486.83136117464</v>
      </c>
      <c r="P80" s="147">
        <f t="shared" ref="P80:U80" si="86">O86</f>
        <v>270778.34777505614</v>
      </c>
      <c r="Q80" s="147">
        <f t="shared" si="86"/>
        <v>272602.01054060925</v>
      </c>
      <c r="R80" s="147">
        <f t="shared" si="86"/>
        <v>299203.65343398886</v>
      </c>
      <c r="S80" s="147">
        <f t="shared" si="86"/>
        <v>301388.82489070616</v>
      </c>
      <c r="T80" s="147">
        <f t="shared" si="86"/>
        <v>337259.34880931792</v>
      </c>
      <c r="U80" s="147">
        <f t="shared" si="86"/>
        <v>359259.08167864743</v>
      </c>
      <c r="X80" s="147">
        <v>0</v>
      </c>
      <c r="Y80" s="147">
        <f t="shared" ref="Y80:AE80" si="87">X86</f>
        <v>0</v>
      </c>
      <c r="Z80" s="147">
        <f t="shared" si="87"/>
        <v>0</v>
      </c>
      <c r="AA80" s="147">
        <f t="shared" si="87"/>
        <v>0</v>
      </c>
      <c r="AB80" s="147">
        <f t="shared" si="87"/>
        <v>0</v>
      </c>
      <c r="AC80" s="147">
        <f t="shared" si="87"/>
        <v>0</v>
      </c>
      <c r="AD80" s="147">
        <f t="shared" si="87"/>
        <v>197.79085118608</v>
      </c>
      <c r="AE80" s="147">
        <f t="shared" si="87"/>
        <v>187.2907941994483</v>
      </c>
      <c r="AF80" s="145"/>
      <c r="AG80" s="145"/>
    </row>
    <row r="81" spans="1:33">
      <c r="A81" s="141" t="s">
        <v>334</v>
      </c>
      <c r="B81" s="151" t="s">
        <v>35</v>
      </c>
      <c r="C81" s="143" t="s">
        <v>575</v>
      </c>
      <c r="D81" s="148">
        <v>7313.1094276047152</v>
      </c>
      <c r="E81" s="148">
        <v>6588.2633366833115</v>
      </c>
      <c r="F81" s="148">
        <v>11485.582027298522</v>
      </c>
      <c r="G81" s="148">
        <v>6733.2696603530476</v>
      </c>
      <c r="H81" s="148">
        <v>8646.9855842422767</v>
      </c>
      <c r="I81" s="148">
        <v>10036.247868860515</v>
      </c>
      <c r="J81" s="148">
        <v>5328.6977111872238</v>
      </c>
      <c r="K81" s="148">
        <v>8990.5188463474296</v>
      </c>
      <c r="N81" s="148">
        <v>7313.1094276047152</v>
      </c>
      <c r="O81" s="148">
        <v>6588.2633366833115</v>
      </c>
      <c r="P81" s="148">
        <v>11485.582027298522</v>
      </c>
      <c r="Q81" s="148">
        <v>6733.2696603530476</v>
      </c>
      <c r="R81" s="148">
        <v>8646.9855842422767</v>
      </c>
      <c r="S81" s="148">
        <v>10036.247868860515</v>
      </c>
      <c r="T81" s="148">
        <v>5328.6977111872238</v>
      </c>
      <c r="U81" s="148">
        <v>8990.5188463474296</v>
      </c>
      <c r="X81" s="148">
        <v>0</v>
      </c>
      <c r="Y81" s="148">
        <v>0</v>
      </c>
      <c r="Z81" s="148">
        <v>0</v>
      </c>
      <c r="AA81" s="148">
        <v>0</v>
      </c>
      <c r="AB81" s="148">
        <v>0</v>
      </c>
      <c r="AC81" s="148">
        <v>0</v>
      </c>
      <c r="AD81" s="148">
        <v>3.1250954487400642</v>
      </c>
      <c r="AE81" s="148">
        <v>4.6869568117980034</v>
      </c>
      <c r="AF81" s="145"/>
      <c r="AG81" s="145"/>
    </row>
    <row r="82" spans="1:33">
      <c r="A82" s="141" t="s">
        <v>335</v>
      </c>
      <c r="B82" s="151" t="s">
        <v>36</v>
      </c>
      <c r="C82" s="143" t="s">
        <v>575</v>
      </c>
      <c r="D82" s="148">
        <v>-9004.1008354313381</v>
      </c>
      <c r="E82" s="148">
        <v>-11769.204197536928</v>
      </c>
      <c r="F82" s="148">
        <v>-12778.159046875295</v>
      </c>
      <c r="G82" s="148">
        <v>-13836.392646721328</v>
      </c>
      <c r="H82" s="148">
        <v>-17614.318035330085</v>
      </c>
      <c r="I82" s="148">
        <v>-12416.079873333963</v>
      </c>
      <c r="J82" s="148">
        <v>-14683.903019191703</v>
      </c>
      <c r="K82" s="148">
        <v>-17578.38598956816</v>
      </c>
      <c r="L82" s="145"/>
      <c r="M82" s="145"/>
      <c r="N82" s="148">
        <v>-9004.1008354313381</v>
      </c>
      <c r="O82" s="148">
        <v>-11769.204197536928</v>
      </c>
      <c r="P82" s="148">
        <v>-12778.159046875295</v>
      </c>
      <c r="Q82" s="148">
        <v>-13836.392646721328</v>
      </c>
      <c r="R82" s="148">
        <v>-17614.318035330085</v>
      </c>
      <c r="S82" s="148">
        <v>-12416.079873333963</v>
      </c>
      <c r="T82" s="148">
        <v>-14683.903019191703</v>
      </c>
      <c r="U82" s="148">
        <v>-17578.38598956816</v>
      </c>
      <c r="V82" s="145"/>
      <c r="W82" s="145"/>
      <c r="X82" s="148">
        <v>0</v>
      </c>
      <c r="Y82" s="148">
        <v>0</v>
      </c>
      <c r="Z82" s="148">
        <v>0</v>
      </c>
      <c r="AA82" s="148">
        <v>0</v>
      </c>
      <c r="AB82" s="148">
        <v>0</v>
      </c>
      <c r="AC82" s="148">
        <v>0</v>
      </c>
      <c r="AD82" s="148">
        <v>-13.625152435371767</v>
      </c>
      <c r="AE82" s="148">
        <v>-13.840429843850639</v>
      </c>
      <c r="AF82" s="145"/>
      <c r="AG82" s="145"/>
    </row>
    <row r="83" spans="1:33">
      <c r="A83" s="141" t="s">
        <v>336</v>
      </c>
      <c r="B83" s="151" t="s">
        <v>37</v>
      </c>
      <c r="C83" s="143" t="s">
        <v>575</v>
      </c>
      <c r="D83" s="152">
        <f>SUM(D81:D82)</f>
        <v>-1690.9914078266229</v>
      </c>
      <c r="E83" s="152">
        <f t="shared" ref="E83:K83" si="88">SUM(E81:E82)</f>
        <v>-5180.9408608536169</v>
      </c>
      <c r="F83" s="152">
        <f t="shared" si="88"/>
        <v>-1292.5770195767727</v>
      </c>
      <c r="G83" s="152">
        <f t="shared" si="88"/>
        <v>-7103.1229863682802</v>
      </c>
      <c r="H83" s="152">
        <f t="shared" si="88"/>
        <v>-8967.3324510878083</v>
      </c>
      <c r="I83" s="152">
        <f t="shared" si="88"/>
        <v>-2379.8320044734483</v>
      </c>
      <c r="J83" s="152">
        <f t="shared" si="88"/>
        <v>-9355.2053080044789</v>
      </c>
      <c r="K83" s="152">
        <f t="shared" si="88"/>
        <v>-8587.8671432207302</v>
      </c>
      <c r="L83" s="145"/>
      <c r="M83" s="145"/>
      <c r="N83" s="152">
        <f t="shared" ref="N83:U83" si="89">SUM(N81:N82)</f>
        <v>-1690.9914078266229</v>
      </c>
      <c r="O83" s="152">
        <f t="shared" si="89"/>
        <v>-5180.9408608536169</v>
      </c>
      <c r="P83" s="152">
        <f t="shared" si="89"/>
        <v>-1292.5770195767727</v>
      </c>
      <c r="Q83" s="152">
        <f t="shared" si="89"/>
        <v>-7103.1229863682802</v>
      </c>
      <c r="R83" s="152">
        <f t="shared" si="89"/>
        <v>-8967.3324510878083</v>
      </c>
      <c r="S83" s="152">
        <f t="shared" si="89"/>
        <v>-2379.8320044734483</v>
      </c>
      <c r="T83" s="152">
        <f t="shared" si="89"/>
        <v>-9355.2053080044789</v>
      </c>
      <c r="U83" s="152">
        <f t="shared" si="89"/>
        <v>-8587.8671432207302</v>
      </c>
      <c r="V83" s="145"/>
      <c r="W83" s="145"/>
      <c r="X83" s="152">
        <f t="shared" ref="X83:AE83" si="90">SUM(X81:X82)</f>
        <v>0</v>
      </c>
      <c r="Y83" s="152">
        <f t="shared" si="90"/>
        <v>0</v>
      </c>
      <c r="Z83" s="152">
        <f t="shared" si="90"/>
        <v>0</v>
      </c>
      <c r="AA83" s="152">
        <f t="shared" si="90"/>
        <v>0</v>
      </c>
      <c r="AB83" s="152">
        <f t="shared" si="90"/>
        <v>0</v>
      </c>
      <c r="AC83" s="152">
        <f t="shared" si="90"/>
        <v>0</v>
      </c>
      <c r="AD83" s="152">
        <f t="shared" si="90"/>
        <v>-10.500056986631703</v>
      </c>
      <c r="AE83" s="152">
        <f t="shared" si="90"/>
        <v>-9.1534730320526361</v>
      </c>
      <c r="AF83" s="145"/>
      <c r="AG83" s="145"/>
    </row>
    <row r="84" spans="1:33">
      <c r="A84" s="141" t="s">
        <v>337</v>
      </c>
      <c r="B84" s="151" t="s">
        <v>38</v>
      </c>
      <c r="C84" s="143" t="s">
        <v>575</v>
      </c>
      <c r="D84" s="148">
        <v>29224.874359765163</v>
      </c>
      <c r="E84" s="148">
        <v>9311.4572747351012</v>
      </c>
      <c r="F84" s="148">
        <v>3182.2397851299029</v>
      </c>
      <c r="G84" s="148">
        <v>33984.765879747916</v>
      </c>
      <c r="H84" s="148">
        <v>11152.503907805134</v>
      </c>
      <c r="I84" s="148">
        <v>38250.355923085262</v>
      </c>
      <c r="J84" s="148">
        <v>31354.938177333999</v>
      </c>
      <c r="K84" s="148">
        <v>38668.347227917475</v>
      </c>
      <c r="L84" s="145"/>
      <c r="M84" s="145"/>
      <c r="N84" s="148">
        <v>29224.874359765163</v>
      </c>
      <c r="O84" s="148">
        <v>9311.4572747351012</v>
      </c>
      <c r="P84" s="148">
        <v>3182.2397851299029</v>
      </c>
      <c r="Q84" s="148">
        <v>33984.765879747916</v>
      </c>
      <c r="R84" s="148">
        <v>11152.503907805134</v>
      </c>
      <c r="S84" s="148">
        <v>38250.355923085262</v>
      </c>
      <c r="T84" s="148">
        <v>31354.938177333999</v>
      </c>
      <c r="U84" s="148">
        <v>38668.347227917475</v>
      </c>
      <c r="V84" s="145"/>
      <c r="W84" s="145"/>
      <c r="X84" s="148">
        <v>0</v>
      </c>
      <c r="Y84" s="148">
        <v>0</v>
      </c>
      <c r="Z84" s="148">
        <v>0</v>
      </c>
      <c r="AA84" s="148">
        <v>0</v>
      </c>
      <c r="AB84" s="148">
        <v>0</v>
      </c>
      <c r="AC84" s="148">
        <v>197.79085118608</v>
      </c>
      <c r="AD84" s="148">
        <v>0</v>
      </c>
      <c r="AE84" s="148">
        <v>0</v>
      </c>
      <c r="AF84" s="145"/>
      <c r="AG84" s="145"/>
    </row>
    <row r="85" spans="1:33">
      <c r="A85" s="141" t="s">
        <v>338</v>
      </c>
      <c r="B85" s="151" t="s">
        <v>39</v>
      </c>
      <c r="C85" s="143" t="s">
        <v>575</v>
      </c>
      <c r="D85" s="148">
        <v>-2196</v>
      </c>
      <c r="E85" s="148">
        <v>-3839</v>
      </c>
      <c r="F85" s="148">
        <v>-66</v>
      </c>
      <c r="G85" s="148">
        <v>-280</v>
      </c>
      <c r="H85" s="148">
        <v>0</v>
      </c>
      <c r="I85" s="148">
        <v>0</v>
      </c>
      <c r="J85" s="148">
        <v>0</v>
      </c>
      <c r="K85" s="148">
        <v>0</v>
      </c>
      <c r="L85" s="145"/>
      <c r="M85" s="145"/>
      <c r="N85" s="148">
        <v>-2196</v>
      </c>
      <c r="O85" s="148">
        <v>-3839</v>
      </c>
      <c r="P85" s="148">
        <v>-66</v>
      </c>
      <c r="Q85" s="148">
        <v>-280</v>
      </c>
      <c r="R85" s="148">
        <v>0</v>
      </c>
      <c r="S85" s="148">
        <v>0</v>
      </c>
      <c r="T85" s="148">
        <v>0</v>
      </c>
      <c r="U85" s="148">
        <v>0</v>
      </c>
      <c r="V85" s="145"/>
      <c r="W85" s="145"/>
      <c r="X85" s="148">
        <v>0</v>
      </c>
      <c r="Y85" s="148">
        <v>0</v>
      </c>
      <c r="Z85" s="148">
        <v>0</v>
      </c>
      <c r="AA85" s="148">
        <v>0</v>
      </c>
      <c r="AB85" s="148">
        <v>0</v>
      </c>
      <c r="AC85" s="148">
        <v>0</v>
      </c>
      <c r="AD85" s="148">
        <v>0</v>
      </c>
      <c r="AE85" s="148">
        <v>0</v>
      </c>
      <c r="AF85" s="145"/>
      <c r="AG85" s="145"/>
    </row>
    <row r="86" spans="1:33">
      <c r="A86" s="141" t="s">
        <v>339</v>
      </c>
      <c r="B86" s="151" t="s">
        <v>48</v>
      </c>
      <c r="C86" s="143" t="s">
        <v>575</v>
      </c>
      <c r="D86" s="147">
        <f t="shared" ref="D86:K86" si="91">SUM(D80:D82,D84:D85)</f>
        <v>270486.83136117464</v>
      </c>
      <c r="E86" s="147">
        <f t="shared" si="91"/>
        <v>270778.34777505614</v>
      </c>
      <c r="F86" s="147">
        <f t="shared" si="91"/>
        <v>272602.01054060925</v>
      </c>
      <c r="G86" s="147">
        <f t="shared" si="91"/>
        <v>299203.65343398886</v>
      </c>
      <c r="H86" s="147">
        <f t="shared" si="91"/>
        <v>301388.82489070616</v>
      </c>
      <c r="I86" s="147">
        <f t="shared" si="91"/>
        <v>337259.34880931792</v>
      </c>
      <c r="J86" s="147">
        <f t="shared" si="91"/>
        <v>359259.08167864743</v>
      </c>
      <c r="K86" s="147">
        <f t="shared" si="91"/>
        <v>389339.56176334416</v>
      </c>
      <c r="L86" s="145"/>
      <c r="M86" s="145"/>
      <c r="N86" s="147">
        <f t="shared" ref="N86:U86" si="92">SUM(N80:N82,N84:N85)</f>
        <v>270486.83136117464</v>
      </c>
      <c r="O86" s="147">
        <f t="shared" si="92"/>
        <v>270778.34777505614</v>
      </c>
      <c r="P86" s="147">
        <f t="shared" si="92"/>
        <v>272602.01054060925</v>
      </c>
      <c r="Q86" s="147">
        <f t="shared" si="92"/>
        <v>299203.65343398886</v>
      </c>
      <c r="R86" s="147">
        <f t="shared" si="92"/>
        <v>301388.82489070616</v>
      </c>
      <c r="S86" s="147">
        <f t="shared" si="92"/>
        <v>337259.34880931792</v>
      </c>
      <c r="T86" s="147">
        <f t="shared" si="92"/>
        <v>359259.08167864743</v>
      </c>
      <c r="U86" s="147">
        <f t="shared" si="92"/>
        <v>389339.56176334416</v>
      </c>
      <c r="V86" s="145"/>
      <c r="W86" s="145"/>
      <c r="X86" s="147">
        <f t="shared" ref="X86:AE86" si="93">SUM(X80:X82,X84:X85)</f>
        <v>0</v>
      </c>
      <c r="Y86" s="147">
        <f t="shared" si="93"/>
        <v>0</v>
      </c>
      <c r="Z86" s="147">
        <f t="shared" si="93"/>
        <v>0</v>
      </c>
      <c r="AA86" s="147">
        <f t="shared" si="93"/>
        <v>0</v>
      </c>
      <c r="AB86" s="147">
        <f t="shared" si="93"/>
        <v>0</v>
      </c>
      <c r="AC86" s="147">
        <f t="shared" si="93"/>
        <v>197.79085118608</v>
      </c>
      <c r="AD86" s="147">
        <f t="shared" si="93"/>
        <v>187.2907941994483</v>
      </c>
      <c r="AE86" s="147">
        <f t="shared" si="93"/>
        <v>178.13732116739567</v>
      </c>
      <c r="AF86" s="145"/>
      <c r="AG86" s="145"/>
    </row>
    <row r="87" spans="1:33">
      <c r="A87" s="141"/>
      <c r="B87" s="150" t="s">
        <v>49</v>
      </c>
      <c r="C87" s="140"/>
      <c r="D87" s="144"/>
      <c r="E87" s="144"/>
      <c r="F87" s="144"/>
      <c r="G87" s="144"/>
      <c r="H87" s="144"/>
      <c r="I87" s="144"/>
      <c r="J87" s="144"/>
      <c r="K87" s="144"/>
      <c r="L87" s="145"/>
      <c r="M87" s="145"/>
      <c r="N87" s="144"/>
      <c r="O87" s="144"/>
      <c r="P87" s="144"/>
      <c r="Q87" s="144"/>
      <c r="R87" s="144"/>
      <c r="S87" s="144"/>
      <c r="T87" s="144"/>
      <c r="U87" s="144"/>
      <c r="V87" s="145"/>
      <c r="W87" s="145"/>
      <c r="X87" s="144"/>
      <c r="Y87" s="144"/>
      <c r="Z87" s="144"/>
      <c r="AA87" s="144"/>
      <c r="AB87" s="144"/>
      <c r="AC87" s="144"/>
      <c r="AD87" s="144"/>
      <c r="AE87" s="144"/>
      <c r="AF87" s="145"/>
      <c r="AG87" s="145"/>
    </row>
    <row r="88" spans="1:33">
      <c r="A88" s="141" t="s">
        <v>340</v>
      </c>
      <c r="B88" s="151" t="s">
        <v>34</v>
      </c>
      <c r="C88" s="143" t="s">
        <v>575</v>
      </c>
      <c r="D88" s="147">
        <v>62351.216213041793</v>
      </c>
      <c r="E88" s="147">
        <f>D94</f>
        <v>81191.753857594711</v>
      </c>
      <c r="F88" s="147">
        <f t="shared" ref="F88:K88" si="94">E94</f>
        <v>74596.406762018698</v>
      </c>
      <c r="G88" s="147">
        <f t="shared" si="94"/>
        <v>68450.088494847005</v>
      </c>
      <c r="H88" s="147">
        <f t="shared" si="94"/>
        <v>73222.544525939447</v>
      </c>
      <c r="I88" s="147">
        <f t="shared" si="94"/>
        <v>44235.070644661784</v>
      </c>
      <c r="J88" s="147">
        <f t="shared" si="94"/>
        <v>47543.855280490825</v>
      </c>
      <c r="K88" s="147">
        <f t="shared" si="94"/>
        <v>65397.959593110936</v>
      </c>
      <c r="N88" s="147">
        <v>62351.216213041793</v>
      </c>
      <c r="O88" s="147">
        <f>N94</f>
        <v>81191.753857594711</v>
      </c>
      <c r="P88" s="147">
        <f t="shared" ref="P88:U88" si="95">O94</f>
        <v>74596.406762018698</v>
      </c>
      <c r="Q88" s="147">
        <f t="shared" si="95"/>
        <v>68450.088494847005</v>
      </c>
      <c r="R88" s="147">
        <f t="shared" si="95"/>
        <v>73222.544525939447</v>
      </c>
      <c r="S88" s="147">
        <f t="shared" si="95"/>
        <v>44235.070644661784</v>
      </c>
      <c r="T88" s="147">
        <f t="shared" si="95"/>
        <v>47543.855280490825</v>
      </c>
      <c r="U88" s="147">
        <f t="shared" si="95"/>
        <v>65397.959593110936</v>
      </c>
      <c r="X88" s="147">
        <v>0</v>
      </c>
      <c r="Y88" s="147">
        <f>X94</f>
        <v>0</v>
      </c>
      <c r="Z88" s="147">
        <f t="shared" ref="Z88:AE88" si="96">Y94</f>
        <v>0</v>
      </c>
      <c r="AA88" s="147">
        <f t="shared" si="96"/>
        <v>0</v>
      </c>
      <c r="AB88" s="147">
        <f t="shared" si="96"/>
        <v>0</v>
      </c>
      <c r="AC88" s="147">
        <f t="shared" si="96"/>
        <v>0</v>
      </c>
      <c r="AD88" s="147">
        <f t="shared" si="96"/>
        <v>0</v>
      </c>
      <c r="AE88" s="147">
        <f t="shared" si="96"/>
        <v>0</v>
      </c>
      <c r="AF88" s="145"/>
      <c r="AG88" s="145"/>
    </row>
    <row r="89" spans="1:33">
      <c r="A89" s="141" t="s">
        <v>341</v>
      </c>
      <c r="B89" s="151" t="s">
        <v>35</v>
      </c>
      <c r="C89" s="143" t="s">
        <v>575</v>
      </c>
      <c r="D89" s="148">
        <v>1860.0714014194136</v>
      </c>
      <c r="E89" s="148">
        <v>1977.5235011436387</v>
      </c>
      <c r="F89" s="148">
        <v>3164.1821303922529</v>
      </c>
      <c r="G89" s="148">
        <v>1690.7171858227207</v>
      </c>
      <c r="H89" s="148">
        <v>2116.131536799649</v>
      </c>
      <c r="I89" s="148">
        <v>1473.0278524672374</v>
      </c>
      <c r="J89" s="148">
        <v>751.19291343175519</v>
      </c>
      <c r="K89" s="148">
        <v>1637.5440189020931</v>
      </c>
      <c r="N89" s="148">
        <v>1860.0714014194136</v>
      </c>
      <c r="O89" s="148">
        <v>1977.5235011436387</v>
      </c>
      <c r="P89" s="148">
        <v>3164.1821303922529</v>
      </c>
      <c r="Q89" s="148">
        <v>1690.7171858227207</v>
      </c>
      <c r="R89" s="148">
        <v>2116.131536799649</v>
      </c>
      <c r="S89" s="148">
        <v>1473.0278524672374</v>
      </c>
      <c r="T89" s="148">
        <v>751.19291343175519</v>
      </c>
      <c r="U89" s="148">
        <v>1637.5440189020931</v>
      </c>
      <c r="X89" s="148">
        <v>0</v>
      </c>
      <c r="Y89" s="148">
        <v>0</v>
      </c>
      <c r="Z89" s="148">
        <v>0</v>
      </c>
      <c r="AA89" s="148">
        <v>0</v>
      </c>
      <c r="AB89" s="148">
        <v>0</v>
      </c>
      <c r="AC89" s="148">
        <v>0</v>
      </c>
      <c r="AD89" s="148">
        <v>0</v>
      </c>
      <c r="AE89" s="148">
        <v>0</v>
      </c>
      <c r="AF89" s="145"/>
      <c r="AG89" s="145"/>
    </row>
    <row r="90" spans="1:33">
      <c r="A90" s="141" t="s">
        <v>342</v>
      </c>
      <c r="B90" s="151" t="s">
        <v>36</v>
      </c>
      <c r="C90" s="143" t="s">
        <v>575</v>
      </c>
      <c r="D90" s="148">
        <v>-13246.059266945558</v>
      </c>
      <c r="E90" s="148">
        <v>-19707.566280562522</v>
      </c>
      <c r="F90" s="148">
        <v>-22203.999364871674</v>
      </c>
      <c r="G90" s="148">
        <v>-25412.832148128102</v>
      </c>
      <c r="H90" s="148">
        <v>-31286.496410701198</v>
      </c>
      <c r="I90" s="148">
        <v>-14731.190992483482</v>
      </c>
      <c r="J90" s="148">
        <v>-18685.65054333955</v>
      </c>
      <c r="K90" s="148">
        <v>-27101.26127502384</v>
      </c>
      <c r="N90" s="148">
        <v>-13246.059266945558</v>
      </c>
      <c r="O90" s="148">
        <v>-19707.566280562522</v>
      </c>
      <c r="P90" s="148">
        <v>-22203.999364871674</v>
      </c>
      <c r="Q90" s="148">
        <v>-25412.832148128102</v>
      </c>
      <c r="R90" s="148">
        <v>-31286.496410701198</v>
      </c>
      <c r="S90" s="148">
        <v>-14731.190992483482</v>
      </c>
      <c r="T90" s="148">
        <v>-18685.65054333955</v>
      </c>
      <c r="U90" s="148">
        <v>-27101.26127502384</v>
      </c>
      <c r="X90" s="148">
        <v>0</v>
      </c>
      <c r="Y90" s="148">
        <v>0</v>
      </c>
      <c r="Z90" s="148">
        <v>0</v>
      </c>
      <c r="AA90" s="148">
        <v>0</v>
      </c>
      <c r="AB90" s="148">
        <v>0</v>
      </c>
      <c r="AC90" s="148">
        <v>0</v>
      </c>
      <c r="AD90" s="148">
        <v>0</v>
      </c>
      <c r="AE90" s="148">
        <v>0</v>
      </c>
      <c r="AF90" s="145"/>
      <c r="AG90" s="145"/>
    </row>
    <row r="91" spans="1:33">
      <c r="A91" s="141" t="s">
        <v>343</v>
      </c>
      <c r="B91" s="151" t="s">
        <v>37</v>
      </c>
      <c r="C91" s="143" t="s">
        <v>575</v>
      </c>
      <c r="D91" s="152">
        <f>SUM(D89:D90)</f>
        <v>-11385.987865526145</v>
      </c>
      <c r="E91" s="152">
        <f t="shared" ref="E91:K91" si="97">SUM(E89:E90)</f>
        <v>-17730.042779418884</v>
      </c>
      <c r="F91" s="152">
        <f t="shared" si="97"/>
        <v>-19039.817234479422</v>
      </c>
      <c r="G91" s="152">
        <f t="shared" si="97"/>
        <v>-23722.114962305383</v>
      </c>
      <c r="H91" s="152">
        <f t="shared" si="97"/>
        <v>-29170.364873901548</v>
      </c>
      <c r="I91" s="152">
        <f t="shared" si="97"/>
        <v>-13258.163140016244</v>
      </c>
      <c r="J91" s="152">
        <f t="shared" si="97"/>
        <v>-17934.457629907796</v>
      </c>
      <c r="K91" s="152">
        <f t="shared" si="97"/>
        <v>-25463.717256121749</v>
      </c>
      <c r="N91" s="152">
        <f t="shared" ref="N91:U91" si="98">SUM(N89:N90)</f>
        <v>-11385.987865526145</v>
      </c>
      <c r="O91" s="152">
        <f t="shared" si="98"/>
        <v>-17730.042779418884</v>
      </c>
      <c r="P91" s="152">
        <f t="shared" si="98"/>
        <v>-19039.817234479422</v>
      </c>
      <c r="Q91" s="152">
        <f t="shared" si="98"/>
        <v>-23722.114962305383</v>
      </c>
      <c r="R91" s="152">
        <f t="shared" si="98"/>
        <v>-29170.364873901548</v>
      </c>
      <c r="S91" s="152">
        <f t="shared" si="98"/>
        <v>-13258.163140016244</v>
      </c>
      <c r="T91" s="152">
        <f t="shared" si="98"/>
        <v>-17934.457629907796</v>
      </c>
      <c r="U91" s="152">
        <f t="shared" si="98"/>
        <v>-25463.717256121749</v>
      </c>
      <c r="X91" s="152">
        <f t="shared" ref="X91:AE91" si="99">SUM(X89:X90)</f>
        <v>0</v>
      </c>
      <c r="Y91" s="152">
        <f t="shared" si="99"/>
        <v>0</v>
      </c>
      <c r="Z91" s="152">
        <f t="shared" si="99"/>
        <v>0</v>
      </c>
      <c r="AA91" s="152">
        <f t="shared" si="99"/>
        <v>0</v>
      </c>
      <c r="AB91" s="152">
        <f t="shared" si="99"/>
        <v>0</v>
      </c>
      <c r="AC91" s="152">
        <f t="shared" si="99"/>
        <v>0</v>
      </c>
      <c r="AD91" s="152">
        <f t="shared" si="99"/>
        <v>0</v>
      </c>
      <c r="AE91" s="152">
        <f t="shared" si="99"/>
        <v>0</v>
      </c>
      <c r="AF91" s="145"/>
      <c r="AG91" s="145"/>
    </row>
    <row r="92" spans="1:33">
      <c r="A92" s="141" t="s">
        <v>344</v>
      </c>
      <c r="B92" s="151" t="s">
        <v>38</v>
      </c>
      <c r="C92" s="143" t="s">
        <v>575</v>
      </c>
      <c r="D92" s="148">
        <v>31628.525510079067</v>
      </c>
      <c r="E92" s="148">
        <v>13126.695683842854</v>
      </c>
      <c r="F92" s="148">
        <v>15136.498967307742</v>
      </c>
      <c r="G92" s="148">
        <v>32564.570993397829</v>
      </c>
      <c r="H92" s="148">
        <v>1503.8909926238921</v>
      </c>
      <c r="I92" s="148">
        <v>18917.947775845289</v>
      </c>
      <c r="J92" s="148">
        <v>37269.561942527907</v>
      </c>
      <c r="K92" s="148">
        <v>34243.063077897626</v>
      </c>
      <c r="N92" s="148">
        <v>31628.525510079067</v>
      </c>
      <c r="O92" s="148">
        <v>13126.695683842854</v>
      </c>
      <c r="P92" s="148">
        <v>15136.498967307742</v>
      </c>
      <c r="Q92" s="148">
        <v>32564.570993397829</v>
      </c>
      <c r="R92" s="148">
        <v>1503.8909926238921</v>
      </c>
      <c r="S92" s="148">
        <v>18917.947775845289</v>
      </c>
      <c r="T92" s="148">
        <v>37269.561942527907</v>
      </c>
      <c r="U92" s="148">
        <v>34243.063077897626</v>
      </c>
      <c r="X92" s="148">
        <v>0</v>
      </c>
      <c r="Y92" s="148">
        <v>0</v>
      </c>
      <c r="Z92" s="148">
        <v>0</v>
      </c>
      <c r="AA92" s="148">
        <v>0</v>
      </c>
      <c r="AB92" s="148">
        <v>0</v>
      </c>
      <c r="AC92" s="148">
        <v>0</v>
      </c>
      <c r="AD92" s="148">
        <v>0</v>
      </c>
      <c r="AE92" s="148">
        <v>0</v>
      </c>
      <c r="AF92" s="145"/>
      <c r="AG92" s="145"/>
    </row>
    <row r="93" spans="1:33">
      <c r="A93" s="141" t="s">
        <v>345</v>
      </c>
      <c r="B93" s="151" t="s">
        <v>39</v>
      </c>
      <c r="C93" s="143" t="s">
        <v>575</v>
      </c>
      <c r="D93" s="148">
        <v>-1401.9999999999998</v>
      </c>
      <c r="E93" s="148">
        <v>-1992.0000000000002</v>
      </c>
      <c r="F93" s="148">
        <v>-2242.9999999999995</v>
      </c>
      <c r="G93" s="148">
        <v>-4070.0000000000005</v>
      </c>
      <c r="H93" s="148">
        <v>-1321</v>
      </c>
      <c r="I93" s="148">
        <v>-2351</v>
      </c>
      <c r="J93" s="148">
        <v>-1481</v>
      </c>
      <c r="K93" s="148">
        <v>-1906</v>
      </c>
      <c r="N93" s="148">
        <v>-1401.9999999999998</v>
      </c>
      <c r="O93" s="148">
        <v>-1992.0000000000002</v>
      </c>
      <c r="P93" s="148">
        <v>-2242.9999999999995</v>
      </c>
      <c r="Q93" s="148">
        <v>-4070.0000000000005</v>
      </c>
      <c r="R93" s="148">
        <v>-1321</v>
      </c>
      <c r="S93" s="148">
        <v>-2351</v>
      </c>
      <c r="T93" s="148">
        <v>-1481</v>
      </c>
      <c r="U93" s="148">
        <v>-1906</v>
      </c>
      <c r="X93" s="148">
        <v>0</v>
      </c>
      <c r="Y93" s="148">
        <v>0</v>
      </c>
      <c r="Z93" s="148">
        <v>0</v>
      </c>
      <c r="AA93" s="148">
        <v>0</v>
      </c>
      <c r="AB93" s="148">
        <v>0</v>
      </c>
      <c r="AC93" s="148">
        <v>0</v>
      </c>
      <c r="AD93" s="148">
        <v>0</v>
      </c>
      <c r="AE93" s="148">
        <v>0</v>
      </c>
      <c r="AF93" s="145"/>
      <c r="AG93" s="145"/>
    </row>
    <row r="94" spans="1:33">
      <c r="A94" s="141" t="s">
        <v>346</v>
      </c>
      <c r="B94" s="151" t="s">
        <v>50</v>
      </c>
      <c r="C94" s="143" t="s">
        <v>575</v>
      </c>
      <c r="D94" s="147">
        <f t="shared" ref="D94:K94" si="100">SUM(D88:D90,D92:D93)</f>
        <v>81191.753857594711</v>
      </c>
      <c r="E94" s="147">
        <f t="shared" si="100"/>
        <v>74596.406762018698</v>
      </c>
      <c r="F94" s="147">
        <f t="shared" si="100"/>
        <v>68450.088494847005</v>
      </c>
      <c r="G94" s="147">
        <f t="shared" si="100"/>
        <v>73222.544525939447</v>
      </c>
      <c r="H94" s="147">
        <f t="shared" si="100"/>
        <v>44235.070644661784</v>
      </c>
      <c r="I94" s="147">
        <f t="shared" si="100"/>
        <v>47543.855280490825</v>
      </c>
      <c r="J94" s="147">
        <f t="shared" si="100"/>
        <v>65397.959593110936</v>
      </c>
      <c r="K94" s="147">
        <f t="shared" si="100"/>
        <v>72271.30541488681</v>
      </c>
      <c r="N94" s="147">
        <f t="shared" ref="N94:U94" si="101">SUM(N88:N90,N92:N93)</f>
        <v>81191.753857594711</v>
      </c>
      <c r="O94" s="147">
        <f t="shared" si="101"/>
        <v>74596.406762018698</v>
      </c>
      <c r="P94" s="147">
        <f t="shared" si="101"/>
        <v>68450.088494847005</v>
      </c>
      <c r="Q94" s="147">
        <f t="shared" si="101"/>
        <v>73222.544525939447</v>
      </c>
      <c r="R94" s="147">
        <f t="shared" si="101"/>
        <v>44235.070644661784</v>
      </c>
      <c r="S94" s="147">
        <f t="shared" si="101"/>
        <v>47543.855280490825</v>
      </c>
      <c r="T94" s="147">
        <f t="shared" si="101"/>
        <v>65397.959593110936</v>
      </c>
      <c r="U94" s="147">
        <f t="shared" si="101"/>
        <v>72271.30541488681</v>
      </c>
      <c r="X94" s="147">
        <f t="shared" ref="X94:AE94" si="102">SUM(X88:X90,X92:X93)</f>
        <v>0</v>
      </c>
      <c r="Y94" s="147">
        <f t="shared" si="102"/>
        <v>0</v>
      </c>
      <c r="Z94" s="147">
        <f t="shared" si="102"/>
        <v>0</v>
      </c>
      <c r="AA94" s="147">
        <f t="shared" si="102"/>
        <v>0</v>
      </c>
      <c r="AB94" s="147">
        <f t="shared" si="102"/>
        <v>0</v>
      </c>
      <c r="AC94" s="147">
        <f t="shared" si="102"/>
        <v>0</v>
      </c>
      <c r="AD94" s="147">
        <f t="shared" si="102"/>
        <v>0</v>
      </c>
      <c r="AE94" s="147">
        <f t="shared" si="102"/>
        <v>0</v>
      </c>
      <c r="AF94" s="145"/>
      <c r="AG94" s="145"/>
    </row>
    <row r="96" spans="1:33" ht="15.75">
      <c r="A96" s="141"/>
      <c r="B96" s="139" t="s">
        <v>523</v>
      </c>
      <c r="C96" s="143"/>
      <c r="D96" s="143"/>
      <c r="E96" s="143"/>
      <c r="F96" s="143"/>
      <c r="G96" s="143"/>
      <c r="H96" s="143"/>
      <c r="I96" s="143"/>
      <c r="J96" s="143"/>
      <c r="K96" s="143"/>
      <c r="L96" s="143"/>
      <c r="M96" s="143"/>
      <c r="N96" s="143"/>
      <c r="O96" s="143"/>
      <c r="P96" s="143"/>
      <c r="Q96" s="143"/>
      <c r="R96" s="143"/>
      <c r="S96" s="143"/>
      <c r="T96" s="143"/>
      <c r="U96" s="143"/>
      <c r="V96" s="143"/>
      <c r="W96" s="143"/>
      <c r="X96" s="143"/>
      <c r="Y96" s="143"/>
      <c r="Z96" s="143"/>
      <c r="AA96" s="143"/>
      <c r="AB96" s="143"/>
      <c r="AC96" s="143"/>
      <c r="AD96" s="143"/>
      <c r="AE96" s="143"/>
      <c r="AF96" s="143"/>
      <c r="AG96" s="143"/>
    </row>
    <row r="97" spans="1:36">
      <c r="A97" s="141" t="s">
        <v>347</v>
      </c>
      <c r="B97" s="151" t="s">
        <v>579</v>
      </c>
      <c r="C97" s="143" t="s">
        <v>575</v>
      </c>
      <c r="D97" s="148">
        <f>AVERAGE(D18,D24)</f>
        <v>524394.59289741074</v>
      </c>
      <c r="E97" s="148">
        <f t="shared" ref="E97:K97" si="103">AVERAGE(E18,E24)</f>
        <v>524703.61164259329</v>
      </c>
      <c r="F97" s="148">
        <f t="shared" si="103"/>
        <v>525458.20195870951</v>
      </c>
      <c r="G97" s="148">
        <f t="shared" si="103"/>
        <v>524311.28946163075</v>
      </c>
      <c r="H97" s="148">
        <f t="shared" si="103"/>
        <v>520227.44831441576</v>
      </c>
      <c r="I97" s="148">
        <f t="shared" si="103"/>
        <v>524972.58179569559</v>
      </c>
      <c r="J97" s="148">
        <f t="shared" si="103"/>
        <v>533738.96508442727</v>
      </c>
      <c r="K97" s="148">
        <f t="shared" si="103"/>
        <v>543241.06765431189</v>
      </c>
      <c r="L97" s="145"/>
      <c r="M97" s="145"/>
      <c r="N97" s="148">
        <f t="shared" ref="N97:U97" si="104">AVERAGE(N18,N24)</f>
        <v>569174.56771791913</v>
      </c>
      <c r="O97" s="148">
        <f t="shared" si="104"/>
        <v>571501.58188618615</v>
      </c>
      <c r="P97" s="148">
        <f t="shared" si="104"/>
        <v>574690.27309198305</v>
      </c>
      <c r="Q97" s="148">
        <f t="shared" si="104"/>
        <v>576167.14154603425</v>
      </c>
      <c r="R97" s="148">
        <f t="shared" si="104"/>
        <v>574955.6926811554</v>
      </c>
      <c r="S97" s="148">
        <f t="shared" si="104"/>
        <v>583270.5103316243</v>
      </c>
      <c r="T97" s="148">
        <f t="shared" si="104"/>
        <v>595016.85934716347</v>
      </c>
      <c r="U97" s="148">
        <f t="shared" si="104"/>
        <v>607213.32467784674</v>
      </c>
      <c r="V97" s="145"/>
      <c r="W97" s="145"/>
      <c r="X97" s="148">
        <f t="shared" ref="X97:AE97" si="105">AVERAGE(X18,X24)</f>
        <v>0</v>
      </c>
      <c r="Y97" s="148">
        <f t="shared" si="105"/>
        <v>0</v>
      </c>
      <c r="Z97" s="148">
        <f t="shared" si="105"/>
        <v>0</v>
      </c>
      <c r="AA97" s="148">
        <f t="shared" si="105"/>
        <v>0</v>
      </c>
      <c r="AB97" s="148">
        <f t="shared" si="105"/>
        <v>0</v>
      </c>
      <c r="AC97" s="148">
        <f t="shared" si="105"/>
        <v>0</v>
      </c>
      <c r="AD97" s="148">
        <f t="shared" si="105"/>
        <v>0</v>
      </c>
      <c r="AE97" s="148">
        <f t="shared" si="105"/>
        <v>0</v>
      </c>
      <c r="AF97" s="145"/>
      <c r="AG97" s="145"/>
    </row>
    <row r="98" spans="1:36">
      <c r="A98" s="141" t="s">
        <v>348</v>
      </c>
      <c r="B98" s="151" t="s">
        <v>580</v>
      </c>
      <c r="C98" s="143" t="s">
        <v>575</v>
      </c>
      <c r="D98" s="148">
        <f>AVERAGE(D26,D32)</f>
        <v>815747.45326877513</v>
      </c>
      <c r="E98" s="148">
        <f t="shared" ref="E98:K98" si="106">AVERAGE(E26,E32)</f>
        <v>811463.70696990297</v>
      </c>
      <c r="F98" s="148">
        <f t="shared" si="106"/>
        <v>816589.52290280024</v>
      </c>
      <c r="G98" s="148">
        <f t="shared" si="106"/>
        <v>812060.45236537152</v>
      </c>
      <c r="H98" s="148">
        <f t="shared" si="106"/>
        <v>779846.32065862324</v>
      </c>
      <c r="I98" s="148">
        <f t="shared" si="106"/>
        <v>766340.46731658967</v>
      </c>
      <c r="J98" s="148">
        <f t="shared" si="106"/>
        <v>776485.75473526982</v>
      </c>
      <c r="K98" s="148">
        <f t="shared" si="106"/>
        <v>800922.39397015516</v>
      </c>
      <c r="L98" s="145"/>
      <c r="M98" s="145"/>
      <c r="N98" s="148">
        <f t="shared" ref="N98:U98" si="107">AVERAGE(N26,N32)</f>
        <v>887065.16346142045</v>
      </c>
      <c r="O98" s="148">
        <f t="shared" si="107"/>
        <v>888079.28375403408</v>
      </c>
      <c r="P98" s="148">
        <f t="shared" si="107"/>
        <v>899356.57327198808</v>
      </c>
      <c r="Q98" s="148">
        <f t="shared" si="107"/>
        <v>900786.28652415262</v>
      </c>
      <c r="R98" s="148">
        <f t="shared" si="107"/>
        <v>873113.63966247078</v>
      </c>
      <c r="S98" s="148">
        <f t="shared" si="107"/>
        <v>864009.53656486794</v>
      </c>
      <c r="T98" s="148">
        <f t="shared" si="107"/>
        <v>877965.58544144081</v>
      </c>
      <c r="U98" s="148">
        <f t="shared" si="107"/>
        <v>906071.32362770231</v>
      </c>
      <c r="V98" s="145"/>
      <c r="W98" s="145"/>
      <c r="X98" s="148">
        <f t="shared" ref="X98:AE98" si="108">AVERAGE(X26,X32)</f>
        <v>0</v>
      </c>
      <c r="Y98" s="148">
        <f t="shared" si="108"/>
        <v>0</v>
      </c>
      <c r="Z98" s="148">
        <f t="shared" si="108"/>
        <v>0</v>
      </c>
      <c r="AA98" s="148">
        <f t="shared" si="108"/>
        <v>0</v>
      </c>
      <c r="AB98" s="148">
        <f t="shared" si="108"/>
        <v>0</v>
      </c>
      <c r="AC98" s="148">
        <f t="shared" si="108"/>
        <v>0</v>
      </c>
      <c r="AD98" s="148">
        <f t="shared" si="108"/>
        <v>0</v>
      </c>
      <c r="AE98" s="148">
        <f t="shared" si="108"/>
        <v>0</v>
      </c>
      <c r="AF98" s="145"/>
      <c r="AG98" s="145"/>
    </row>
    <row r="99" spans="1:36">
      <c r="A99" s="141" t="s">
        <v>349</v>
      </c>
      <c r="B99" s="151" t="s">
        <v>31</v>
      </c>
      <c r="C99" s="143" t="s">
        <v>575</v>
      </c>
      <c r="D99" s="148">
        <f>AVERAGE(D34,D40)</f>
        <v>494068.17398567352</v>
      </c>
      <c r="E99" s="148">
        <f t="shared" ref="E99:K99" si="109">AVERAGE(E34,E40)</f>
        <v>514284.8041924003</v>
      </c>
      <c r="F99" s="148">
        <f t="shared" si="109"/>
        <v>537432.01834491687</v>
      </c>
      <c r="G99" s="148">
        <f t="shared" si="109"/>
        <v>563870.57160125906</v>
      </c>
      <c r="H99" s="148">
        <f t="shared" si="109"/>
        <v>602194.73474539258</v>
      </c>
      <c r="I99" s="148">
        <f t="shared" si="109"/>
        <v>662244.05692969181</v>
      </c>
      <c r="J99" s="148">
        <f t="shared" si="109"/>
        <v>736958.71813818254</v>
      </c>
      <c r="K99" s="148">
        <f t="shared" si="109"/>
        <v>809293.96405225061</v>
      </c>
      <c r="L99" s="145"/>
      <c r="M99" s="145"/>
      <c r="N99" s="148">
        <f t="shared" ref="N99:U99" si="110">AVERAGE(N34,N40)</f>
        <v>494068.17398567352</v>
      </c>
      <c r="O99" s="148">
        <f t="shared" si="110"/>
        <v>514284.8041924003</v>
      </c>
      <c r="P99" s="148">
        <f t="shared" si="110"/>
        <v>537432.01834491687</v>
      </c>
      <c r="Q99" s="148">
        <f t="shared" si="110"/>
        <v>563870.57160125906</v>
      </c>
      <c r="R99" s="148">
        <f t="shared" si="110"/>
        <v>602194.73474539258</v>
      </c>
      <c r="S99" s="148">
        <f t="shared" si="110"/>
        <v>662244.05692969181</v>
      </c>
      <c r="T99" s="148">
        <f t="shared" si="110"/>
        <v>736958.71813818254</v>
      </c>
      <c r="U99" s="148">
        <f t="shared" si="110"/>
        <v>809293.96405225061</v>
      </c>
      <c r="V99" s="145"/>
      <c r="W99" s="145"/>
      <c r="X99" s="148">
        <f t="shared" ref="X99:AE99" si="111">AVERAGE(X34,X40)</f>
        <v>0</v>
      </c>
      <c r="Y99" s="148">
        <f t="shared" si="111"/>
        <v>0</v>
      </c>
      <c r="Z99" s="148">
        <f t="shared" si="111"/>
        <v>0</v>
      </c>
      <c r="AA99" s="148">
        <f t="shared" si="111"/>
        <v>0</v>
      </c>
      <c r="AB99" s="148">
        <f t="shared" si="111"/>
        <v>0</v>
      </c>
      <c r="AC99" s="148">
        <f t="shared" si="111"/>
        <v>0</v>
      </c>
      <c r="AD99" s="148">
        <f t="shared" si="111"/>
        <v>0</v>
      </c>
      <c r="AE99" s="148">
        <f t="shared" si="111"/>
        <v>0</v>
      </c>
      <c r="AF99" s="145"/>
      <c r="AG99" s="145"/>
    </row>
    <row r="100" spans="1:36">
      <c r="A100" s="141" t="s">
        <v>350</v>
      </c>
      <c r="B100" s="151" t="s">
        <v>453</v>
      </c>
      <c r="C100" s="143" t="s">
        <v>575</v>
      </c>
      <c r="D100" s="148">
        <f>AVERAGE(D42,D48)</f>
        <v>93578.788149996311</v>
      </c>
      <c r="E100" s="148">
        <f t="shared" ref="E100:K100" si="112">AVERAGE(E42,E48)</f>
        <v>97035.117767057702</v>
      </c>
      <c r="F100" s="148">
        <f t="shared" si="112"/>
        <v>100958.47444619965</v>
      </c>
      <c r="G100" s="148">
        <f t="shared" si="112"/>
        <v>106031.38346939479</v>
      </c>
      <c r="H100" s="148">
        <f t="shared" si="112"/>
        <v>113496.32951067029</v>
      </c>
      <c r="I100" s="148">
        <f t="shared" si="112"/>
        <v>123083.12838719401</v>
      </c>
      <c r="J100" s="148">
        <f t="shared" si="112"/>
        <v>130221.40572295627</v>
      </c>
      <c r="K100" s="148">
        <f t="shared" si="112"/>
        <v>135885.89836527483</v>
      </c>
      <c r="L100" s="145"/>
      <c r="M100" s="145"/>
      <c r="N100" s="148">
        <f t="shared" ref="N100:U100" si="113">AVERAGE(N42,N48)</f>
        <v>93578.788149996311</v>
      </c>
      <c r="O100" s="148">
        <f t="shared" si="113"/>
        <v>97035.117767057702</v>
      </c>
      <c r="P100" s="148">
        <f t="shared" si="113"/>
        <v>100958.47444619965</v>
      </c>
      <c r="Q100" s="148">
        <f t="shared" si="113"/>
        <v>106031.38346939479</v>
      </c>
      <c r="R100" s="148">
        <f t="shared" si="113"/>
        <v>113496.32951067029</v>
      </c>
      <c r="S100" s="148">
        <f t="shared" si="113"/>
        <v>123083.12838719401</v>
      </c>
      <c r="T100" s="148">
        <f t="shared" si="113"/>
        <v>130221.40572295627</v>
      </c>
      <c r="U100" s="148">
        <f t="shared" si="113"/>
        <v>135885.89836527483</v>
      </c>
      <c r="V100" s="145"/>
      <c r="W100" s="145"/>
      <c r="X100" s="148">
        <f t="shared" ref="X100:AE100" si="114">AVERAGE(X42,X48)</f>
        <v>0</v>
      </c>
      <c r="Y100" s="148">
        <f t="shared" si="114"/>
        <v>0</v>
      </c>
      <c r="Z100" s="148">
        <f t="shared" si="114"/>
        <v>0</v>
      </c>
      <c r="AA100" s="148">
        <f t="shared" si="114"/>
        <v>0</v>
      </c>
      <c r="AB100" s="148">
        <f t="shared" si="114"/>
        <v>0</v>
      </c>
      <c r="AC100" s="148">
        <f t="shared" si="114"/>
        <v>0</v>
      </c>
      <c r="AD100" s="148">
        <f t="shared" si="114"/>
        <v>0</v>
      </c>
      <c r="AE100" s="148">
        <f t="shared" si="114"/>
        <v>0</v>
      </c>
      <c r="AF100" s="145"/>
      <c r="AG100" s="145"/>
    </row>
    <row r="101" spans="1:36">
      <c r="A101" s="141" t="s">
        <v>351</v>
      </c>
      <c r="B101" s="151" t="s">
        <v>454</v>
      </c>
      <c r="C101" s="143" t="s">
        <v>575</v>
      </c>
      <c r="D101" s="148">
        <f>AVERAGE(D50,D56)</f>
        <v>16183.14109278833</v>
      </c>
      <c r="E101" s="148">
        <f t="shared" ref="E101:K101" si="115">AVERAGE(E50,E56)</f>
        <v>16780.864903513801</v>
      </c>
      <c r="F101" s="148">
        <f t="shared" si="115"/>
        <v>17459.35450517563</v>
      </c>
      <c r="G101" s="148">
        <f t="shared" si="115"/>
        <v>18336.643088370962</v>
      </c>
      <c r="H101" s="148">
        <f t="shared" si="115"/>
        <v>19627.600979836432</v>
      </c>
      <c r="I101" s="148">
        <f t="shared" si="115"/>
        <v>21285.503608349725</v>
      </c>
      <c r="J101" s="148">
        <f t="shared" si="115"/>
        <v>22519.968721308112</v>
      </c>
      <c r="K101" s="148">
        <f t="shared" si="115"/>
        <v>23499.563407902766</v>
      </c>
      <c r="L101" s="145"/>
      <c r="M101" s="145"/>
      <c r="N101" s="148">
        <f t="shared" ref="N101:U101" si="116">AVERAGE(N50,N56)</f>
        <v>16183.14109278833</v>
      </c>
      <c r="O101" s="148">
        <f t="shared" si="116"/>
        <v>16780.864903513801</v>
      </c>
      <c r="P101" s="148">
        <f t="shared" si="116"/>
        <v>17459.35450517563</v>
      </c>
      <c r="Q101" s="148">
        <f t="shared" si="116"/>
        <v>18336.643088370962</v>
      </c>
      <c r="R101" s="148">
        <f t="shared" si="116"/>
        <v>19627.600979836432</v>
      </c>
      <c r="S101" s="148">
        <f t="shared" si="116"/>
        <v>21285.503608349725</v>
      </c>
      <c r="T101" s="148">
        <f t="shared" si="116"/>
        <v>22519.968721308112</v>
      </c>
      <c r="U101" s="148">
        <f t="shared" si="116"/>
        <v>23499.563407902766</v>
      </c>
      <c r="V101" s="145"/>
      <c r="W101" s="145"/>
      <c r="X101" s="148">
        <f t="shared" ref="X101:AE101" si="117">AVERAGE(X50,X56)</f>
        <v>0</v>
      </c>
      <c r="Y101" s="148">
        <f t="shared" si="117"/>
        <v>0</v>
      </c>
      <c r="Z101" s="148">
        <f t="shared" si="117"/>
        <v>0</v>
      </c>
      <c r="AA101" s="148">
        <f t="shared" si="117"/>
        <v>0</v>
      </c>
      <c r="AB101" s="148">
        <f t="shared" si="117"/>
        <v>0</v>
      </c>
      <c r="AC101" s="148">
        <f t="shared" si="117"/>
        <v>0</v>
      </c>
      <c r="AD101" s="148">
        <f t="shared" si="117"/>
        <v>0</v>
      </c>
      <c r="AE101" s="148">
        <f t="shared" si="117"/>
        <v>0</v>
      </c>
      <c r="AF101" s="145"/>
      <c r="AG101" s="145"/>
    </row>
    <row r="102" spans="1:36">
      <c r="A102" s="141" t="s">
        <v>352</v>
      </c>
      <c r="B102" s="156" t="s">
        <v>264</v>
      </c>
      <c r="C102" s="143" t="s">
        <v>575</v>
      </c>
      <c r="D102" s="148">
        <f>AVERAGE(D58,D64)</f>
        <v>262365.05577601714</v>
      </c>
      <c r="E102" s="148">
        <f t="shared" ref="E102:K102" si="118">AVERAGE(E58,E64)</f>
        <v>273119.01459389867</v>
      </c>
      <c r="F102" s="148">
        <f t="shared" si="118"/>
        <v>285409.16345117585</v>
      </c>
      <c r="G102" s="148">
        <f t="shared" si="118"/>
        <v>299427.6907792532</v>
      </c>
      <c r="H102" s="148">
        <f t="shared" si="118"/>
        <v>319826.84206352971</v>
      </c>
      <c r="I102" s="148">
        <f t="shared" si="118"/>
        <v>351996.6629019574</v>
      </c>
      <c r="J102" s="148">
        <f t="shared" si="118"/>
        <v>393985.91498462117</v>
      </c>
      <c r="K102" s="148">
        <f t="shared" si="118"/>
        <v>434750.36300753744</v>
      </c>
      <c r="L102" s="145"/>
      <c r="M102" s="145"/>
      <c r="N102" s="148">
        <f t="shared" ref="N102:U102" si="119">AVERAGE(N58,N64)</f>
        <v>262365.05577601714</v>
      </c>
      <c r="O102" s="148">
        <f t="shared" si="119"/>
        <v>273119.01459389867</v>
      </c>
      <c r="P102" s="148">
        <f t="shared" si="119"/>
        <v>285409.16345117585</v>
      </c>
      <c r="Q102" s="148">
        <f t="shared" si="119"/>
        <v>299427.6907792532</v>
      </c>
      <c r="R102" s="148">
        <f t="shared" si="119"/>
        <v>319826.84206352971</v>
      </c>
      <c r="S102" s="148">
        <f t="shared" si="119"/>
        <v>351996.6629019574</v>
      </c>
      <c r="T102" s="148">
        <f t="shared" si="119"/>
        <v>393985.91498462117</v>
      </c>
      <c r="U102" s="148">
        <f t="shared" si="119"/>
        <v>434750.36300753744</v>
      </c>
      <c r="V102" s="145"/>
      <c r="W102" s="145"/>
      <c r="X102" s="148">
        <f t="shared" ref="X102:AE102" si="120">AVERAGE(X58,X64)</f>
        <v>0</v>
      </c>
      <c r="Y102" s="148">
        <f t="shared" si="120"/>
        <v>0</v>
      </c>
      <c r="Z102" s="148">
        <f t="shared" si="120"/>
        <v>0</v>
      </c>
      <c r="AA102" s="148">
        <f t="shared" si="120"/>
        <v>0</v>
      </c>
      <c r="AB102" s="148">
        <f t="shared" si="120"/>
        <v>0</v>
      </c>
      <c r="AC102" s="148">
        <f t="shared" si="120"/>
        <v>0</v>
      </c>
      <c r="AD102" s="148">
        <f t="shared" si="120"/>
        <v>0</v>
      </c>
      <c r="AE102" s="148">
        <f t="shared" si="120"/>
        <v>0</v>
      </c>
      <c r="AF102" s="145"/>
      <c r="AG102" s="145"/>
    </row>
    <row r="103" spans="1:36">
      <c r="A103" s="141" t="s">
        <v>353</v>
      </c>
      <c r="B103" s="151" t="s">
        <v>32</v>
      </c>
      <c r="C103" s="143" t="s">
        <v>575</v>
      </c>
      <c r="D103" s="154">
        <f>AVERAGE(D66,D70)</f>
        <v>0</v>
      </c>
      <c r="E103" s="154">
        <f t="shared" ref="E103:K103" si="121">AVERAGE(E66,E70)</f>
        <v>0</v>
      </c>
      <c r="F103" s="154">
        <f t="shared" si="121"/>
        <v>0</v>
      </c>
      <c r="G103" s="154">
        <f t="shared" si="121"/>
        <v>0</v>
      </c>
      <c r="H103" s="154">
        <f t="shared" si="121"/>
        <v>401.66447429446185</v>
      </c>
      <c r="I103" s="154">
        <f t="shared" si="121"/>
        <v>945.40924181708806</v>
      </c>
      <c r="J103" s="154">
        <f t="shared" si="121"/>
        <v>2074.3430761971267</v>
      </c>
      <c r="K103" s="154">
        <f t="shared" si="121"/>
        <v>3594.8900443205684</v>
      </c>
      <c r="L103" s="145"/>
      <c r="M103" s="145"/>
      <c r="N103" s="154">
        <f t="shared" ref="N103:U103" si="122">AVERAGE(N66,N70)</f>
        <v>0</v>
      </c>
      <c r="O103" s="154">
        <f t="shared" si="122"/>
        <v>0</v>
      </c>
      <c r="P103" s="154">
        <f t="shared" si="122"/>
        <v>0</v>
      </c>
      <c r="Q103" s="154">
        <f t="shared" si="122"/>
        <v>0</v>
      </c>
      <c r="R103" s="154">
        <f t="shared" si="122"/>
        <v>401.66447429446185</v>
      </c>
      <c r="S103" s="154">
        <f t="shared" si="122"/>
        <v>945.40924181708806</v>
      </c>
      <c r="T103" s="154">
        <f t="shared" si="122"/>
        <v>2074.3430761971267</v>
      </c>
      <c r="U103" s="154">
        <f t="shared" si="122"/>
        <v>3594.8900443205684</v>
      </c>
      <c r="V103" s="145"/>
      <c r="W103" s="145"/>
      <c r="X103" s="154">
        <f t="shared" ref="X103:AE103" si="123">AVERAGE(X66,X70)</f>
        <v>0</v>
      </c>
      <c r="Y103" s="154">
        <f t="shared" si="123"/>
        <v>0</v>
      </c>
      <c r="Z103" s="154">
        <f t="shared" si="123"/>
        <v>0</v>
      </c>
      <c r="AA103" s="154">
        <f t="shared" si="123"/>
        <v>0</v>
      </c>
      <c r="AB103" s="154">
        <f t="shared" si="123"/>
        <v>0</v>
      </c>
      <c r="AC103" s="154">
        <f t="shared" si="123"/>
        <v>0</v>
      </c>
      <c r="AD103" s="154">
        <f t="shared" si="123"/>
        <v>0</v>
      </c>
      <c r="AE103" s="154">
        <f t="shared" si="123"/>
        <v>0</v>
      </c>
      <c r="AF103" s="145"/>
      <c r="AG103" s="145"/>
    </row>
    <row r="104" spans="1:36">
      <c r="A104" s="141" t="s">
        <v>435</v>
      </c>
      <c r="B104" s="151" t="s">
        <v>95</v>
      </c>
      <c r="C104" s="143" t="s">
        <v>575</v>
      </c>
      <c r="D104" s="148">
        <f>AVERAGE(D72,D78)</f>
        <v>0</v>
      </c>
      <c r="E104" s="148">
        <f t="shared" ref="E104:K104" si="124">AVERAGE(E72,E78)</f>
        <v>0</v>
      </c>
      <c r="F104" s="148">
        <f t="shared" si="124"/>
        <v>0</v>
      </c>
      <c r="G104" s="148">
        <f t="shared" si="124"/>
        <v>0</v>
      </c>
      <c r="H104" s="148">
        <f t="shared" si="124"/>
        <v>0</v>
      </c>
      <c r="I104" s="148">
        <f t="shared" si="124"/>
        <v>0</v>
      </c>
      <c r="J104" s="148">
        <f t="shared" si="124"/>
        <v>0</v>
      </c>
      <c r="K104" s="148">
        <f t="shared" si="124"/>
        <v>0</v>
      </c>
      <c r="N104" s="148">
        <f t="shared" ref="N104:U104" si="125">AVERAGE(N72,N78)</f>
        <v>8536.3972373021425</v>
      </c>
      <c r="O104" s="148">
        <f t="shared" si="125"/>
        <v>16224.001974101502</v>
      </c>
      <c r="P104" s="148">
        <f t="shared" si="125"/>
        <v>24919.358847718424</v>
      </c>
      <c r="Q104" s="148">
        <f t="shared" si="125"/>
        <v>35020.216907965922</v>
      </c>
      <c r="R104" s="148">
        <f t="shared" si="125"/>
        <v>0</v>
      </c>
      <c r="S104" s="148">
        <f t="shared" si="125"/>
        <v>0</v>
      </c>
      <c r="T104" s="148">
        <f t="shared" si="125"/>
        <v>0</v>
      </c>
      <c r="U104" s="148">
        <f t="shared" si="125"/>
        <v>0</v>
      </c>
      <c r="X104" s="148">
        <f t="shared" ref="X104:AE104" si="126">AVERAGE(X72,X78)</f>
        <v>0</v>
      </c>
      <c r="Y104" s="148">
        <f t="shared" si="126"/>
        <v>0</v>
      </c>
      <c r="Z104" s="148">
        <f t="shared" si="126"/>
        <v>0</v>
      </c>
      <c r="AA104" s="148">
        <f t="shared" si="126"/>
        <v>0</v>
      </c>
      <c r="AB104" s="148">
        <f t="shared" si="126"/>
        <v>59676.547328723274</v>
      </c>
      <c r="AC104" s="148">
        <f t="shared" si="126"/>
        <v>79484.803103810613</v>
      </c>
      <c r="AD104" s="148">
        <f t="shared" si="126"/>
        <v>79443.471970562488</v>
      </c>
      <c r="AE104" s="148">
        <f t="shared" si="126"/>
        <v>78824.289307216881</v>
      </c>
      <c r="AF104" s="145"/>
      <c r="AG104" s="145"/>
    </row>
    <row r="105" spans="1:36">
      <c r="A105" s="141" t="s">
        <v>436</v>
      </c>
      <c r="B105" s="151" t="s">
        <v>260</v>
      </c>
      <c r="C105" s="143" t="s">
        <v>575</v>
      </c>
      <c r="D105" s="148">
        <f>AVERAGE(D80,D86)</f>
        <v>257817.88988520537</v>
      </c>
      <c r="E105" s="148">
        <f t="shared" ref="E105:K105" si="127">AVERAGE(E80,E86)</f>
        <v>270632.58956811542</v>
      </c>
      <c r="F105" s="148">
        <f t="shared" si="127"/>
        <v>271690.1791578327</v>
      </c>
      <c r="G105" s="148">
        <f t="shared" si="127"/>
        <v>285902.83198729903</v>
      </c>
      <c r="H105" s="148">
        <f t="shared" si="127"/>
        <v>300296.23916234751</v>
      </c>
      <c r="I105" s="148">
        <f t="shared" si="127"/>
        <v>319324.08685001207</v>
      </c>
      <c r="J105" s="148">
        <f t="shared" si="127"/>
        <v>348259.21524398268</v>
      </c>
      <c r="K105" s="148">
        <f t="shared" si="127"/>
        <v>374299.32172099582</v>
      </c>
      <c r="N105" s="148">
        <f t="shared" ref="N105:U105" si="128">AVERAGE(N80,N86)</f>
        <v>257817.88988520537</v>
      </c>
      <c r="O105" s="148">
        <f t="shared" si="128"/>
        <v>270632.58956811542</v>
      </c>
      <c r="P105" s="148">
        <f t="shared" si="128"/>
        <v>271690.1791578327</v>
      </c>
      <c r="Q105" s="148">
        <f t="shared" si="128"/>
        <v>285902.83198729903</v>
      </c>
      <c r="R105" s="148">
        <f t="shared" si="128"/>
        <v>300296.23916234751</v>
      </c>
      <c r="S105" s="148">
        <f t="shared" si="128"/>
        <v>319324.08685001207</v>
      </c>
      <c r="T105" s="148">
        <f t="shared" si="128"/>
        <v>348259.21524398268</v>
      </c>
      <c r="U105" s="148">
        <f t="shared" si="128"/>
        <v>374299.32172099582</v>
      </c>
      <c r="X105" s="148">
        <f t="shared" ref="X105:AE105" si="129">AVERAGE(X80,X86)</f>
        <v>0</v>
      </c>
      <c r="Y105" s="148">
        <f t="shared" si="129"/>
        <v>0</v>
      </c>
      <c r="Z105" s="148">
        <f t="shared" si="129"/>
        <v>0</v>
      </c>
      <c r="AA105" s="148">
        <f t="shared" si="129"/>
        <v>0</v>
      </c>
      <c r="AB105" s="148">
        <f t="shared" si="129"/>
        <v>0</v>
      </c>
      <c r="AC105" s="148">
        <f t="shared" si="129"/>
        <v>98.895425593040002</v>
      </c>
      <c r="AD105" s="148">
        <f t="shared" si="129"/>
        <v>192.54082269276415</v>
      </c>
      <c r="AE105" s="148">
        <f t="shared" si="129"/>
        <v>182.71405768342197</v>
      </c>
      <c r="AF105" s="145"/>
      <c r="AG105" s="145"/>
    </row>
    <row r="106" spans="1:36">
      <c r="A106" s="141" t="s">
        <v>437</v>
      </c>
      <c r="B106" s="151" t="s">
        <v>261</v>
      </c>
      <c r="C106" s="143" t="s">
        <v>575</v>
      </c>
      <c r="D106" s="148">
        <f>AVERAGE(D88,D94)</f>
        <v>71771.485035318256</v>
      </c>
      <c r="E106" s="148">
        <f t="shared" ref="E106:K106" si="130">AVERAGE(E88,E94)</f>
        <v>77894.080309806712</v>
      </c>
      <c r="F106" s="148">
        <f t="shared" si="130"/>
        <v>71523.247628432844</v>
      </c>
      <c r="G106" s="148">
        <f t="shared" si="130"/>
        <v>70836.316510393226</v>
      </c>
      <c r="H106" s="148">
        <f t="shared" si="130"/>
        <v>58728.807585300616</v>
      </c>
      <c r="I106" s="148">
        <f t="shared" si="130"/>
        <v>45889.462962576305</v>
      </c>
      <c r="J106" s="148">
        <f t="shared" si="130"/>
        <v>56470.907436800881</v>
      </c>
      <c r="K106" s="148">
        <f t="shared" si="130"/>
        <v>68834.632503998873</v>
      </c>
      <c r="N106" s="148">
        <f t="shared" ref="N106:U106" si="131">AVERAGE(N88,N94)</f>
        <v>71771.485035318256</v>
      </c>
      <c r="O106" s="148">
        <f t="shared" si="131"/>
        <v>77894.080309806712</v>
      </c>
      <c r="P106" s="148">
        <f t="shared" si="131"/>
        <v>71523.247628432844</v>
      </c>
      <c r="Q106" s="148">
        <f t="shared" si="131"/>
        <v>70836.316510393226</v>
      </c>
      <c r="R106" s="148">
        <f t="shared" si="131"/>
        <v>58728.807585300616</v>
      </c>
      <c r="S106" s="148">
        <f t="shared" si="131"/>
        <v>45889.462962576305</v>
      </c>
      <c r="T106" s="148">
        <f t="shared" si="131"/>
        <v>56470.907436800881</v>
      </c>
      <c r="U106" s="148">
        <f t="shared" si="131"/>
        <v>68834.632503998873</v>
      </c>
      <c r="X106" s="148">
        <f t="shared" ref="X106:AE106" si="132">AVERAGE(X88,X94)</f>
        <v>0</v>
      </c>
      <c r="Y106" s="148">
        <f t="shared" si="132"/>
        <v>0</v>
      </c>
      <c r="Z106" s="148">
        <f t="shared" si="132"/>
        <v>0</v>
      </c>
      <c r="AA106" s="148">
        <f t="shared" si="132"/>
        <v>0</v>
      </c>
      <c r="AB106" s="148">
        <f t="shared" si="132"/>
        <v>0</v>
      </c>
      <c r="AC106" s="148">
        <f t="shared" si="132"/>
        <v>0</v>
      </c>
      <c r="AD106" s="148">
        <f t="shared" si="132"/>
        <v>0</v>
      </c>
      <c r="AE106" s="148">
        <f t="shared" si="132"/>
        <v>0</v>
      </c>
      <c r="AF106" s="145"/>
      <c r="AG106" s="145"/>
    </row>
    <row r="107" spans="1:36">
      <c r="A107" s="141"/>
      <c r="B107" s="157"/>
      <c r="C107" s="157"/>
      <c r="D107" s="144"/>
      <c r="E107" s="144"/>
      <c r="F107" s="144"/>
      <c r="G107" s="144"/>
      <c r="H107" s="144"/>
      <c r="I107" s="144"/>
      <c r="J107" s="144"/>
      <c r="K107" s="144"/>
      <c r="N107" s="144"/>
      <c r="O107" s="144"/>
      <c r="P107" s="144"/>
      <c r="Q107" s="144"/>
      <c r="R107" s="144"/>
      <c r="S107" s="144"/>
      <c r="T107" s="144"/>
      <c r="U107" s="144"/>
      <c r="X107" s="144"/>
      <c r="Y107" s="144"/>
      <c r="Z107" s="144"/>
      <c r="AA107" s="144"/>
      <c r="AB107" s="144"/>
      <c r="AC107" s="144"/>
      <c r="AD107" s="144"/>
      <c r="AE107" s="144"/>
      <c r="AF107" s="145"/>
      <c r="AG107" s="145"/>
    </row>
    <row r="108" spans="1:36">
      <c r="A108" s="141"/>
      <c r="B108" s="158" t="s">
        <v>51</v>
      </c>
      <c r="C108" s="140"/>
      <c r="D108" s="144"/>
      <c r="E108" s="144"/>
      <c r="F108" s="144"/>
      <c r="G108" s="144"/>
      <c r="H108" s="144"/>
      <c r="I108" s="144"/>
      <c r="J108" s="144"/>
      <c r="K108" s="144"/>
      <c r="N108" s="144"/>
      <c r="O108" s="144"/>
      <c r="P108" s="144"/>
      <c r="Q108" s="144"/>
      <c r="R108" s="144"/>
      <c r="S108" s="144"/>
      <c r="T108" s="144"/>
      <c r="U108" s="144"/>
      <c r="X108" s="144"/>
      <c r="Y108" s="144"/>
      <c r="Z108" s="144"/>
      <c r="AA108" s="144"/>
      <c r="AB108" s="144"/>
      <c r="AC108" s="144"/>
      <c r="AD108" s="144"/>
      <c r="AE108" s="144"/>
      <c r="AF108" s="145"/>
      <c r="AG108" s="145"/>
    </row>
    <row r="109" spans="1:36">
      <c r="A109" s="141" t="s">
        <v>438</v>
      </c>
      <c r="B109" s="146" t="s">
        <v>581</v>
      </c>
      <c r="C109" s="143" t="s">
        <v>575</v>
      </c>
      <c r="D109" s="148">
        <v>0</v>
      </c>
      <c r="E109" s="148">
        <v>0</v>
      </c>
      <c r="F109" s="148">
        <v>0</v>
      </c>
      <c r="G109" s="148">
        <v>0</v>
      </c>
      <c r="H109" s="148">
        <v>0</v>
      </c>
      <c r="I109" s="148">
        <v>0</v>
      </c>
      <c r="J109" s="148">
        <v>0</v>
      </c>
      <c r="K109" s="148">
        <v>0</v>
      </c>
      <c r="N109" s="148">
        <v>-53577</v>
      </c>
      <c r="O109" s="148">
        <v>-60768</v>
      </c>
      <c r="P109" s="148">
        <v>-77922</v>
      </c>
      <c r="Q109" s="148">
        <v>-121499</v>
      </c>
      <c r="R109" s="148">
        <v>-152519</v>
      </c>
      <c r="S109" s="148">
        <v>-109727</v>
      </c>
      <c r="T109" s="148">
        <v>-91217</v>
      </c>
      <c r="U109" s="148">
        <v>-71926</v>
      </c>
      <c r="X109" s="148">
        <v>0</v>
      </c>
      <c r="Y109" s="148">
        <v>0</v>
      </c>
      <c r="Z109" s="148">
        <v>0</v>
      </c>
      <c r="AA109" s="148">
        <v>0</v>
      </c>
      <c r="AB109" s="148">
        <v>0</v>
      </c>
      <c r="AC109" s="148">
        <v>0</v>
      </c>
      <c r="AD109" s="148">
        <v>0</v>
      </c>
      <c r="AE109" s="148">
        <v>0</v>
      </c>
      <c r="AF109" s="145"/>
      <c r="AG109" s="145"/>
    </row>
    <row r="110" spans="1:36">
      <c r="A110" s="141"/>
      <c r="B110" s="141"/>
      <c r="C110" s="141"/>
      <c r="D110" s="141"/>
      <c r="E110" s="141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  <c r="R110" s="141"/>
      <c r="S110" s="141"/>
      <c r="T110" s="141"/>
      <c r="U110" s="141"/>
      <c r="V110" s="141"/>
      <c r="W110" s="141"/>
      <c r="X110" s="141"/>
      <c r="Y110" s="141"/>
      <c r="Z110" s="141"/>
      <c r="AA110" s="141"/>
      <c r="AB110" s="141"/>
      <c r="AC110" s="141"/>
      <c r="AD110" s="141"/>
      <c r="AE110" s="141"/>
      <c r="AF110" s="141"/>
      <c r="AG110" s="141"/>
      <c r="AH110" s="141"/>
      <c r="AI110" s="141"/>
      <c r="AJ110" s="141"/>
    </row>
    <row r="111" spans="1:36" ht="15.75">
      <c r="A111" s="141"/>
      <c r="B111" s="139" t="s">
        <v>524</v>
      </c>
      <c r="C111" s="157"/>
      <c r="D111" s="144"/>
      <c r="E111" s="144"/>
      <c r="F111" s="144"/>
      <c r="G111" s="144"/>
      <c r="H111" s="144"/>
      <c r="I111" s="144"/>
      <c r="J111" s="144"/>
      <c r="K111" s="144"/>
      <c r="N111" s="144"/>
      <c r="O111" s="144"/>
      <c r="P111" s="144"/>
      <c r="Q111" s="144"/>
      <c r="R111" s="144"/>
      <c r="S111" s="144"/>
      <c r="T111" s="144"/>
      <c r="U111" s="144"/>
      <c r="X111" s="144"/>
      <c r="Y111" s="144"/>
      <c r="Z111" s="144"/>
      <c r="AA111" s="144"/>
      <c r="AB111" s="144"/>
      <c r="AC111" s="144"/>
      <c r="AD111" s="144"/>
      <c r="AE111" s="144"/>
      <c r="AF111" s="145"/>
      <c r="AG111" s="145"/>
    </row>
    <row r="112" spans="1:36">
      <c r="A112" s="141"/>
      <c r="B112" s="158" t="s">
        <v>525</v>
      </c>
      <c r="C112" s="140"/>
      <c r="D112" s="144"/>
      <c r="E112" s="144"/>
      <c r="F112" s="144"/>
      <c r="G112" s="144"/>
      <c r="H112" s="144"/>
      <c r="I112" s="144"/>
      <c r="J112" s="144"/>
      <c r="K112" s="144"/>
      <c r="N112" s="144"/>
      <c r="O112" s="144"/>
      <c r="P112" s="144"/>
      <c r="Q112" s="144"/>
      <c r="R112" s="144"/>
      <c r="S112" s="144"/>
      <c r="T112" s="144"/>
      <c r="U112" s="144"/>
      <c r="X112" s="144"/>
      <c r="Y112" s="144"/>
      <c r="Z112" s="144"/>
      <c r="AA112" s="144"/>
      <c r="AB112" s="144"/>
      <c r="AC112" s="144"/>
      <c r="AD112" s="144"/>
      <c r="AE112" s="144"/>
      <c r="AF112" s="145"/>
      <c r="AG112" s="145"/>
    </row>
    <row r="113" spans="1:33">
      <c r="A113" s="141" t="s">
        <v>354</v>
      </c>
      <c r="B113" s="151" t="s">
        <v>455</v>
      </c>
      <c r="C113" s="143" t="s">
        <v>63</v>
      </c>
      <c r="D113" s="148">
        <v>53.870917176411147</v>
      </c>
      <c r="E113" s="148">
        <v>53.81499876464143</v>
      </c>
      <c r="F113" s="148">
        <v>53.715826257353015</v>
      </c>
      <c r="G113" s="148">
        <v>53.698097261906391</v>
      </c>
      <c r="H113" s="148">
        <v>55</v>
      </c>
      <c r="I113" s="148">
        <v>55</v>
      </c>
      <c r="J113" s="148">
        <v>55</v>
      </c>
      <c r="K113" s="148">
        <v>54.999999999999993</v>
      </c>
      <c r="N113" s="148">
        <v>53.872729381799822</v>
      </c>
      <c r="O113" s="148">
        <v>53.808779861703421</v>
      </c>
      <c r="P113" s="148">
        <v>53.707520053489347</v>
      </c>
      <c r="Q113" s="148">
        <v>53.685796469453841</v>
      </c>
      <c r="R113" s="148">
        <v>55</v>
      </c>
      <c r="S113" s="148">
        <v>55.000000000000007</v>
      </c>
      <c r="T113" s="148">
        <v>55</v>
      </c>
      <c r="U113" s="148">
        <v>55</v>
      </c>
      <c r="X113" s="148">
        <v>0</v>
      </c>
      <c r="Y113" s="148">
        <v>0</v>
      </c>
      <c r="Z113" s="148">
        <v>0</v>
      </c>
      <c r="AA113" s="148">
        <v>0</v>
      </c>
      <c r="AB113" s="148">
        <v>0</v>
      </c>
      <c r="AC113" s="148">
        <v>0</v>
      </c>
      <c r="AD113" s="148">
        <v>0</v>
      </c>
      <c r="AE113" s="148">
        <v>0</v>
      </c>
      <c r="AF113" s="145"/>
      <c r="AG113" s="145"/>
    </row>
    <row r="114" spans="1:33">
      <c r="A114" s="141" t="s">
        <v>355</v>
      </c>
      <c r="B114" s="151" t="s">
        <v>456</v>
      </c>
      <c r="C114" s="143" t="s">
        <v>63</v>
      </c>
      <c r="D114" s="148">
        <v>53.870917176411147</v>
      </c>
      <c r="E114" s="148">
        <v>53.81499876464143</v>
      </c>
      <c r="F114" s="148">
        <v>53.715826257353015</v>
      </c>
      <c r="G114" s="148">
        <v>53.698097261906391</v>
      </c>
      <c r="H114" s="148">
        <v>55</v>
      </c>
      <c r="I114" s="148">
        <v>55</v>
      </c>
      <c r="J114" s="148">
        <v>55</v>
      </c>
      <c r="K114" s="148">
        <v>54.999999999999993</v>
      </c>
      <c r="N114" s="148">
        <v>53.872729381799822</v>
      </c>
      <c r="O114" s="148">
        <v>53.808779861703421</v>
      </c>
      <c r="P114" s="148">
        <v>53.707520053489347</v>
      </c>
      <c r="Q114" s="148">
        <v>53.685796469453841</v>
      </c>
      <c r="R114" s="148">
        <v>55</v>
      </c>
      <c r="S114" s="148">
        <v>55.000000000000007</v>
      </c>
      <c r="T114" s="148">
        <v>55</v>
      </c>
      <c r="U114" s="148">
        <v>55</v>
      </c>
      <c r="X114" s="148">
        <v>0</v>
      </c>
      <c r="Y114" s="148">
        <v>0</v>
      </c>
      <c r="Z114" s="148">
        <v>0</v>
      </c>
      <c r="AA114" s="148">
        <v>0</v>
      </c>
      <c r="AB114" s="148">
        <v>0</v>
      </c>
      <c r="AC114" s="148">
        <v>0</v>
      </c>
      <c r="AD114" s="148">
        <v>0</v>
      </c>
      <c r="AE114" s="148">
        <v>0</v>
      </c>
      <c r="AF114" s="145"/>
      <c r="AG114" s="145"/>
    </row>
    <row r="115" spans="1:33">
      <c r="A115" s="141" t="s">
        <v>356</v>
      </c>
      <c r="B115" s="151" t="s">
        <v>31</v>
      </c>
      <c r="C115" s="143" t="s">
        <v>63</v>
      </c>
      <c r="D115" s="148">
        <v>45</v>
      </c>
      <c r="E115" s="148">
        <v>45</v>
      </c>
      <c r="F115" s="148">
        <v>45</v>
      </c>
      <c r="G115" s="148">
        <v>45</v>
      </c>
      <c r="H115" s="148">
        <v>45</v>
      </c>
      <c r="I115" s="148">
        <v>45</v>
      </c>
      <c r="J115" s="148">
        <v>45</v>
      </c>
      <c r="K115" s="148">
        <v>45</v>
      </c>
      <c r="N115" s="148">
        <v>45</v>
      </c>
      <c r="O115" s="148">
        <v>45</v>
      </c>
      <c r="P115" s="148">
        <v>45</v>
      </c>
      <c r="Q115" s="148">
        <v>45</v>
      </c>
      <c r="R115" s="148">
        <v>45</v>
      </c>
      <c r="S115" s="148">
        <v>45</v>
      </c>
      <c r="T115" s="148">
        <v>45</v>
      </c>
      <c r="U115" s="148">
        <v>45</v>
      </c>
      <c r="X115" s="148">
        <v>0</v>
      </c>
      <c r="Y115" s="148">
        <v>0</v>
      </c>
      <c r="Z115" s="148">
        <v>0</v>
      </c>
      <c r="AA115" s="148">
        <v>0</v>
      </c>
      <c r="AB115" s="148">
        <v>0</v>
      </c>
      <c r="AC115" s="148">
        <v>0</v>
      </c>
      <c r="AD115" s="148">
        <v>0</v>
      </c>
      <c r="AE115" s="148">
        <v>0</v>
      </c>
      <c r="AF115" s="145"/>
      <c r="AG115" s="145"/>
    </row>
    <row r="116" spans="1:33">
      <c r="A116" s="141" t="s">
        <v>357</v>
      </c>
      <c r="B116" s="151" t="s">
        <v>457</v>
      </c>
      <c r="C116" s="143" t="s">
        <v>63</v>
      </c>
      <c r="D116" s="148">
        <v>55</v>
      </c>
      <c r="E116" s="148">
        <v>55</v>
      </c>
      <c r="F116" s="148">
        <v>55</v>
      </c>
      <c r="G116" s="148">
        <v>55</v>
      </c>
      <c r="H116" s="148">
        <v>55</v>
      </c>
      <c r="I116" s="148">
        <v>55</v>
      </c>
      <c r="J116" s="148">
        <v>55</v>
      </c>
      <c r="K116" s="148">
        <v>55</v>
      </c>
      <c r="N116" s="148">
        <v>55</v>
      </c>
      <c r="O116" s="148">
        <v>55</v>
      </c>
      <c r="P116" s="148">
        <v>55</v>
      </c>
      <c r="Q116" s="148">
        <v>55</v>
      </c>
      <c r="R116" s="148">
        <v>55</v>
      </c>
      <c r="S116" s="148">
        <v>55</v>
      </c>
      <c r="T116" s="148">
        <v>55</v>
      </c>
      <c r="U116" s="148">
        <v>55</v>
      </c>
      <c r="X116" s="148">
        <v>0</v>
      </c>
      <c r="Y116" s="148">
        <v>0</v>
      </c>
      <c r="Z116" s="148">
        <v>0</v>
      </c>
      <c r="AA116" s="148">
        <v>0</v>
      </c>
      <c r="AB116" s="148">
        <v>0</v>
      </c>
      <c r="AC116" s="148">
        <v>0</v>
      </c>
      <c r="AD116" s="148">
        <v>0</v>
      </c>
      <c r="AE116" s="148">
        <v>0</v>
      </c>
      <c r="AF116" s="145"/>
      <c r="AG116" s="145"/>
    </row>
    <row r="117" spans="1:33">
      <c r="A117" s="141" t="s">
        <v>358</v>
      </c>
      <c r="B117" s="151" t="s">
        <v>460</v>
      </c>
      <c r="C117" s="143" t="s">
        <v>63</v>
      </c>
      <c r="D117" s="148">
        <v>55</v>
      </c>
      <c r="E117" s="148">
        <v>55</v>
      </c>
      <c r="F117" s="148">
        <v>55</v>
      </c>
      <c r="G117" s="148">
        <v>55</v>
      </c>
      <c r="H117" s="148">
        <v>55</v>
      </c>
      <c r="I117" s="148">
        <v>55</v>
      </c>
      <c r="J117" s="148">
        <v>55</v>
      </c>
      <c r="K117" s="148">
        <v>55</v>
      </c>
      <c r="N117" s="148">
        <v>55</v>
      </c>
      <c r="O117" s="148">
        <v>55</v>
      </c>
      <c r="P117" s="148">
        <v>55</v>
      </c>
      <c r="Q117" s="148">
        <v>55</v>
      </c>
      <c r="R117" s="148">
        <v>55</v>
      </c>
      <c r="S117" s="148">
        <v>55</v>
      </c>
      <c r="T117" s="148">
        <v>55</v>
      </c>
      <c r="U117" s="148">
        <v>55</v>
      </c>
      <c r="X117" s="148">
        <v>0</v>
      </c>
      <c r="Y117" s="148">
        <v>0</v>
      </c>
      <c r="Z117" s="148">
        <v>0</v>
      </c>
      <c r="AA117" s="148">
        <v>0</v>
      </c>
      <c r="AB117" s="148">
        <v>0</v>
      </c>
      <c r="AC117" s="148">
        <v>0</v>
      </c>
      <c r="AD117" s="148">
        <v>0</v>
      </c>
      <c r="AE117" s="148">
        <v>0</v>
      </c>
      <c r="AF117" s="145"/>
      <c r="AG117" s="145"/>
    </row>
    <row r="118" spans="1:33">
      <c r="A118" s="141" t="s">
        <v>359</v>
      </c>
      <c r="B118" s="151" t="s">
        <v>265</v>
      </c>
      <c r="C118" s="143" t="s">
        <v>63</v>
      </c>
      <c r="D118" s="148">
        <v>45</v>
      </c>
      <c r="E118" s="148">
        <v>45</v>
      </c>
      <c r="F118" s="148">
        <v>45</v>
      </c>
      <c r="G118" s="148">
        <v>45</v>
      </c>
      <c r="H118" s="148">
        <v>45</v>
      </c>
      <c r="I118" s="148">
        <v>45</v>
      </c>
      <c r="J118" s="148">
        <v>45</v>
      </c>
      <c r="K118" s="148">
        <v>45</v>
      </c>
      <c r="N118" s="148">
        <v>45</v>
      </c>
      <c r="O118" s="148">
        <v>45</v>
      </c>
      <c r="P118" s="148">
        <v>45</v>
      </c>
      <c r="Q118" s="148">
        <v>45</v>
      </c>
      <c r="R118" s="148">
        <v>45</v>
      </c>
      <c r="S118" s="148">
        <v>45</v>
      </c>
      <c r="T118" s="148">
        <v>45</v>
      </c>
      <c r="U118" s="148">
        <v>45</v>
      </c>
      <c r="X118" s="148">
        <v>0</v>
      </c>
      <c r="Y118" s="148">
        <v>0</v>
      </c>
      <c r="Z118" s="148">
        <v>0</v>
      </c>
      <c r="AA118" s="148">
        <v>0</v>
      </c>
      <c r="AB118" s="148">
        <v>0</v>
      </c>
      <c r="AC118" s="148">
        <v>0</v>
      </c>
      <c r="AD118" s="148">
        <v>0</v>
      </c>
      <c r="AE118" s="148">
        <v>0</v>
      </c>
      <c r="AF118" s="145"/>
      <c r="AG118" s="145"/>
    </row>
    <row r="119" spans="1:33">
      <c r="A119" s="141" t="s">
        <v>360</v>
      </c>
      <c r="B119" s="151" t="s">
        <v>95</v>
      </c>
      <c r="C119" s="143" t="s">
        <v>63</v>
      </c>
      <c r="D119" s="148">
        <v>0</v>
      </c>
      <c r="E119" s="148">
        <v>0</v>
      </c>
      <c r="F119" s="148">
        <v>0</v>
      </c>
      <c r="G119" s="148">
        <v>0</v>
      </c>
      <c r="H119" s="148">
        <v>0</v>
      </c>
      <c r="I119" s="148">
        <v>0</v>
      </c>
      <c r="J119" s="148">
        <v>0</v>
      </c>
      <c r="K119" s="148">
        <v>0</v>
      </c>
      <c r="N119" s="148">
        <v>30</v>
      </c>
      <c r="O119" s="148">
        <v>30</v>
      </c>
      <c r="P119" s="148">
        <v>30</v>
      </c>
      <c r="Q119" s="148">
        <v>30</v>
      </c>
      <c r="R119" s="148">
        <v>0</v>
      </c>
      <c r="S119" s="148">
        <v>0</v>
      </c>
      <c r="T119" s="148">
        <v>0</v>
      </c>
      <c r="U119" s="148">
        <v>0</v>
      </c>
      <c r="X119" s="148">
        <v>0</v>
      </c>
      <c r="Y119" s="148">
        <v>0</v>
      </c>
      <c r="Z119" s="148">
        <v>0</v>
      </c>
      <c r="AA119" s="148">
        <v>0</v>
      </c>
      <c r="AB119" s="148">
        <v>15</v>
      </c>
      <c r="AC119" s="148">
        <v>15</v>
      </c>
      <c r="AD119" s="148">
        <v>15</v>
      </c>
      <c r="AE119" s="148">
        <v>15</v>
      </c>
      <c r="AF119" s="145"/>
      <c r="AG119" s="145"/>
    </row>
    <row r="120" spans="1:33">
      <c r="A120" s="141" t="s">
        <v>361</v>
      </c>
      <c r="B120" s="151" t="s">
        <v>52</v>
      </c>
      <c r="C120" s="143" t="s">
        <v>63</v>
      </c>
      <c r="D120" s="148">
        <v>16.401685305410364</v>
      </c>
      <c r="E120" s="148">
        <v>16.505892291637494</v>
      </c>
      <c r="F120" s="148">
        <v>16.724505816817718</v>
      </c>
      <c r="G120" s="148">
        <v>15.20405768134848</v>
      </c>
      <c r="H120" s="148">
        <v>19.229323286962803</v>
      </c>
      <c r="I120" s="148">
        <v>19.630845654964663</v>
      </c>
      <c r="J120" s="148">
        <v>19.575252010882139</v>
      </c>
      <c r="K120" s="148">
        <v>18.902274011039175</v>
      </c>
      <c r="N120" s="148">
        <v>16.401685305410364</v>
      </c>
      <c r="O120" s="148">
        <v>16.505892291637494</v>
      </c>
      <c r="P120" s="148">
        <v>16.724505816817718</v>
      </c>
      <c r="Q120" s="148">
        <v>15.20405768134848</v>
      </c>
      <c r="R120" s="148">
        <v>19.229323286962803</v>
      </c>
      <c r="S120" s="148">
        <v>19.630845654964663</v>
      </c>
      <c r="T120" s="148">
        <v>19.575252010882139</v>
      </c>
      <c r="U120" s="148">
        <v>18.902274011039175</v>
      </c>
      <c r="X120" s="148">
        <v>0</v>
      </c>
      <c r="Y120" s="148">
        <v>0</v>
      </c>
      <c r="Z120" s="148">
        <v>0</v>
      </c>
      <c r="AA120" s="148">
        <v>0</v>
      </c>
      <c r="AB120" s="148">
        <v>15</v>
      </c>
      <c r="AC120" s="148">
        <v>15</v>
      </c>
      <c r="AD120" s="148">
        <v>15</v>
      </c>
      <c r="AE120" s="148">
        <v>15</v>
      </c>
      <c r="AF120" s="145"/>
      <c r="AG120" s="145"/>
    </row>
    <row r="121" spans="1:33">
      <c r="A121" s="141" t="s">
        <v>362</v>
      </c>
      <c r="B121" s="151" t="s">
        <v>53</v>
      </c>
      <c r="C121" s="143" t="s">
        <v>63</v>
      </c>
      <c r="D121" s="148">
        <v>5.1505955467734026</v>
      </c>
      <c r="E121" s="148">
        <v>5.3348360023483234</v>
      </c>
      <c r="F121" s="148">
        <v>5.7674410258890711</v>
      </c>
      <c r="G121" s="148">
        <v>5.8444972880855817</v>
      </c>
      <c r="H121" s="148">
        <v>4.9999999999999991</v>
      </c>
      <c r="I121" s="148">
        <v>5</v>
      </c>
      <c r="J121" s="148">
        <v>5</v>
      </c>
      <c r="K121" s="148">
        <v>5</v>
      </c>
      <c r="N121" s="148">
        <v>5.1505955467734026</v>
      </c>
      <c r="O121" s="148">
        <v>5.3348360023483234</v>
      </c>
      <c r="P121" s="148">
        <v>5.7674410258890711</v>
      </c>
      <c r="Q121" s="148">
        <v>5.8444972880855817</v>
      </c>
      <c r="R121" s="148">
        <v>4.9999999999999991</v>
      </c>
      <c r="S121" s="148">
        <v>5</v>
      </c>
      <c r="T121" s="148">
        <v>5</v>
      </c>
      <c r="U121" s="148">
        <v>5</v>
      </c>
      <c r="X121" s="148">
        <v>0</v>
      </c>
      <c r="Y121" s="148">
        <v>0</v>
      </c>
      <c r="Z121" s="148">
        <v>0</v>
      </c>
      <c r="AA121" s="148">
        <v>0</v>
      </c>
      <c r="AB121" s="148">
        <v>0</v>
      </c>
      <c r="AC121" s="148">
        <v>0</v>
      </c>
      <c r="AD121" s="148">
        <v>0</v>
      </c>
      <c r="AE121" s="148">
        <v>0</v>
      </c>
      <c r="AF121" s="145"/>
      <c r="AG121" s="145"/>
    </row>
    <row r="122" spans="1:33">
      <c r="A122" s="141"/>
      <c r="B122" s="151"/>
      <c r="C122" s="143"/>
      <c r="D122" s="144"/>
      <c r="E122" s="144"/>
      <c r="F122" s="144"/>
      <c r="G122" s="144"/>
      <c r="H122" s="144"/>
      <c r="I122" s="144"/>
      <c r="J122" s="144"/>
      <c r="K122" s="144"/>
      <c r="L122" s="145"/>
      <c r="M122" s="145"/>
      <c r="N122" s="144"/>
      <c r="O122" s="144"/>
      <c r="P122" s="144"/>
      <c r="Q122" s="144"/>
      <c r="R122" s="144"/>
      <c r="S122" s="144"/>
      <c r="T122" s="144"/>
      <c r="U122" s="144"/>
      <c r="V122" s="145"/>
      <c r="W122" s="145"/>
      <c r="X122" s="144"/>
      <c r="Y122" s="144"/>
      <c r="Z122" s="144"/>
      <c r="AA122" s="144"/>
      <c r="AB122" s="144"/>
      <c r="AC122" s="144"/>
      <c r="AD122" s="144"/>
      <c r="AE122" s="144"/>
      <c r="AF122" s="145"/>
      <c r="AG122" s="145"/>
    </row>
    <row r="123" spans="1:33">
      <c r="A123" s="141"/>
      <c r="B123" s="158" t="s">
        <v>526</v>
      </c>
      <c r="C123" s="143"/>
      <c r="D123" s="144"/>
      <c r="E123" s="144"/>
      <c r="F123" s="144"/>
      <c r="G123" s="144"/>
      <c r="H123" s="144"/>
      <c r="I123" s="144"/>
      <c r="J123" s="144"/>
      <c r="K123" s="144"/>
      <c r="L123" s="145"/>
      <c r="M123" s="145"/>
      <c r="N123" s="144"/>
      <c r="O123" s="144"/>
      <c r="P123" s="144"/>
      <c r="Q123" s="144"/>
      <c r="R123" s="144"/>
      <c r="S123" s="144"/>
      <c r="T123" s="144"/>
      <c r="U123" s="144"/>
      <c r="V123" s="145"/>
      <c r="W123" s="145"/>
      <c r="X123" s="144"/>
      <c r="Y123" s="144"/>
      <c r="Z123" s="144"/>
      <c r="AA123" s="144"/>
      <c r="AB123" s="144"/>
      <c r="AC123" s="144"/>
      <c r="AD123" s="144"/>
      <c r="AE123" s="144"/>
      <c r="AF123" s="145"/>
      <c r="AG123" s="145"/>
    </row>
    <row r="124" spans="1:33">
      <c r="A124" s="141" t="s">
        <v>426</v>
      </c>
      <c r="B124" s="151" t="s">
        <v>455</v>
      </c>
      <c r="C124" s="143" t="s">
        <v>63</v>
      </c>
      <c r="D124" s="148">
        <v>20.304563394945696</v>
      </c>
      <c r="E124" s="148">
        <v>19.576622080957272</v>
      </c>
      <c r="F124" s="148">
        <v>18.922810311146623</v>
      </c>
      <c r="G124" s="148">
        <v>18.29011925300571</v>
      </c>
      <c r="H124" s="148">
        <v>16.838918445526559</v>
      </c>
      <c r="I124" s="148">
        <v>16.110393444246782</v>
      </c>
      <c r="J124" s="148">
        <v>16.130423476634245</v>
      </c>
      <c r="K124" s="148">
        <v>15.644713032495304</v>
      </c>
      <c r="N124" s="148">
        <v>20.441033790125715</v>
      </c>
      <c r="O124" s="148">
        <v>19.740408778926437</v>
      </c>
      <c r="P124" s="148">
        <v>19.12391131446417</v>
      </c>
      <c r="Q124" s="148">
        <v>18.544176380482014</v>
      </c>
      <c r="R124" s="148">
        <v>17.185282258626021</v>
      </c>
      <c r="S124" s="148">
        <v>16.525452695389241</v>
      </c>
      <c r="T124" s="148">
        <v>16.563154781323831</v>
      </c>
      <c r="U124" s="148">
        <v>16.11531209700658</v>
      </c>
      <c r="X124" s="148">
        <v>0</v>
      </c>
      <c r="Y124" s="148">
        <v>0</v>
      </c>
      <c r="Z124" s="148">
        <v>0</v>
      </c>
      <c r="AA124" s="148">
        <v>0</v>
      </c>
      <c r="AB124" s="148">
        <v>0</v>
      </c>
      <c r="AC124" s="148">
        <v>0</v>
      </c>
      <c r="AD124" s="148">
        <v>0</v>
      </c>
      <c r="AE124" s="148">
        <v>0</v>
      </c>
    </row>
    <row r="125" spans="1:33">
      <c r="A125" s="141" t="s">
        <v>427</v>
      </c>
      <c r="B125" s="151" t="s">
        <v>456</v>
      </c>
      <c r="C125" s="143" t="s">
        <v>63</v>
      </c>
      <c r="D125" s="148">
        <v>16.994245753433685</v>
      </c>
      <c r="E125" s="148">
        <v>16.241218390639727</v>
      </c>
      <c r="F125" s="148">
        <v>15.590497109340733</v>
      </c>
      <c r="G125" s="148">
        <v>14.734698607860484</v>
      </c>
      <c r="H125" s="148">
        <v>13.716853186395324</v>
      </c>
      <c r="I125" s="148">
        <v>13.021271233947791</v>
      </c>
      <c r="J125" s="148">
        <v>13.003436285626226</v>
      </c>
      <c r="K125" s="148">
        <v>12.884340267144001</v>
      </c>
      <c r="N125" s="148">
        <v>17.166727002013396</v>
      </c>
      <c r="O125" s="148">
        <v>16.441201247387749</v>
      </c>
      <c r="P125" s="148">
        <v>15.834322779379898</v>
      </c>
      <c r="Q125" s="148">
        <v>15.0459171978107</v>
      </c>
      <c r="R125" s="148">
        <v>14.162300075110521</v>
      </c>
      <c r="S125" s="148">
        <v>13.549206066325574</v>
      </c>
      <c r="T125" s="148">
        <v>13.553508483971003</v>
      </c>
      <c r="U125" s="148">
        <v>13.457769700765549</v>
      </c>
      <c r="X125" s="148">
        <v>0</v>
      </c>
      <c r="Y125" s="148">
        <v>0</v>
      </c>
      <c r="Z125" s="148">
        <v>0</v>
      </c>
      <c r="AA125" s="148">
        <v>0</v>
      </c>
      <c r="AB125" s="148">
        <v>0</v>
      </c>
      <c r="AC125" s="148">
        <v>0</v>
      </c>
      <c r="AD125" s="148">
        <v>0</v>
      </c>
      <c r="AE125" s="148">
        <v>0</v>
      </c>
    </row>
    <row r="126" spans="1:33">
      <c r="A126" s="141" t="s">
        <v>428</v>
      </c>
      <c r="B126" s="151" t="s">
        <v>31</v>
      </c>
      <c r="C126" s="143" t="s">
        <v>63</v>
      </c>
      <c r="D126" s="148">
        <v>19.831542862734484</v>
      </c>
      <c r="E126" s="148">
        <v>19.493731882492785</v>
      </c>
      <c r="F126" s="148">
        <v>19.263326475406892</v>
      </c>
      <c r="G126" s="148">
        <v>19.147900695123166</v>
      </c>
      <c r="H126" s="148">
        <v>17.966453602224284</v>
      </c>
      <c r="I126" s="148">
        <v>17.979243699736369</v>
      </c>
      <c r="J126" s="148">
        <v>18.971528806903866</v>
      </c>
      <c r="K126" s="148">
        <v>18.980549915295192</v>
      </c>
      <c r="N126" s="148">
        <v>19.831542862734484</v>
      </c>
      <c r="O126" s="148">
        <v>19.493731882492785</v>
      </c>
      <c r="P126" s="148">
        <v>19.263326475406892</v>
      </c>
      <c r="Q126" s="148">
        <v>19.147900695123166</v>
      </c>
      <c r="R126" s="148">
        <v>17.966453602224284</v>
      </c>
      <c r="S126" s="148">
        <v>17.979243699736369</v>
      </c>
      <c r="T126" s="148">
        <v>18.971528806903866</v>
      </c>
      <c r="U126" s="148">
        <v>18.980549915295192</v>
      </c>
      <c r="X126" s="148">
        <v>0</v>
      </c>
      <c r="Y126" s="148">
        <v>0</v>
      </c>
      <c r="Z126" s="148">
        <v>0</v>
      </c>
      <c r="AA126" s="148">
        <v>0</v>
      </c>
      <c r="AB126" s="148">
        <v>0</v>
      </c>
      <c r="AC126" s="148">
        <v>0</v>
      </c>
      <c r="AD126" s="148">
        <v>0</v>
      </c>
      <c r="AE126" s="148">
        <v>0</v>
      </c>
    </row>
    <row r="127" spans="1:33">
      <c r="A127" s="141" t="s">
        <v>429</v>
      </c>
      <c r="B127" s="151" t="s">
        <v>457</v>
      </c>
      <c r="C127" s="143" t="s">
        <v>63</v>
      </c>
      <c r="D127" s="148">
        <v>22.841570941536602</v>
      </c>
      <c r="E127" s="148">
        <v>22.471674682124501</v>
      </c>
      <c r="F127" s="148">
        <v>22.235221206639064</v>
      </c>
      <c r="G127" s="148">
        <v>22.254685515263894</v>
      </c>
      <c r="H127" s="148">
        <v>21.477404107768621</v>
      </c>
      <c r="I127" s="148">
        <v>21.27851293088348</v>
      </c>
      <c r="J127" s="148">
        <v>21.503684406804542</v>
      </c>
      <c r="K127" s="148">
        <v>21.209561678531362</v>
      </c>
      <c r="N127" s="148">
        <v>22.841570941536602</v>
      </c>
      <c r="O127" s="148">
        <v>22.471674682124501</v>
      </c>
      <c r="P127" s="148">
        <v>22.235221206639064</v>
      </c>
      <c r="Q127" s="148">
        <v>22.254685515263894</v>
      </c>
      <c r="R127" s="148">
        <v>21.477404107768621</v>
      </c>
      <c r="S127" s="148">
        <v>21.27851293088348</v>
      </c>
      <c r="T127" s="148">
        <v>21.503684406804542</v>
      </c>
      <c r="U127" s="148">
        <v>21.209561678531362</v>
      </c>
      <c r="X127" s="148">
        <v>0</v>
      </c>
      <c r="Y127" s="148">
        <v>0</v>
      </c>
      <c r="Z127" s="148">
        <v>0</v>
      </c>
      <c r="AA127" s="148">
        <v>0</v>
      </c>
      <c r="AB127" s="148">
        <v>0</v>
      </c>
      <c r="AC127" s="148">
        <v>0</v>
      </c>
      <c r="AD127" s="148">
        <v>0</v>
      </c>
      <c r="AE127" s="148">
        <v>0</v>
      </c>
    </row>
    <row r="128" spans="1:33">
      <c r="A128" s="141" t="s">
        <v>430</v>
      </c>
      <c r="B128" s="151" t="s">
        <v>458</v>
      </c>
      <c r="C128" s="143" t="s">
        <v>63</v>
      </c>
      <c r="D128" s="148">
        <v>22.841570941536602</v>
      </c>
      <c r="E128" s="148">
        <v>22.471674682124501</v>
      </c>
      <c r="F128" s="148">
        <v>22.235221206639064</v>
      </c>
      <c r="G128" s="148">
        <v>22.254685515263898</v>
      </c>
      <c r="H128" s="148">
        <v>21.477404107768621</v>
      </c>
      <c r="I128" s="148">
        <v>21.27851293088348</v>
      </c>
      <c r="J128" s="148">
        <v>21.503684406804535</v>
      </c>
      <c r="K128" s="148">
        <v>21.209561678531365</v>
      </c>
      <c r="N128" s="148">
        <v>22.841570941536602</v>
      </c>
      <c r="O128" s="148">
        <v>22.471674682124501</v>
      </c>
      <c r="P128" s="148">
        <v>22.235221206639064</v>
      </c>
      <c r="Q128" s="148">
        <v>22.254685515263898</v>
      </c>
      <c r="R128" s="148">
        <v>21.477404107768621</v>
      </c>
      <c r="S128" s="148">
        <v>21.27851293088348</v>
      </c>
      <c r="T128" s="148">
        <v>21.503684406804535</v>
      </c>
      <c r="U128" s="148">
        <v>21.209561678531365</v>
      </c>
      <c r="X128" s="148">
        <v>0</v>
      </c>
      <c r="Y128" s="148">
        <v>0</v>
      </c>
      <c r="Z128" s="148">
        <v>0</v>
      </c>
      <c r="AA128" s="148">
        <v>0</v>
      </c>
      <c r="AB128" s="148">
        <v>0</v>
      </c>
      <c r="AC128" s="148">
        <v>0</v>
      </c>
      <c r="AD128" s="148">
        <v>0</v>
      </c>
      <c r="AE128" s="148">
        <v>0</v>
      </c>
    </row>
    <row r="129" spans="1:32">
      <c r="A129" s="141" t="s">
        <v>431</v>
      </c>
      <c r="B129" s="151" t="s">
        <v>265</v>
      </c>
      <c r="C129" s="143" t="s">
        <v>63</v>
      </c>
      <c r="D129" s="148">
        <v>19.831542862734491</v>
      </c>
      <c r="E129" s="148">
        <v>19.493731882492789</v>
      </c>
      <c r="F129" s="148">
        <v>19.263326475406892</v>
      </c>
      <c r="G129" s="148">
        <v>19.147900695123163</v>
      </c>
      <c r="H129" s="148">
        <v>17.966453602224281</v>
      </c>
      <c r="I129" s="148">
        <v>17.979243699736365</v>
      </c>
      <c r="J129" s="148">
        <v>18.971528806903855</v>
      </c>
      <c r="K129" s="148">
        <v>18.980549915295189</v>
      </c>
      <c r="N129" s="148">
        <v>19.831542862734491</v>
      </c>
      <c r="O129" s="148">
        <v>19.493731882492789</v>
      </c>
      <c r="P129" s="148">
        <v>19.263326475406892</v>
      </c>
      <c r="Q129" s="148">
        <v>19.147900695123163</v>
      </c>
      <c r="R129" s="148">
        <v>17.966453602224281</v>
      </c>
      <c r="S129" s="148">
        <v>17.979243699736365</v>
      </c>
      <c r="T129" s="148">
        <v>18.971528806903855</v>
      </c>
      <c r="U129" s="148">
        <v>18.980549915295189</v>
      </c>
      <c r="X129" s="148">
        <v>0</v>
      </c>
      <c r="Y129" s="148">
        <v>0</v>
      </c>
      <c r="Z129" s="148">
        <v>0</v>
      </c>
      <c r="AA129" s="148">
        <v>0</v>
      </c>
      <c r="AB129" s="148">
        <v>0</v>
      </c>
      <c r="AC129" s="148">
        <v>0</v>
      </c>
      <c r="AD129" s="148">
        <v>0</v>
      </c>
      <c r="AE129" s="148">
        <v>0</v>
      </c>
    </row>
    <row r="130" spans="1:32">
      <c r="A130" s="141" t="s">
        <v>432</v>
      </c>
      <c r="B130" s="151" t="s">
        <v>95</v>
      </c>
      <c r="C130" s="143" t="s">
        <v>63</v>
      </c>
      <c r="D130" s="148">
        <v>0</v>
      </c>
      <c r="E130" s="148">
        <v>0</v>
      </c>
      <c r="F130" s="148">
        <v>0</v>
      </c>
      <c r="G130" s="148">
        <v>0</v>
      </c>
      <c r="H130" s="148">
        <v>0</v>
      </c>
      <c r="I130" s="148">
        <v>0</v>
      </c>
      <c r="J130" s="148">
        <v>0</v>
      </c>
      <c r="K130" s="148">
        <v>0</v>
      </c>
      <c r="N130" s="148">
        <v>49.398734759136737</v>
      </c>
      <c r="O130" s="148">
        <v>39.872846080528198</v>
      </c>
      <c r="P130" s="148">
        <v>35.59964829465256</v>
      </c>
      <c r="Q130" s="148">
        <v>26.096601265953996</v>
      </c>
      <c r="R130" s="148">
        <v>0</v>
      </c>
      <c r="S130" s="148">
        <v>0</v>
      </c>
      <c r="T130" s="148">
        <v>0</v>
      </c>
      <c r="U130" s="148">
        <v>0</v>
      </c>
      <c r="X130" s="148">
        <v>0</v>
      </c>
      <c r="Y130" s="148">
        <v>0</v>
      </c>
      <c r="Z130" s="148">
        <v>0</v>
      </c>
      <c r="AA130" s="148">
        <v>0</v>
      </c>
      <c r="AB130" s="148">
        <v>13.992639955599458</v>
      </c>
      <c r="AC130" s="148">
        <v>13.070878393693171</v>
      </c>
      <c r="AD130" s="148">
        <v>12.185745541168671</v>
      </c>
      <c r="AE130" s="148">
        <v>11.331539656210797</v>
      </c>
    </row>
    <row r="131" spans="1:32">
      <c r="A131" s="141" t="s">
        <v>433</v>
      </c>
      <c r="B131" s="151" t="s">
        <v>52</v>
      </c>
      <c r="C131" s="143" t="s">
        <v>63</v>
      </c>
      <c r="D131" s="148">
        <v>7.5641565890320992</v>
      </c>
      <c r="E131" s="148">
        <v>6.7478936830164651</v>
      </c>
      <c r="F131" s="148">
        <v>5.8087210408005356</v>
      </c>
      <c r="G131" s="148">
        <v>5.7676086876111725</v>
      </c>
      <c r="H131" s="148">
        <v>7.2303126890584686</v>
      </c>
      <c r="I131" s="148">
        <v>7.2543750176319985</v>
      </c>
      <c r="J131" s="148">
        <v>7.3300007787083725</v>
      </c>
      <c r="K131" s="148">
        <v>7.0798736627515177</v>
      </c>
      <c r="N131" s="148">
        <v>7.5641565890320992</v>
      </c>
      <c r="O131" s="148">
        <v>6.7478936830164651</v>
      </c>
      <c r="P131" s="148">
        <v>5.8087210408005356</v>
      </c>
      <c r="Q131" s="148">
        <v>5.7676086876111725</v>
      </c>
      <c r="R131" s="148">
        <v>7.2303126890584686</v>
      </c>
      <c r="S131" s="148">
        <v>7.2543750176319985</v>
      </c>
      <c r="T131" s="148">
        <v>7.3300007787083725</v>
      </c>
      <c r="U131" s="148">
        <v>7.0798736627515177</v>
      </c>
      <c r="X131" s="148">
        <v>0</v>
      </c>
      <c r="Y131" s="148">
        <v>0</v>
      </c>
      <c r="Z131" s="148">
        <v>0</v>
      </c>
      <c r="AA131" s="148">
        <v>0</v>
      </c>
      <c r="AB131" s="148">
        <v>0</v>
      </c>
      <c r="AC131" s="148">
        <v>14.51659730959063</v>
      </c>
      <c r="AD131" s="148">
        <v>13.532151552551843</v>
      </c>
      <c r="AE131" s="148">
        <v>12.556565615051843</v>
      </c>
    </row>
    <row r="132" spans="1:32">
      <c r="A132" s="141" t="s">
        <v>434</v>
      </c>
      <c r="B132" s="159" t="s">
        <v>53</v>
      </c>
      <c r="C132" s="160" t="s">
        <v>63</v>
      </c>
      <c r="D132" s="148">
        <v>4.0028839019395477</v>
      </c>
      <c r="E132" s="148">
        <v>3.2371226781026681</v>
      </c>
      <c r="F132" s="148">
        <v>2.5965472821696474</v>
      </c>
      <c r="G132" s="148">
        <v>2.2636229386672908</v>
      </c>
      <c r="H132" s="148">
        <v>2.7277748958841248</v>
      </c>
      <c r="I132" s="148">
        <v>2.2003632155448831</v>
      </c>
      <c r="J132" s="148">
        <v>2.2286709747760183</v>
      </c>
      <c r="K132" s="148">
        <v>1.8928336282009008</v>
      </c>
      <c r="N132" s="148">
        <v>4.0028839019395477</v>
      </c>
      <c r="O132" s="148">
        <v>3.2371226781026681</v>
      </c>
      <c r="P132" s="148">
        <v>2.5965472821696474</v>
      </c>
      <c r="Q132" s="148">
        <v>2.2636229386672908</v>
      </c>
      <c r="R132" s="148">
        <v>2.7277748958841248</v>
      </c>
      <c r="S132" s="148">
        <v>2.2003632155448831</v>
      </c>
      <c r="T132" s="148">
        <v>2.2286709747760183</v>
      </c>
      <c r="U132" s="148">
        <v>1.8928336282009008</v>
      </c>
      <c r="X132" s="148">
        <v>0</v>
      </c>
      <c r="Y132" s="148">
        <v>0</v>
      </c>
      <c r="Z132" s="148">
        <v>0</v>
      </c>
      <c r="AA132" s="148">
        <v>0</v>
      </c>
      <c r="AB132" s="148">
        <v>0</v>
      </c>
      <c r="AC132" s="148">
        <v>0</v>
      </c>
      <c r="AD132" s="148">
        <v>0</v>
      </c>
      <c r="AE132" s="148">
        <v>0</v>
      </c>
    </row>
    <row r="133" spans="1:32">
      <c r="B133" s="161"/>
      <c r="D133" s="162"/>
      <c r="E133" s="162"/>
      <c r="F133" s="162"/>
      <c r="G133" s="162"/>
      <c r="H133" s="162"/>
      <c r="I133" s="162"/>
      <c r="J133" s="162"/>
      <c r="K133" s="162"/>
      <c r="L133" s="162"/>
      <c r="N133" s="162"/>
      <c r="O133" s="162"/>
      <c r="P133" s="162"/>
      <c r="Q133" s="162"/>
      <c r="R133" s="162"/>
      <c r="S133" s="162"/>
      <c r="T133" s="162"/>
      <c r="U133" s="162"/>
      <c r="V133" s="162"/>
      <c r="X133" s="162"/>
      <c r="Y133" s="162"/>
      <c r="Z133" s="162"/>
      <c r="AA133" s="162"/>
      <c r="AB133" s="162"/>
      <c r="AC133" s="162"/>
      <c r="AD133" s="162"/>
      <c r="AE133" s="162"/>
      <c r="AF133" s="162"/>
    </row>
    <row r="134" spans="1:32">
      <c r="B134" s="161"/>
      <c r="D134" s="162"/>
      <c r="E134" s="162"/>
      <c r="F134" s="162"/>
      <c r="G134" s="162"/>
      <c r="H134" s="162"/>
      <c r="I134" s="162"/>
      <c r="J134" s="162"/>
      <c r="K134" s="162"/>
      <c r="L134" s="162"/>
      <c r="N134" s="162"/>
      <c r="O134" s="162"/>
      <c r="P134" s="162"/>
      <c r="Q134" s="162"/>
      <c r="R134" s="162"/>
      <c r="S134" s="162"/>
      <c r="T134" s="162"/>
      <c r="U134" s="162"/>
      <c r="V134" s="162"/>
      <c r="X134" s="162"/>
      <c r="Y134" s="162"/>
      <c r="Z134" s="162"/>
      <c r="AA134" s="162"/>
      <c r="AB134" s="162"/>
      <c r="AC134" s="162"/>
      <c r="AD134" s="162"/>
      <c r="AE134" s="162"/>
      <c r="AF134" s="162"/>
    </row>
    <row r="135" spans="1:32">
      <c r="B135" s="161"/>
      <c r="D135" s="162"/>
      <c r="E135" s="162"/>
      <c r="F135" s="162"/>
      <c r="G135" s="162"/>
      <c r="H135" s="162"/>
      <c r="I135" s="162"/>
      <c r="J135" s="162"/>
      <c r="K135" s="162"/>
      <c r="L135" s="162"/>
      <c r="N135" s="162"/>
      <c r="O135" s="162"/>
      <c r="P135" s="162"/>
      <c r="Q135" s="162"/>
      <c r="R135" s="162"/>
      <c r="S135" s="162"/>
      <c r="T135" s="162"/>
      <c r="U135" s="162"/>
      <c r="V135" s="162"/>
      <c r="X135" s="162"/>
      <c r="Y135" s="162"/>
      <c r="Z135" s="162"/>
      <c r="AA135" s="162"/>
      <c r="AB135" s="162"/>
      <c r="AC135" s="162"/>
      <c r="AD135" s="162"/>
      <c r="AE135" s="162"/>
      <c r="AF135" s="162"/>
    </row>
    <row r="136" spans="1:32">
      <c r="B136" s="161"/>
      <c r="D136" s="162"/>
      <c r="E136" s="162"/>
      <c r="F136" s="162"/>
      <c r="G136" s="162"/>
      <c r="H136" s="162"/>
      <c r="I136" s="162"/>
      <c r="J136" s="162"/>
      <c r="K136" s="162"/>
      <c r="L136" s="162"/>
      <c r="N136" s="162"/>
      <c r="O136" s="162"/>
      <c r="P136" s="162"/>
      <c r="Q136" s="162"/>
      <c r="R136" s="162"/>
      <c r="S136" s="162"/>
      <c r="T136" s="162"/>
      <c r="U136" s="162"/>
      <c r="V136" s="162"/>
      <c r="X136" s="162"/>
      <c r="Y136" s="162"/>
      <c r="Z136" s="162"/>
      <c r="AA136" s="162"/>
      <c r="AB136" s="162"/>
      <c r="AC136" s="162"/>
      <c r="AD136" s="162"/>
      <c r="AE136" s="162"/>
      <c r="AF136" s="162"/>
    </row>
    <row r="137" spans="1:32">
      <c r="B137" s="161"/>
      <c r="D137" s="162"/>
      <c r="E137" s="162"/>
      <c r="F137" s="162"/>
      <c r="G137" s="162"/>
      <c r="H137" s="162"/>
      <c r="I137" s="162"/>
      <c r="J137" s="162"/>
      <c r="K137" s="162"/>
      <c r="L137" s="162"/>
      <c r="N137" s="162"/>
      <c r="O137" s="162"/>
      <c r="P137" s="162"/>
      <c r="Q137" s="162"/>
      <c r="R137" s="162"/>
      <c r="S137" s="162"/>
      <c r="T137" s="162"/>
      <c r="U137" s="162"/>
      <c r="V137" s="162"/>
      <c r="X137" s="162"/>
      <c r="Y137" s="162"/>
      <c r="Z137" s="162"/>
      <c r="AA137" s="162"/>
      <c r="AB137" s="162"/>
      <c r="AC137" s="162"/>
      <c r="AD137" s="162"/>
      <c r="AE137" s="162"/>
      <c r="AF137" s="162"/>
    </row>
    <row r="138" spans="1:32">
      <c r="B138" s="161"/>
      <c r="D138" s="162"/>
      <c r="E138" s="162"/>
      <c r="F138" s="162"/>
      <c r="G138" s="162"/>
      <c r="H138" s="162"/>
      <c r="I138" s="162"/>
      <c r="J138" s="162"/>
      <c r="K138" s="162"/>
      <c r="L138" s="162"/>
      <c r="N138" s="162"/>
      <c r="O138" s="162"/>
      <c r="P138" s="162"/>
      <c r="Q138" s="162"/>
      <c r="R138" s="162"/>
      <c r="S138" s="162"/>
      <c r="T138" s="162"/>
      <c r="U138" s="162"/>
      <c r="V138" s="162"/>
      <c r="X138" s="162"/>
      <c r="Y138" s="162"/>
      <c r="Z138" s="162"/>
      <c r="AA138" s="162"/>
      <c r="AB138" s="162"/>
      <c r="AC138" s="162"/>
      <c r="AD138" s="162"/>
      <c r="AE138" s="162"/>
      <c r="AF138" s="162"/>
    </row>
    <row r="139" spans="1:32">
      <c r="B139" s="161"/>
      <c r="D139" s="162"/>
      <c r="E139" s="162"/>
      <c r="F139" s="162"/>
      <c r="G139" s="162"/>
      <c r="H139" s="162"/>
      <c r="I139" s="162"/>
      <c r="J139" s="162"/>
      <c r="K139" s="162"/>
      <c r="L139" s="162"/>
      <c r="N139" s="162"/>
      <c r="O139" s="162"/>
      <c r="P139" s="162"/>
      <c r="Q139" s="162"/>
      <c r="R139" s="162"/>
      <c r="S139" s="162"/>
      <c r="T139" s="162"/>
      <c r="U139" s="162"/>
      <c r="V139" s="162"/>
      <c r="X139" s="162"/>
      <c r="Y139" s="162"/>
      <c r="Z139" s="162"/>
      <c r="AA139" s="162"/>
      <c r="AB139" s="162"/>
      <c r="AC139" s="162"/>
      <c r="AD139" s="162"/>
      <c r="AE139" s="162"/>
      <c r="AF139" s="162"/>
    </row>
    <row r="140" spans="1:32">
      <c r="B140" s="161"/>
      <c r="D140" s="162"/>
      <c r="E140" s="162"/>
      <c r="F140" s="162"/>
      <c r="G140" s="162"/>
      <c r="H140" s="162"/>
      <c r="I140" s="162"/>
      <c r="J140" s="162"/>
      <c r="K140" s="162"/>
      <c r="L140" s="162"/>
      <c r="N140" s="162"/>
      <c r="O140" s="162"/>
      <c r="P140" s="162"/>
      <c r="Q140" s="162"/>
      <c r="R140" s="162"/>
      <c r="S140" s="162"/>
      <c r="T140" s="162"/>
      <c r="U140" s="162"/>
      <c r="V140" s="162"/>
      <c r="X140" s="162"/>
      <c r="Y140" s="162"/>
      <c r="Z140" s="162"/>
      <c r="AA140" s="162"/>
      <c r="AB140" s="162"/>
      <c r="AC140" s="162"/>
      <c r="AD140" s="162"/>
      <c r="AE140" s="162"/>
      <c r="AF140" s="162"/>
    </row>
    <row r="141" spans="1:32">
      <c r="B141" s="161"/>
      <c r="D141" s="162"/>
      <c r="E141" s="162"/>
      <c r="F141" s="162"/>
      <c r="G141" s="162"/>
      <c r="H141" s="162"/>
      <c r="I141" s="162"/>
      <c r="J141" s="162"/>
      <c r="K141" s="162"/>
      <c r="L141" s="162"/>
      <c r="N141" s="162"/>
      <c r="O141" s="162"/>
      <c r="P141" s="162"/>
      <c r="Q141" s="162"/>
      <c r="R141" s="162"/>
      <c r="S141" s="162"/>
      <c r="T141" s="162"/>
      <c r="U141" s="162"/>
      <c r="V141" s="162"/>
      <c r="X141" s="162"/>
      <c r="Y141" s="162"/>
      <c r="Z141" s="162"/>
      <c r="AA141" s="162"/>
      <c r="AB141" s="162"/>
      <c r="AC141" s="162"/>
      <c r="AD141" s="162"/>
      <c r="AE141" s="162"/>
      <c r="AF141" s="162"/>
    </row>
    <row r="142" spans="1:32">
      <c r="B142" s="161"/>
      <c r="D142" s="162"/>
      <c r="E142" s="162"/>
      <c r="F142" s="162"/>
      <c r="G142" s="162"/>
      <c r="H142" s="162"/>
      <c r="I142" s="162"/>
      <c r="J142" s="162"/>
      <c r="K142" s="162"/>
      <c r="L142" s="162"/>
      <c r="N142" s="162"/>
      <c r="O142" s="162"/>
      <c r="P142" s="162"/>
      <c r="Q142" s="162"/>
      <c r="R142" s="162"/>
      <c r="S142" s="162"/>
      <c r="T142" s="162"/>
      <c r="U142" s="162"/>
      <c r="V142" s="162"/>
      <c r="X142" s="162"/>
      <c r="Y142" s="162"/>
      <c r="Z142" s="162"/>
      <c r="AA142" s="162"/>
      <c r="AB142" s="162"/>
      <c r="AC142" s="162"/>
      <c r="AD142" s="162"/>
      <c r="AE142" s="162"/>
      <c r="AF142" s="162"/>
    </row>
    <row r="143" spans="1:32">
      <c r="B143" s="161"/>
      <c r="D143" s="162"/>
      <c r="E143" s="162"/>
      <c r="F143" s="162"/>
      <c r="G143" s="162"/>
      <c r="H143" s="162"/>
      <c r="I143" s="162"/>
      <c r="J143" s="162"/>
      <c r="K143" s="162"/>
      <c r="L143" s="162"/>
      <c r="N143" s="162"/>
      <c r="O143" s="162"/>
      <c r="P143" s="162"/>
      <c r="Q143" s="162"/>
      <c r="R143" s="162"/>
      <c r="S143" s="162"/>
      <c r="T143" s="162"/>
      <c r="U143" s="162"/>
      <c r="V143" s="162"/>
      <c r="X143" s="162"/>
      <c r="Y143" s="162"/>
      <c r="Z143" s="162"/>
      <c r="AA143" s="162"/>
      <c r="AB143" s="162"/>
      <c r="AC143" s="162"/>
      <c r="AD143" s="162"/>
      <c r="AE143" s="162"/>
      <c r="AF143" s="162"/>
    </row>
    <row r="144" spans="1:32">
      <c r="B144" s="161"/>
      <c r="D144" s="162"/>
      <c r="E144" s="162"/>
      <c r="F144" s="162"/>
      <c r="G144" s="162"/>
      <c r="H144" s="162"/>
      <c r="I144" s="162"/>
      <c r="J144" s="162"/>
      <c r="K144" s="162"/>
      <c r="L144" s="162"/>
      <c r="N144" s="162"/>
      <c r="O144" s="162"/>
      <c r="P144" s="162"/>
      <c r="Q144" s="162"/>
      <c r="R144" s="162"/>
      <c r="S144" s="162"/>
      <c r="T144" s="162"/>
      <c r="U144" s="162"/>
      <c r="V144" s="162"/>
      <c r="X144" s="162"/>
      <c r="Y144" s="162"/>
      <c r="Z144" s="162"/>
      <c r="AA144" s="162"/>
      <c r="AB144" s="162"/>
      <c r="AC144" s="162"/>
      <c r="AD144" s="162"/>
      <c r="AE144" s="162"/>
      <c r="AF144" s="162"/>
    </row>
    <row r="145" spans="2:32">
      <c r="B145" s="161"/>
      <c r="D145" s="162"/>
      <c r="E145" s="162"/>
      <c r="F145" s="162"/>
      <c r="G145" s="162"/>
      <c r="H145" s="162"/>
      <c r="I145" s="162"/>
      <c r="J145" s="162"/>
      <c r="K145" s="162"/>
      <c r="L145" s="162"/>
      <c r="N145" s="162"/>
      <c r="O145" s="162"/>
      <c r="P145" s="162"/>
      <c r="Q145" s="162"/>
      <c r="R145" s="162"/>
      <c r="S145" s="162"/>
      <c r="T145" s="162"/>
      <c r="U145" s="162"/>
      <c r="V145" s="162"/>
      <c r="X145" s="162"/>
      <c r="Y145" s="162"/>
      <c r="Z145" s="162"/>
      <c r="AA145" s="162"/>
      <c r="AB145" s="162"/>
      <c r="AC145" s="162"/>
      <c r="AD145" s="162"/>
      <c r="AE145" s="162"/>
      <c r="AF145" s="162"/>
    </row>
    <row r="146" spans="2:32">
      <c r="B146" s="161"/>
      <c r="D146" s="162"/>
      <c r="E146" s="162"/>
      <c r="F146" s="162"/>
      <c r="G146" s="162"/>
      <c r="H146" s="162"/>
      <c r="I146" s="162"/>
      <c r="J146" s="162"/>
      <c r="K146" s="162"/>
      <c r="L146" s="162"/>
      <c r="N146" s="162"/>
      <c r="O146" s="162"/>
      <c r="P146" s="162"/>
      <c r="Q146" s="162"/>
      <c r="R146" s="162"/>
      <c r="S146" s="162"/>
      <c r="T146" s="162"/>
      <c r="U146" s="162"/>
      <c r="V146" s="162"/>
      <c r="X146" s="162"/>
      <c r="Y146" s="162"/>
      <c r="Z146" s="162"/>
      <c r="AA146" s="162"/>
      <c r="AB146" s="162"/>
      <c r="AC146" s="162"/>
      <c r="AD146" s="162"/>
      <c r="AE146" s="162"/>
      <c r="AF146" s="162"/>
    </row>
    <row r="147" spans="2:32">
      <c r="B147" s="161"/>
      <c r="D147" s="162"/>
      <c r="E147" s="162"/>
      <c r="F147" s="162"/>
      <c r="G147" s="162"/>
      <c r="H147" s="162"/>
      <c r="I147" s="162"/>
      <c r="J147" s="162"/>
      <c r="K147" s="162"/>
      <c r="L147" s="162"/>
      <c r="N147" s="162"/>
      <c r="O147" s="162"/>
      <c r="P147" s="162"/>
      <c r="Q147" s="162"/>
      <c r="R147" s="162"/>
      <c r="S147" s="162"/>
      <c r="T147" s="162"/>
      <c r="U147" s="162"/>
      <c r="V147" s="162"/>
      <c r="X147" s="162"/>
      <c r="Y147" s="162"/>
      <c r="Z147" s="162"/>
      <c r="AA147" s="162"/>
      <c r="AB147" s="162"/>
      <c r="AC147" s="162"/>
      <c r="AD147" s="162"/>
      <c r="AE147" s="162"/>
      <c r="AF147" s="162"/>
    </row>
    <row r="148" spans="2:32">
      <c r="B148" s="161"/>
      <c r="D148" s="162"/>
      <c r="E148" s="162"/>
      <c r="F148" s="162"/>
      <c r="G148" s="162"/>
      <c r="H148" s="162"/>
      <c r="I148" s="162"/>
      <c r="J148" s="162"/>
      <c r="K148" s="162"/>
      <c r="L148" s="162"/>
      <c r="N148" s="162"/>
      <c r="O148" s="162"/>
      <c r="P148" s="162"/>
      <c r="Q148" s="162"/>
      <c r="R148" s="162"/>
      <c r="S148" s="162"/>
      <c r="T148" s="162"/>
      <c r="U148" s="162"/>
      <c r="V148" s="162"/>
      <c r="X148" s="162"/>
      <c r="Y148" s="162"/>
      <c r="Z148" s="162"/>
      <c r="AA148" s="162"/>
      <c r="AB148" s="162"/>
      <c r="AC148" s="162"/>
      <c r="AD148" s="162"/>
      <c r="AE148" s="162"/>
      <c r="AF148" s="162"/>
    </row>
    <row r="149" spans="2:32">
      <c r="B149" s="161"/>
      <c r="D149" s="162"/>
      <c r="E149" s="162"/>
      <c r="F149" s="162"/>
      <c r="G149" s="162"/>
      <c r="H149" s="162"/>
      <c r="I149" s="162"/>
      <c r="J149" s="162"/>
      <c r="K149" s="162"/>
      <c r="L149" s="162"/>
      <c r="N149" s="162"/>
      <c r="O149" s="162"/>
      <c r="P149" s="162"/>
      <c r="Q149" s="162"/>
      <c r="R149" s="162"/>
      <c r="S149" s="162"/>
      <c r="T149" s="162"/>
      <c r="U149" s="162"/>
      <c r="V149" s="162"/>
      <c r="X149" s="162"/>
      <c r="Y149" s="162"/>
      <c r="Z149" s="162"/>
      <c r="AA149" s="162"/>
      <c r="AB149" s="162"/>
      <c r="AC149" s="162"/>
      <c r="AD149" s="162"/>
      <c r="AE149" s="162"/>
      <c r="AF149" s="162"/>
    </row>
    <row r="150" spans="2:32">
      <c r="B150" s="161"/>
      <c r="D150" s="162"/>
      <c r="E150" s="162"/>
      <c r="F150" s="162"/>
      <c r="G150" s="162"/>
      <c r="H150" s="162"/>
      <c r="I150" s="162"/>
      <c r="J150" s="162"/>
      <c r="K150" s="162"/>
      <c r="L150" s="162"/>
      <c r="N150" s="162"/>
      <c r="O150" s="162"/>
      <c r="P150" s="162"/>
      <c r="Q150" s="162"/>
      <c r="R150" s="162"/>
      <c r="S150" s="162"/>
      <c r="T150" s="162"/>
      <c r="U150" s="162"/>
      <c r="V150" s="162"/>
      <c r="X150" s="162"/>
      <c r="Y150" s="162"/>
      <c r="Z150" s="162"/>
      <c r="AA150" s="162"/>
      <c r="AB150" s="162"/>
      <c r="AC150" s="162"/>
      <c r="AD150" s="162"/>
      <c r="AE150" s="162"/>
      <c r="AF150" s="162"/>
    </row>
    <row r="151" spans="2:32">
      <c r="B151" s="161"/>
      <c r="D151" s="162"/>
      <c r="E151" s="162"/>
      <c r="F151" s="162"/>
      <c r="G151" s="162"/>
      <c r="H151" s="162"/>
      <c r="I151" s="162"/>
      <c r="J151" s="162"/>
      <c r="K151" s="162"/>
      <c r="L151" s="162"/>
      <c r="N151" s="162"/>
      <c r="O151" s="162"/>
      <c r="P151" s="162"/>
      <c r="Q151" s="162"/>
      <c r="R151" s="162"/>
      <c r="S151" s="162"/>
      <c r="T151" s="162"/>
      <c r="U151" s="162"/>
      <c r="V151" s="162"/>
      <c r="X151" s="162"/>
      <c r="Y151" s="162"/>
      <c r="Z151" s="162"/>
      <c r="AA151" s="162"/>
      <c r="AB151" s="162"/>
      <c r="AC151" s="162"/>
      <c r="AD151" s="162"/>
      <c r="AE151" s="162"/>
      <c r="AF151" s="162"/>
    </row>
    <row r="152" spans="2:32">
      <c r="B152" s="161"/>
      <c r="D152" s="162"/>
      <c r="E152" s="162"/>
      <c r="F152" s="162"/>
      <c r="G152" s="162"/>
      <c r="H152" s="162"/>
      <c r="I152" s="162"/>
      <c r="J152" s="162"/>
      <c r="K152" s="162"/>
      <c r="L152" s="162"/>
      <c r="N152" s="162"/>
      <c r="O152" s="162"/>
      <c r="P152" s="162"/>
      <c r="Q152" s="162"/>
      <c r="R152" s="162"/>
      <c r="S152" s="162"/>
      <c r="T152" s="162"/>
      <c r="U152" s="162"/>
      <c r="V152" s="162"/>
      <c r="X152" s="162"/>
      <c r="Y152" s="162"/>
      <c r="Z152" s="162"/>
      <c r="AA152" s="162"/>
      <c r="AB152" s="162"/>
      <c r="AC152" s="162"/>
      <c r="AD152" s="162"/>
      <c r="AE152" s="162"/>
      <c r="AF152" s="162"/>
    </row>
    <row r="153" spans="2:32">
      <c r="B153" s="161"/>
      <c r="D153" s="162"/>
      <c r="E153" s="162"/>
      <c r="F153" s="162"/>
      <c r="G153" s="162"/>
      <c r="H153" s="162"/>
      <c r="I153" s="162"/>
      <c r="J153" s="162"/>
      <c r="K153" s="162"/>
      <c r="L153" s="162"/>
      <c r="N153" s="162"/>
      <c r="O153" s="162"/>
      <c r="P153" s="162"/>
      <c r="Q153" s="162"/>
      <c r="R153" s="162"/>
      <c r="S153" s="162"/>
      <c r="T153" s="162"/>
      <c r="U153" s="162"/>
      <c r="V153" s="162"/>
      <c r="X153" s="162"/>
      <c r="Y153" s="162"/>
      <c r="Z153" s="162"/>
      <c r="AA153" s="162"/>
      <c r="AB153" s="162"/>
      <c r="AC153" s="162"/>
      <c r="AD153" s="162"/>
      <c r="AE153" s="162"/>
      <c r="AF153" s="162"/>
    </row>
    <row r="154" spans="2:32">
      <c r="B154" s="161"/>
      <c r="D154" s="162"/>
      <c r="E154" s="162"/>
      <c r="F154" s="162"/>
      <c r="G154" s="162"/>
      <c r="H154" s="162"/>
      <c r="I154" s="162"/>
      <c r="J154" s="162"/>
      <c r="K154" s="162"/>
      <c r="L154" s="162"/>
      <c r="N154" s="162"/>
      <c r="O154" s="162"/>
      <c r="P154" s="162"/>
      <c r="Q154" s="162"/>
      <c r="R154" s="162"/>
      <c r="S154" s="162"/>
      <c r="T154" s="162"/>
      <c r="U154" s="162"/>
      <c r="V154" s="162"/>
      <c r="X154" s="162"/>
      <c r="Y154" s="162"/>
      <c r="Z154" s="162"/>
      <c r="AA154" s="162"/>
      <c r="AB154" s="162"/>
      <c r="AC154" s="162"/>
      <c r="AD154" s="162"/>
      <c r="AE154" s="162"/>
      <c r="AF154" s="162"/>
    </row>
    <row r="155" spans="2:32">
      <c r="B155" s="161"/>
      <c r="D155" s="162"/>
      <c r="E155" s="162"/>
      <c r="F155" s="162"/>
      <c r="G155" s="162"/>
      <c r="H155" s="162"/>
      <c r="I155" s="162"/>
      <c r="J155" s="162"/>
      <c r="K155" s="162"/>
      <c r="L155" s="162"/>
      <c r="N155" s="162"/>
      <c r="O155" s="162"/>
      <c r="P155" s="162"/>
      <c r="Q155" s="162"/>
      <c r="R155" s="162"/>
      <c r="S155" s="162"/>
      <c r="T155" s="162"/>
      <c r="U155" s="162"/>
      <c r="V155" s="162"/>
      <c r="X155" s="162"/>
      <c r="Y155" s="162"/>
      <c r="Z155" s="162"/>
      <c r="AA155" s="162"/>
      <c r="AB155" s="162"/>
      <c r="AC155" s="162"/>
      <c r="AD155" s="162"/>
      <c r="AE155" s="162"/>
      <c r="AF155" s="162"/>
    </row>
    <row r="156" spans="2:32">
      <c r="B156" s="161"/>
      <c r="D156" s="162"/>
      <c r="E156" s="162"/>
      <c r="F156" s="162"/>
      <c r="G156" s="162"/>
      <c r="H156" s="162"/>
      <c r="I156" s="162"/>
      <c r="J156" s="162"/>
      <c r="K156" s="162"/>
      <c r="L156" s="162"/>
      <c r="N156" s="162"/>
      <c r="O156" s="162"/>
      <c r="P156" s="162"/>
      <c r="Q156" s="162"/>
      <c r="R156" s="162"/>
      <c r="S156" s="162"/>
      <c r="T156" s="162"/>
      <c r="U156" s="162"/>
      <c r="V156" s="162"/>
      <c r="X156" s="162"/>
      <c r="Y156" s="162"/>
      <c r="Z156" s="162"/>
      <c r="AA156" s="162"/>
      <c r="AB156" s="162"/>
      <c r="AC156" s="162"/>
      <c r="AD156" s="162"/>
      <c r="AE156" s="162"/>
      <c r="AF156" s="162"/>
    </row>
    <row r="157" spans="2:32">
      <c r="B157" s="161"/>
      <c r="D157" s="162"/>
      <c r="E157" s="162"/>
      <c r="F157" s="162"/>
      <c r="G157" s="162"/>
      <c r="H157" s="162"/>
      <c r="I157" s="162"/>
      <c r="J157" s="162"/>
      <c r="K157" s="162"/>
      <c r="L157" s="162"/>
      <c r="N157" s="162"/>
      <c r="O157" s="162"/>
      <c r="P157" s="162"/>
      <c r="Q157" s="162"/>
      <c r="R157" s="162"/>
      <c r="S157" s="162"/>
      <c r="T157" s="162"/>
      <c r="U157" s="162"/>
      <c r="V157" s="162"/>
      <c r="X157" s="162"/>
      <c r="Y157" s="162"/>
      <c r="Z157" s="162"/>
      <c r="AA157" s="162"/>
      <c r="AB157" s="162"/>
      <c r="AC157" s="162"/>
      <c r="AD157" s="162"/>
      <c r="AE157" s="162"/>
      <c r="AF157" s="162"/>
    </row>
    <row r="158" spans="2:32">
      <c r="B158" s="161"/>
      <c r="D158" s="162"/>
      <c r="E158" s="162"/>
      <c r="F158" s="162"/>
      <c r="G158" s="162"/>
      <c r="H158" s="162"/>
      <c r="I158" s="162"/>
      <c r="J158" s="162"/>
      <c r="K158" s="162"/>
      <c r="L158" s="162"/>
      <c r="N158" s="162"/>
      <c r="O158" s="162"/>
      <c r="P158" s="162"/>
      <c r="Q158" s="162"/>
      <c r="R158" s="162"/>
      <c r="S158" s="162"/>
      <c r="T158" s="162"/>
      <c r="U158" s="162"/>
      <c r="V158" s="162"/>
      <c r="X158" s="162"/>
      <c r="Y158" s="162"/>
      <c r="Z158" s="162"/>
      <c r="AA158" s="162"/>
      <c r="AB158" s="162"/>
      <c r="AC158" s="162"/>
      <c r="AD158" s="162"/>
      <c r="AE158" s="162"/>
      <c r="AF158" s="162"/>
    </row>
    <row r="159" spans="2:32">
      <c r="B159" s="161"/>
      <c r="D159" s="162"/>
      <c r="E159" s="162"/>
      <c r="F159" s="162"/>
      <c r="G159" s="162"/>
      <c r="H159" s="162"/>
      <c r="I159" s="162"/>
      <c r="J159" s="162"/>
      <c r="K159" s="162"/>
      <c r="L159" s="162"/>
      <c r="N159" s="162"/>
      <c r="O159" s="162"/>
      <c r="P159" s="162"/>
      <c r="Q159" s="162"/>
      <c r="R159" s="162"/>
      <c r="S159" s="162"/>
      <c r="T159" s="162"/>
      <c r="U159" s="162"/>
      <c r="V159" s="162"/>
      <c r="X159" s="162"/>
      <c r="Y159" s="162"/>
      <c r="Z159" s="162"/>
      <c r="AA159" s="162"/>
      <c r="AB159" s="162"/>
      <c r="AC159" s="162"/>
      <c r="AD159" s="162"/>
      <c r="AE159" s="162"/>
      <c r="AF159" s="162"/>
    </row>
    <row r="160" spans="2:32">
      <c r="B160" s="161"/>
      <c r="D160" s="162"/>
      <c r="E160" s="162"/>
      <c r="F160" s="162"/>
      <c r="G160" s="162"/>
      <c r="H160" s="162"/>
      <c r="I160" s="162"/>
      <c r="J160" s="162"/>
      <c r="K160" s="162"/>
      <c r="L160" s="162"/>
      <c r="N160" s="162"/>
      <c r="O160" s="162"/>
      <c r="P160" s="162"/>
      <c r="Q160" s="162"/>
      <c r="R160" s="162"/>
      <c r="S160" s="162"/>
      <c r="T160" s="162"/>
      <c r="U160" s="162"/>
      <c r="V160" s="162"/>
      <c r="X160" s="162"/>
      <c r="Y160" s="162"/>
      <c r="Z160" s="162"/>
      <c r="AA160" s="162"/>
      <c r="AB160" s="162"/>
      <c r="AC160" s="162"/>
      <c r="AD160" s="162"/>
      <c r="AE160" s="162"/>
      <c r="AF160" s="162"/>
    </row>
    <row r="161" spans="2:32">
      <c r="B161" s="161"/>
      <c r="D161" s="162"/>
      <c r="E161" s="162"/>
      <c r="F161" s="162"/>
      <c r="G161" s="162"/>
      <c r="H161" s="162"/>
      <c r="I161" s="162"/>
      <c r="J161" s="162"/>
      <c r="K161" s="162"/>
      <c r="L161" s="162"/>
      <c r="N161" s="162"/>
      <c r="O161" s="162"/>
      <c r="P161" s="162"/>
      <c r="Q161" s="162"/>
      <c r="R161" s="162"/>
      <c r="S161" s="162"/>
      <c r="T161" s="162"/>
      <c r="U161" s="162"/>
      <c r="V161" s="162"/>
      <c r="X161" s="162"/>
      <c r="Y161" s="162"/>
      <c r="Z161" s="162"/>
      <c r="AA161" s="162"/>
      <c r="AB161" s="162"/>
      <c r="AC161" s="162"/>
      <c r="AD161" s="162"/>
      <c r="AE161" s="162"/>
      <c r="AF161" s="162"/>
    </row>
    <row r="162" spans="2:32">
      <c r="B162" s="161"/>
      <c r="D162" s="162"/>
      <c r="E162" s="162"/>
      <c r="F162" s="162"/>
      <c r="G162" s="162"/>
      <c r="H162" s="162"/>
      <c r="I162" s="162"/>
      <c r="J162" s="162"/>
      <c r="K162" s="162"/>
      <c r="L162" s="162"/>
      <c r="N162" s="162"/>
      <c r="O162" s="162"/>
      <c r="P162" s="162"/>
      <c r="Q162" s="162"/>
      <c r="R162" s="162"/>
      <c r="S162" s="162"/>
      <c r="T162" s="162"/>
      <c r="U162" s="162"/>
      <c r="V162" s="162"/>
      <c r="X162" s="162"/>
      <c r="Y162" s="162"/>
      <c r="Z162" s="162"/>
      <c r="AA162" s="162"/>
      <c r="AB162" s="162"/>
      <c r="AC162" s="162"/>
      <c r="AD162" s="162"/>
      <c r="AE162" s="162"/>
      <c r="AF162" s="162"/>
    </row>
    <row r="163" spans="2:32">
      <c r="B163" s="161"/>
    </row>
    <row r="164" spans="2:32">
      <c r="B164" s="161"/>
    </row>
    <row r="165" spans="2:32">
      <c r="B165" s="161"/>
    </row>
    <row r="166" spans="2:32">
      <c r="B166" s="161"/>
    </row>
    <row r="167" spans="2:32">
      <c r="B167" s="161"/>
    </row>
    <row r="168" spans="2:32">
      <c r="B168" s="161"/>
    </row>
    <row r="169" spans="2:32">
      <c r="B169" s="161"/>
    </row>
    <row r="170" spans="2:32">
      <c r="B170" s="161"/>
    </row>
    <row r="171" spans="2:32">
      <c r="B171" s="161"/>
    </row>
    <row r="172" spans="2:32">
      <c r="B172" s="161"/>
    </row>
    <row r="173" spans="2:32">
      <c r="B173" s="161"/>
    </row>
    <row r="174" spans="2:32">
      <c r="B174" s="161"/>
    </row>
    <row r="175" spans="2:32">
      <c r="B175" s="161"/>
    </row>
    <row r="176" spans="2:32">
      <c r="B176" s="161"/>
    </row>
    <row r="177" spans="2:2">
      <c r="B177" s="161"/>
    </row>
    <row r="178" spans="2:2">
      <c r="B178" s="161"/>
    </row>
    <row r="179" spans="2:2">
      <c r="B179" s="161"/>
    </row>
    <row r="180" spans="2:2">
      <c r="B180" s="161"/>
    </row>
    <row r="181" spans="2:2">
      <c r="B181" s="161"/>
    </row>
    <row r="182" spans="2:2">
      <c r="B182" s="161"/>
    </row>
    <row r="183" spans="2:2">
      <c r="B183" s="161"/>
    </row>
    <row r="184" spans="2:2">
      <c r="B184" s="161"/>
    </row>
    <row r="185" spans="2:2">
      <c r="B185" s="161"/>
    </row>
    <row r="186" spans="2:2">
      <c r="B186" s="161"/>
    </row>
    <row r="187" spans="2:2">
      <c r="B187" s="161"/>
    </row>
    <row r="188" spans="2:2">
      <c r="B188" s="161"/>
    </row>
    <row r="189" spans="2:2">
      <c r="B189" s="161"/>
    </row>
    <row r="190" spans="2:2">
      <c r="B190" s="161"/>
    </row>
    <row r="191" spans="2:2">
      <c r="B191" s="161"/>
    </row>
    <row r="192" spans="2:2">
      <c r="B192" s="161"/>
    </row>
    <row r="193" spans="2:2">
      <c r="B193" s="161"/>
    </row>
    <row r="194" spans="2:2">
      <c r="B194" s="161"/>
    </row>
    <row r="195" spans="2:2">
      <c r="B195" s="161"/>
    </row>
    <row r="196" spans="2:2">
      <c r="B196" s="161"/>
    </row>
    <row r="197" spans="2:2">
      <c r="B197" s="161"/>
    </row>
    <row r="198" spans="2:2">
      <c r="B198" s="161"/>
    </row>
    <row r="199" spans="2:2">
      <c r="B199" s="161"/>
    </row>
    <row r="200" spans="2:2">
      <c r="B200" s="161"/>
    </row>
    <row r="201" spans="2:2">
      <c r="B201" s="161"/>
    </row>
    <row r="202" spans="2:2">
      <c r="B202" s="161"/>
    </row>
    <row r="203" spans="2:2">
      <c r="B203" s="161"/>
    </row>
    <row r="204" spans="2:2">
      <c r="B204" s="161"/>
    </row>
    <row r="205" spans="2:2">
      <c r="B205" s="161"/>
    </row>
    <row r="206" spans="2:2">
      <c r="B206" s="161"/>
    </row>
    <row r="207" spans="2:2">
      <c r="B207" s="161"/>
    </row>
    <row r="208" spans="2:2">
      <c r="B208" s="161"/>
    </row>
    <row r="209" spans="2:2">
      <c r="B209" s="161"/>
    </row>
    <row r="210" spans="2:2">
      <c r="B210" s="161"/>
    </row>
    <row r="211" spans="2:2">
      <c r="B211" s="161"/>
    </row>
    <row r="212" spans="2:2">
      <c r="B212" s="161"/>
    </row>
    <row r="213" spans="2:2">
      <c r="B213" s="161"/>
    </row>
    <row r="214" spans="2:2">
      <c r="B214" s="161"/>
    </row>
    <row r="215" spans="2:2">
      <c r="B215" s="161"/>
    </row>
    <row r="216" spans="2:2">
      <c r="B216" s="161"/>
    </row>
    <row r="217" spans="2:2">
      <c r="B217" s="161"/>
    </row>
    <row r="218" spans="2:2">
      <c r="B218" s="161"/>
    </row>
    <row r="219" spans="2:2">
      <c r="B219" s="161"/>
    </row>
    <row r="220" spans="2:2">
      <c r="B220" s="161"/>
    </row>
    <row r="221" spans="2:2">
      <c r="B221" s="161"/>
    </row>
    <row r="222" spans="2:2">
      <c r="B222" s="161"/>
    </row>
    <row r="223" spans="2:2">
      <c r="B223" s="161"/>
    </row>
    <row r="224" spans="2:2">
      <c r="B224" s="161"/>
    </row>
    <row r="225" spans="2:2">
      <c r="B225" s="161"/>
    </row>
    <row r="226" spans="2:2">
      <c r="B226" s="161"/>
    </row>
    <row r="227" spans="2:2">
      <c r="B227" s="161"/>
    </row>
    <row r="228" spans="2:2">
      <c r="B228" s="161"/>
    </row>
    <row r="229" spans="2:2">
      <c r="B229" s="161"/>
    </row>
    <row r="230" spans="2:2">
      <c r="B230" s="161"/>
    </row>
    <row r="231" spans="2:2">
      <c r="B231" s="161"/>
    </row>
    <row r="232" spans="2:2">
      <c r="B232" s="161"/>
    </row>
    <row r="233" spans="2:2">
      <c r="B233" s="161"/>
    </row>
    <row r="234" spans="2:2">
      <c r="B234" s="161"/>
    </row>
    <row r="235" spans="2:2">
      <c r="B235" s="161"/>
    </row>
    <row r="236" spans="2:2">
      <c r="B236" s="161"/>
    </row>
    <row r="237" spans="2:2">
      <c r="B237" s="161"/>
    </row>
    <row r="238" spans="2:2">
      <c r="B238" s="161"/>
    </row>
    <row r="239" spans="2:2">
      <c r="B239" s="161"/>
    </row>
    <row r="240" spans="2:2">
      <c r="B240" s="161"/>
    </row>
  </sheetData>
  <pageMargins left="0.70866141732283472" right="0.70866141732283472" top="0.74803149606299213" bottom="0.74803149606299213" header="0.31496062992125984" footer="0.31496062992125984"/>
  <pageSetup paperSize="8" scale="37" fitToHeight="0" orientation="landscape" r:id="rId1"/>
  <rowBreaks count="1" manualBreakCount="1">
    <brk id="95" max="31" man="1"/>
  </rowBreaks>
  <colBreaks count="1" manualBreakCount="1">
    <brk id="23" max="131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13"/>
  <sheetViews>
    <sheetView view="pageBreakPreview" zoomScaleNormal="100" zoomScaleSheetLayoutView="100" workbookViewId="0">
      <selection activeCell="B1" sqref="B1"/>
    </sheetView>
  </sheetViews>
  <sheetFormatPr defaultRowHeight="15"/>
  <cols>
    <col min="1" max="1" width="13.85546875" customWidth="1"/>
    <col min="2" max="2" width="86.42578125" customWidth="1"/>
    <col min="3" max="3" width="8" bestFit="1" customWidth="1"/>
    <col min="4" max="5" width="10.140625" customWidth="1"/>
    <col min="6" max="9" width="10.28515625" bestFit="1" customWidth="1"/>
    <col min="10" max="11" width="10.5703125" bestFit="1" customWidth="1"/>
    <col min="12" max="12" width="21.28515625" hidden="1" customWidth="1"/>
  </cols>
  <sheetData>
    <row r="1" spans="1:25" ht="15.75">
      <c r="B1" s="6" t="s">
        <v>72</v>
      </c>
    </row>
    <row r="2" spans="1:25">
      <c r="D2" s="13"/>
      <c r="E2" s="13"/>
      <c r="F2" s="13"/>
      <c r="G2" s="13"/>
      <c r="H2" s="13"/>
      <c r="I2" s="13"/>
      <c r="J2" s="13"/>
      <c r="K2" s="13"/>
      <c r="L2" s="57"/>
      <c r="N2" s="56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</row>
    <row r="3" spans="1:25" ht="30">
      <c r="B3" s="1" t="s">
        <v>240</v>
      </c>
      <c r="D3" s="38">
        <v>2006</v>
      </c>
      <c r="E3" s="38">
        <v>2007</v>
      </c>
      <c r="F3" s="38">
        <v>2008</v>
      </c>
      <c r="G3" s="38">
        <v>2009</v>
      </c>
      <c r="H3" s="38">
        <v>2010</v>
      </c>
      <c r="I3" s="38">
        <v>2011</v>
      </c>
      <c r="J3" s="38">
        <v>2012</v>
      </c>
      <c r="K3" s="38">
        <v>2013</v>
      </c>
      <c r="L3" s="70" t="s">
        <v>380</v>
      </c>
      <c r="N3" s="56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</row>
    <row r="4" spans="1:25">
      <c r="A4" s="1" t="s">
        <v>68</v>
      </c>
      <c r="B4" s="1" t="s">
        <v>2</v>
      </c>
      <c r="C4" s="1" t="s">
        <v>54</v>
      </c>
    </row>
    <row r="5" spans="1:25" ht="15.75">
      <c r="B5" s="15" t="s">
        <v>527</v>
      </c>
      <c r="C5" s="27"/>
    </row>
    <row r="6" spans="1:25">
      <c r="A6" t="s">
        <v>135</v>
      </c>
      <c r="B6" s="9" t="s">
        <v>16</v>
      </c>
      <c r="C6" s="27" t="s">
        <v>55</v>
      </c>
      <c r="D6" s="122">
        <v>10954.5</v>
      </c>
      <c r="E6" s="122">
        <v>11258.599999999999</v>
      </c>
      <c r="F6" s="122">
        <v>11344.299999999997</v>
      </c>
      <c r="G6" s="122">
        <v>11266.700000000003</v>
      </c>
      <c r="H6" s="122">
        <v>11503.5</v>
      </c>
      <c r="I6" s="122">
        <v>11258.9</v>
      </c>
      <c r="J6" s="122">
        <v>11018.6</v>
      </c>
      <c r="K6" s="122">
        <v>11008.1</v>
      </c>
      <c r="L6" s="79"/>
      <c r="M6" s="79"/>
    </row>
    <row r="7" spans="1:25">
      <c r="B7" s="26"/>
      <c r="C7" s="27"/>
      <c r="D7" s="81"/>
      <c r="E7" s="81"/>
      <c r="F7" s="81"/>
      <c r="G7" s="81"/>
      <c r="H7" s="81"/>
      <c r="I7" s="81"/>
      <c r="J7" s="81"/>
      <c r="K7" s="81"/>
      <c r="L7" s="79"/>
    </row>
    <row r="8" spans="1:25">
      <c r="B8" s="26" t="s">
        <v>528</v>
      </c>
      <c r="C8" s="27"/>
      <c r="D8" s="81"/>
      <c r="E8" s="81"/>
      <c r="F8" s="81"/>
      <c r="G8" s="81"/>
      <c r="H8" s="81"/>
      <c r="I8" s="81"/>
      <c r="J8" s="81"/>
      <c r="K8" s="81"/>
      <c r="L8" s="79"/>
    </row>
    <row r="9" spans="1:25">
      <c r="A9" t="s">
        <v>136</v>
      </c>
      <c r="B9" s="7" t="s">
        <v>17</v>
      </c>
      <c r="C9" s="27" t="s">
        <v>55</v>
      </c>
      <c r="D9" s="122">
        <v>4266.8999999999996</v>
      </c>
      <c r="E9" s="122">
        <v>4397.8999999999996</v>
      </c>
      <c r="F9" s="122">
        <v>4518.0999999999995</v>
      </c>
      <c r="G9" s="122">
        <v>4509.6000000000004</v>
      </c>
      <c r="H9" s="122">
        <v>4693.0999999999995</v>
      </c>
      <c r="I9" s="122">
        <v>4505.5999999999995</v>
      </c>
      <c r="J9" s="122">
        <v>4192.2000000000007</v>
      </c>
      <c r="K9" s="122">
        <v>4068</v>
      </c>
      <c r="L9" s="79"/>
      <c r="M9" s="79"/>
    </row>
    <row r="10" spans="1:25">
      <c r="A10" t="s">
        <v>137</v>
      </c>
      <c r="B10" s="7" t="s">
        <v>506</v>
      </c>
      <c r="C10" s="27" t="s">
        <v>55</v>
      </c>
      <c r="D10" s="122">
        <v>2877</v>
      </c>
      <c r="E10" s="122">
        <v>2990.2</v>
      </c>
      <c r="F10" s="122">
        <v>2982.6</v>
      </c>
      <c r="G10" s="122">
        <v>2968.8</v>
      </c>
      <c r="H10" s="122">
        <v>3020.4</v>
      </c>
      <c r="I10" s="122">
        <v>2996.1</v>
      </c>
      <c r="J10" s="122">
        <v>3024.4</v>
      </c>
      <c r="K10" s="122">
        <v>3071.9</v>
      </c>
      <c r="L10" s="79"/>
    </row>
    <row r="11" spans="1:25">
      <c r="A11" t="s">
        <v>138</v>
      </c>
      <c r="B11" s="7" t="s">
        <v>18</v>
      </c>
      <c r="C11" s="27" t="s">
        <v>55</v>
      </c>
      <c r="D11" s="122">
        <v>0</v>
      </c>
      <c r="E11" s="122">
        <v>0</v>
      </c>
      <c r="F11" s="122">
        <v>0</v>
      </c>
      <c r="G11" s="122">
        <v>0</v>
      </c>
      <c r="H11" s="122">
        <v>0</v>
      </c>
      <c r="I11" s="122">
        <v>0</v>
      </c>
      <c r="J11" s="122">
        <v>0</v>
      </c>
      <c r="K11" s="122">
        <v>0</v>
      </c>
      <c r="L11" s="79"/>
    </row>
    <row r="12" spans="1:25">
      <c r="A12" t="s">
        <v>139</v>
      </c>
      <c r="B12" s="7" t="s">
        <v>507</v>
      </c>
      <c r="C12" s="27" t="s">
        <v>55</v>
      </c>
      <c r="D12" s="122">
        <v>2936.9</v>
      </c>
      <c r="E12" s="122">
        <v>3043.2</v>
      </c>
      <c r="F12" s="122">
        <v>3039.7</v>
      </c>
      <c r="G12" s="122">
        <v>2986</v>
      </c>
      <c r="H12" s="122">
        <v>3017.8</v>
      </c>
      <c r="I12" s="122">
        <v>2973.3</v>
      </c>
      <c r="J12" s="122">
        <v>3061.3</v>
      </c>
      <c r="K12" s="122">
        <v>3163.4</v>
      </c>
      <c r="L12" s="79"/>
    </row>
    <row r="13" spans="1:25">
      <c r="A13" t="s">
        <v>140</v>
      </c>
      <c r="B13" s="7" t="s">
        <v>585</v>
      </c>
      <c r="C13" s="27" t="s">
        <v>55</v>
      </c>
      <c r="D13" s="122">
        <v>767.7</v>
      </c>
      <c r="E13" s="122">
        <v>719.3</v>
      </c>
      <c r="F13" s="122">
        <v>694.8</v>
      </c>
      <c r="G13" s="122">
        <v>690.7</v>
      </c>
      <c r="H13" s="122">
        <v>658.7</v>
      </c>
      <c r="I13" s="122">
        <v>669.3</v>
      </c>
      <c r="J13" s="122">
        <v>623.79999999999995</v>
      </c>
      <c r="K13" s="122">
        <v>586.6</v>
      </c>
      <c r="L13" s="79"/>
    </row>
    <row r="14" spans="1:25">
      <c r="A14" t="s">
        <v>584</v>
      </c>
      <c r="B14" s="7" t="s">
        <v>461</v>
      </c>
      <c r="C14" s="27" t="s">
        <v>55</v>
      </c>
      <c r="D14" s="122">
        <v>106</v>
      </c>
      <c r="E14" s="122">
        <v>108</v>
      </c>
      <c r="F14" s="122">
        <v>109.1</v>
      </c>
      <c r="G14" s="122">
        <v>111.6</v>
      </c>
      <c r="H14" s="122">
        <v>113.5</v>
      </c>
      <c r="I14" s="122">
        <v>114.6</v>
      </c>
      <c r="J14" s="122">
        <v>116.9</v>
      </c>
      <c r="K14" s="122">
        <v>118.2</v>
      </c>
      <c r="L14" s="79"/>
    </row>
    <row r="15" spans="1:25">
      <c r="B15" s="26"/>
      <c r="C15" s="27"/>
      <c r="L15" s="79"/>
    </row>
    <row r="16" spans="1:25">
      <c r="B16" s="26" t="s">
        <v>529</v>
      </c>
      <c r="C16" s="27"/>
      <c r="L16" s="79"/>
    </row>
    <row r="17" spans="1:18">
      <c r="A17" t="s">
        <v>141</v>
      </c>
      <c r="B17" s="7" t="s">
        <v>508</v>
      </c>
      <c r="C17" s="27" t="s">
        <v>55</v>
      </c>
      <c r="D17" s="122">
        <v>5251.3006530110006</v>
      </c>
      <c r="E17" s="122">
        <v>5451.5173835399974</v>
      </c>
      <c r="F17" s="122">
        <v>5463.0716515839995</v>
      </c>
      <c r="G17" s="122">
        <v>5539.4855085639992</v>
      </c>
      <c r="H17" s="122">
        <v>5640.7918693980018</v>
      </c>
      <c r="I17" s="122">
        <v>5482.7845030099998</v>
      </c>
      <c r="J17" s="122">
        <v>5164.2991747599999</v>
      </c>
      <c r="K17" s="80">
        <v>5078.8498267820005</v>
      </c>
      <c r="L17" s="79"/>
      <c r="M17" s="79"/>
    </row>
    <row r="18" spans="1:18">
      <c r="A18" t="s">
        <v>142</v>
      </c>
      <c r="B18" s="7" t="s">
        <v>19</v>
      </c>
      <c r="C18" s="27" t="s">
        <v>55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79"/>
    </row>
    <row r="19" spans="1:18">
      <c r="A19" t="s">
        <v>143</v>
      </c>
      <c r="B19" s="7" t="s">
        <v>509</v>
      </c>
      <c r="C19" s="27" t="s">
        <v>55</v>
      </c>
      <c r="D19" s="35">
        <v>6065.9312819240022</v>
      </c>
      <c r="E19" s="35">
        <v>6176.6299699470028</v>
      </c>
      <c r="F19" s="35">
        <v>6264.6621994220031</v>
      </c>
      <c r="G19" s="35">
        <v>6203.7354145859981</v>
      </c>
      <c r="H19" s="35">
        <v>6264.6110738400066</v>
      </c>
      <c r="I19" s="35">
        <v>6174.1133466299989</v>
      </c>
      <c r="J19" s="35">
        <v>6065.3760097499962</v>
      </c>
      <c r="K19" s="35">
        <v>6018.8380137300019</v>
      </c>
      <c r="L19" s="79"/>
    </row>
    <row r="20" spans="1:18">
      <c r="A20" t="s">
        <v>446</v>
      </c>
      <c r="B20" s="7" t="s">
        <v>447</v>
      </c>
      <c r="C20" s="27" t="s">
        <v>55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79"/>
    </row>
    <row r="21" spans="1:18">
      <c r="B21" s="7"/>
      <c r="C21" s="27"/>
      <c r="L21" s="79"/>
    </row>
    <row r="22" spans="1:18">
      <c r="B22" s="26" t="s">
        <v>530</v>
      </c>
      <c r="C22" s="27"/>
      <c r="L22" s="79"/>
    </row>
    <row r="23" spans="1:18">
      <c r="A23" t="s">
        <v>144</v>
      </c>
      <c r="B23" s="7" t="s">
        <v>561</v>
      </c>
      <c r="C23" s="27" t="s">
        <v>55</v>
      </c>
      <c r="D23" s="122">
        <v>150.30000000000001</v>
      </c>
      <c r="E23" s="122">
        <v>147.69999999999999</v>
      </c>
      <c r="F23" s="122">
        <v>154.30000000000001</v>
      </c>
      <c r="G23" s="122">
        <v>138.5</v>
      </c>
      <c r="H23" s="122">
        <v>134.37516050900001</v>
      </c>
      <c r="I23" s="122">
        <v>125.34934400200004</v>
      </c>
      <c r="J23" s="122">
        <v>138.25440277000001</v>
      </c>
      <c r="K23" s="128">
        <v>124.55175956100005</v>
      </c>
      <c r="L23" s="79"/>
      <c r="M23" s="79"/>
    </row>
    <row r="24" spans="1:18">
      <c r="A24" t="s">
        <v>145</v>
      </c>
      <c r="B24" s="7" t="s">
        <v>562</v>
      </c>
      <c r="C24" s="27" t="s">
        <v>55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79"/>
    </row>
    <row r="25" spans="1:18">
      <c r="A25" t="s">
        <v>146</v>
      </c>
      <c r="B25" s="7" t="s">
        <v>563</v>
      </c>
      <c r="C25" s="27" t="s">
        <v>55</v>
      </c>
      <c r="D25" s="35">
        <v>199.6</v>
      </c>
      <c r="E25" s="35">
        <v>199.4</v>
      </c>
      <c r="F25" s="35">
        <v>182.4</v>
      </c>
      <c r="G25" s="35">
        <v>171.6</v>
      </c>
      <c r="H25" s="132">
        <v>169.8006097</v>
      </c>
      <c r="I25" s="132">
        <v>151.75523303199986</v>
      </c>
      <c r="J25" s="132">
        <v>161.40131912999996</v>
      </c>
      <c r="K25" s="132">
        <v>152.09328672700002</v>
      </c>
      <c r="L25" s="79"/>
    </row>
    <row r="26" spans="1:18" ht="30">
      <c r="A26" t="s">
        <v>246</v>
      </c>
      <c r="B26" s="7" t="s">
        <v>564</v>
      </c>
      <c r="C26" s="27" t="s">
        <v>55</v>
      </c>
      <c r="D26" s="35">
        <v>0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79"/>
    </row>
    <row r="27" spans="1:18">
      <c r="A27" t="s">
        <v>569</v>
      </c>
      <c r="B27" s="7" t="s">
        <v>565</v>
      </c>
      <c r="C27" s="27" t="s">
        <v>55</v>
      </c>
      <c r="D27" s="68">
        <v>0</v>
      </c>
      <c r="E27" s="131">
        <v>2.1352120160760002</v>
      </c>
      <c r="F27" s="131">
        <v>2.1257862259871598</v>
      </c>
      <c r="G27" s="131">
        <v>4.3351904897600004</v>
      </c>
      <c r="H27" s="131">
        <v>10.103347146979003</v>
      </c>
      <c r="I27" s="131">
        <v>27.604424068798721</v>
      </c>
      <c r="J27" s="131">
        <v>117.27679083124214</v>
      </c>
      <c r="K27" s="131">
        <v>217.50114752280049</v>
      </c>
      <c r="L27" s="79"/>
      <c r="O27" s="79"/>
      <c r="P27" s="79"/>
      <c r="Q27" s="79"/>
      <c r="R27" s="79"/>
    </row>
    <row r="28" spans="1:18">
      <c r="A28" t="s">
        <v>570</v>
      </c>
      <c r="B28" s="7" t="s">
        <v>566</v>
      </c>
      <c r="C28" s="27" t="s">
        <v>55</v>
      </c>
      <c r="D28" s="68">
        <v>0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79"/>
      <c r="O28" s="79"/>
      <c r="P28" s="79"/>
      <c r="Q28" s="79"/>
      <c r="R28" s="79"/>
    </row>
    <row r="29" spans="1:18">
      <c r="A29" t="s">
        <v>571</v>
      </c>
      <c r="B29" s="7" t="s">
        <v>567</v>
      </c>
      <c r="C29" s="27" t="s">
        <v>55</v>
      </c>
      <c r="D29" s="68">
        <v>0</v>
      </c>
      <c r="E29" s="131">
        <v>1.0048056546240001</v>
      </c>
      <c r="F29" s="131">
        <v>1.0003699886998398</v>
      </c>
      <c r="G29" s="131">
        <v>2.0400896422399999</v>
      </c>
      <c r="H29" s="131">
        <v>2.7742213518830381</v>
      </c>
      <c r="I29" s="131">
        <v>9.2509376901403968</v>
      </c>
      <c r="J29" s="131">
        <v>42.248887930590186</v>
      </c>
      <c r="K29" s="131">
        <v>81.613640661162464</v>
      </c>
      <c r="L29" s="79"/>
      <c r="O29" s="79"/>
      <c r="P29" s="79"/>
      <c r="Q29" s="79"/>
      <c r="R29" s="79"/>
    </row>
    <row r="30" spans="1:18" ht="30">
      <c r="A30" t="s">
        <v>572</v>
      </c>
      <c r="B30" s="7" t="s">
        <v>568</v>
      </c>
      <c r="C30" s="27" t="s">
        <v>55</v>
      </c>
      <c r="D30" s="68">
        <v>0</v>
      </c>
      <c r="E30" s="68">
        <v>0</v>
      </c>
      <c r="F30" s="68">
        <v>0</v>
      </c>
      <c r="G30" s="68">
        <v>0</v>
      </c>
      <c r="H30" s="68">
        <v>0</v>
      </c>
      <c r="I30" s="68">
        <v>0</v>
      </c>
      <c r="J30" s="68">
        <v>0</v>
      </c>
      <c r="K30" s="68">
        <v>0</v>
      </c>
      <c r="L30" s="79"/>
      <c r="O30" s="79"/>
      <c r="P30" s="79"/>
      <c r="Q30" s="79"/>
      <c r="R30" s="79"/>
    </row>
    <row r="31" spans="1:18">
      <c r="B31" s="7"/>
      <c r="C31" s="27"/>
      <c r="L31" s="79"/>
      <c r="O31" s="79"/>
      <c r="P31" s="79"/>
      <c r="Q31" s="79"/>
      <c r="R31" s="79"/>
    </row>
    <row r="32" spans="1:18">
      <c r="B32" s="26" t="s">
        <v>531</v>
      </c>
      <c r="C32" s="27"/>
      <c r="L32" s="79"/>
    </row>
    <row r="33" spans="1:13">
      <c r="A33" t="s">
        <v>147</v>
      </c>
      <c r="B33" s="7" t="s">
        <v>255</v>
      </c>
      <c r="C33" s="27" t="s">
        <v>55</v>
      </c>
      <c r="D33" s="122">
        <v>4198.4000000000005</v>
      </c>
      <c r="E33" s="122">
        <v>4246.8</v>
      </c>
      <c r="F33" s="122">
        <v>4333.1000000000004</v>
      </c>
      <c r="G33" s="122">
        <v>4319.7</v>
      </c>
      <c r="H33" s="122">
        <v>4501</v>
      </c>
      <c r="I33" s="122">
        <v>4381.2</v>
      </c>
      <c r="J33" s="122">
        <v>4065.1</v>
      </c>
      <c r="K33" s="122">
        <v>3938.7000000000003</v>
      </c>
      <c r="L33" s="79"/>
      <c r="M33" s="79"/>
    </row>
    <row r="34" spans="1:13">
      <c r="A34" t="s">
        <v>148</v>
      </c>
      <c r="B34" s="7" t="s">
        <v>589</v>
      </c>
      <c r="C34" s="27" t="s">
        <v>55</v>
      </c>
      <c r="D34" s="122">
        <v>2393</v>
      </c>
      <c r="E34" s="122">
        <v>2517.5</v>
      </c>
      <c r="F34" s="122">
        <v>2531.5</v>
      </c>
      <c r="G34" s="122">
        <v>2497.1999999999998</v>
      </c>
      <c r="H34" s="122">
        <v>2504.9</v>
      </c>
      <c r="I34" s="122">
        <v>1808.3</v>
      </c>
      <c r="J34" s="122">
        <v>1791</v>
      </c>
      <c r="K34" s="122">
        <v>1764.3</v>
      </c>
      <c r="L34" s="79"/>
    </row>
    <row r="35" spans="1:13">
      <c r="A35" t="s">
        <v>149</v>
      </c>
      <c r="B35" s="52" t="s">
        <v>267</v>
      </c>
      <c r="C35" s="27" t="s">
        <v>55</v>
      </c>
      <c r="D35" s="122">
        <v>1889.3</v>
      </c>
      <c r="E35" s="122">
        <v>1972.7</v>
      </c>
      <c r="F35" s="122">
        <v>2006.8</v>
      </c>
      <c r="G35" s="122">
        <v>2041</v>
      </c>
      <c r="H35" s="122">
        <v>2130.5</v>
      </c>
      <c r="I35" s="122">
        <v>2727.4</v>
      </c>
      <c r="J35" s="122">
        <v>2810.4</v>
      </c>
      <c r="K35" s="122">
        <v>2867.9</v>
      </c>
      <c r="L35" s="79"/>
    </row>
    <row r="36" spans="1:13">
      <c r="A36" t="s">
        <v>150</v>
      </c>
      <c r="B36" s="52" t="s">
        <v>268</v>
      </c>
      <c r="C36" s="27" t="s">
        <v>55</v>
      </c>
      <c r="D36" s="122">
        <v>2367.8000000000002</v>
      </c>
      <c r="E36" s="122">
        <v>2413.6</v>
      </c>
      <c r="F36" s="122">
        <v>2363.8000000000002</v>
      </c>
      <c r="G36" s="122">
        <v>2297.1999999999998</v>
      </c>
      <c r="H36" s="122">
        <v>2253.6</v>
      </c>
      <c r="I36" s="122">
        <v>2227.4</v>
      </c>
      <c r="J36" s="122">
        <v>2235.1999999999998</v>
      </c>
      <c r="K36" s="122">
        <v>2319</v>
      </c>
      <c r="L36" s="79"/>
    </row>
    <row r="37" spans="1:13">
      <c r="A37" t="s">
        <v>151</v>
      </c>
      <c r="B37" s="7" t="s">
        <v>20</v>
      </c>
      <c r="C37" s="27" t="s">
        <v>55</v>
      </c>
      <c r="D37" s="122">
        <v>106</v>
      </c>
      <c r="E37" s="122">
        <v>108</v>
      </c>
      <c r="F37" s="122">
        <v>109.1</v>
      </c>
      <c r="G37" s="122">
        <v>111.6</v>
      </c>
      <c r="H37" s="122">
        <v>113.5</v>
      </c>
      <c r="I37" s="122">
        <v>114.6</v>
      </c>
      <c r="J37" s="122">
        <v>116.9</v>
      </c>
      <c r="K37" s="122">
        <v>118.2</v>
      </c>
      <c r="L37" s="79"/>
    </row>
    <row r="38" spans="1:13">
      <c r="B38" s="7"/>
      <c r="C38" s="27"/>
      <c r="D38" s="79"/>
      <c r="E38" s="79"/>
      <c r="F38" s="79"/>
      <c r="G38" s="79"/>
      <c r="H38" s="79"/>
      <c r="I38" s="79"/>
      <c r="J38" s="79"/>
      <c r="K38" s="79"/>
      <c r="L38" s="79"/>
    </row>
    <row r="39" spans="1:13" ht="15.75">
      <c r="B39" s="16" t="s">
        <v>23</v>
      </c>
      <c r="C39" s="27"/>
      <c r="D39" s="79"/>
      <c r="E39" s="79"/>
      <c r="F39" s="79"/>
      <c r="G39" s="79"/>
      <c r="H39" s="79"/>
      <c r="I39" s="79"/>
      <c r="J39" s="79"/>
      <c r="K39" s="79"/>
      <c r="L39" s="79"/>
    </row>
    <row r="40" spans="1:13">
      <c r="B40" s="26" t="s">
        <v>533</v>
      </c>
      <c r="C40" s="27"/>
      <c r="D40" s="79"/>
      <c r="E40" s="79"/>
      <c r="F40" s="79"/>
      <c r="G40" s="79"/>
      <c r="H40" s="79"/>
      <c r="I40" s="79"/>
      <c r="J40" s="79"/>
      <c r="K40" s="79"/>
      <c r="L40" s="79"/>
    </row>
    <row r="41" spans="1:13">
      <c r="A41" t="s">
        <v>152</v>
      </c>
      <c r="B41" s="7" t="s">
        <v>256</v>
      </c>
      <c r="C41" s="27" t="s">
        <v>57</v>
      </c>
      <c r="D41" s="123">
        <v>678884</v>
      </c>
      <c r="E41" s="123">
        <v>680069</v>
      </c>
      <c r="F41" s="123">
        <v>682131</v>
      </c>
      <c r="G41" s="123">
        <v>710517</v>
      </c>
      <c r="H41" s="123">
        <v>722673</v>
      </c>
      <c r="I41" s="123">
        <v>732016</v>
      </c>
      <c r="J41" s="123">
        <v>740569</v>
      </c>
      <c r="K41" s="123">
        <v>744732</v>
      </c>
      <c r="L41" s="79"/>
      <c r="M41" s="79"/>
    </row>
    <row r="42" spans="1:13">
      <c r="A42" t="s">
        <v>153</v>
      </c>
      <c r="B42" s="7" t="s">
        <v>597</v>
      </c>
      <c r="C42" s="27" t="s">
        <v>57</v>
      </c>
      <c r="D42" s="123">
        <v>96970</v>
      </c>
      <c r="E42" s="123">
        <v>96340</v>
      </c>
      <c r="F42" s="123">
        <v>95874</v>
      </c>
      <c r="G42" s="123">
        <v>100699</v>
      </c>
      <c r="H42" s="123">
        <v>100931</v>
      </c>
      <c r="I42" s="123">
        <v>98785</v>
      </c>
      <c r="J42" s="123">
        <v>97924</v>
      </c>
      <c r="K42" s="123">
        <v>97110</v>
      </c>
      <c r="L42" s="79"/>
    </row>
    <row r="43" spans="1:13">
      <c r="A43" t="s">
        <v>154</v>
      </c>
      <c r="B43" s="7" t="s">
        <v>257</v>
      </c>
      <c r="C43" s="27" t="s">
        <v>57</v>
      </c>
      <c r="D43" s="123">
        <v>1173</v>
      </c>
      <c r="E43" s="123">
        <v>1208</v>
      </c>
      <c r="F43" s="123">
        <v>1295</v>
      </c>
      <c r="G43" s="123">
        <v>1406</v>
      </c>
      <c r="H43" s="123">
        <v>1489</v>
      </c>
      <c r="I43" s="123">
        <v>3354</v>
      </c>
      <c r="J43" s="123">
        <v>3731</v>
      </c>
      <c r="K43" s="123">
        <v>3982</v>
      </c>
      <c r="L43" s="79"/>
    </row>
    <row r="44" spans="1:13">
      <c r="A44" t="s">
        <v>155</v>
      </c>
      <c r="B44" s="7" t="s">
        <v>258</v>
      </c>
      <c r="C44" s="27" t="s">
        <v>57</v>
      </c>
      <c r="D44" s="123">
        <v>192</v>
      </c>
      <c r="E44" s="123">
        <v>194</v>
      </c>
      <c r="F44" s="123">
        <v>200</v>
      </c>
      <c r="G44" s="123">
        <v>211</v>
      </c>
      <c r="H44" s="123">
        <v>217</v>
      </c>
      <c r="I44" s="123">
        <v>223</v>
      </c>
      <c r="J44" s="123">
        <v>230</v>
      </c>
      <c r="K44" s="123">
        <v>238</v>
      </c>
      <c r="L44" s="79"/>
    </row>
    <row r="45" spans="1:13">
      <c r="A45" t="s">
        <v>156</v>
      </c>
      <c r="B45" s="7" t="s">
        <v>21</v>
      </c>
      <c r="C45" s="27" t="s">
        <v>57</v>
      </c>
      <c r="D45" s="123">
        <v>1620</v>
      </c>
      <c r="E45" s="123">
        <v>1615</v>
      </c>
      <c r="F45" s="123">
        <v>1610</v>
      </c>
      <c r="G45" s="123">
        <v>1634</v>
      </c>
      <c r="H45" s="123">
        <v>1654</v>
      </c>
      <c r="I45" s="123">
        <v>1677</v>
      </c>
      <c r="J45" s="123">
        <v>1699</v>
      </c>
      <c r="K45" s="123">
        <v>1704</v>
      </c>
      <c r="L45" s="79"/>
    </row>
    <row r="46" spans="1:13">
      <c r="A46" t="s">
        <v>157</v>
      </c>
      <c r="B46" s="7" t="s">
        <v>22</v>
      </c>
      <c r="C46" s="27" t="s">
        <v>57</v>
      </c>
      <c r="D46" s="123">
        <v>0</v>
      </c>
      <c r="E46" s="123">
        <v>0</v>
      </c>
      <c r="F46" s="123">
        <v>0</v>
      </c>
      <c r="G46" s="123">
        <v>0</v>
      </c>
      <c r="H46" s="123">
        <v>0</v>
      </c>
      <c r="I46" s="123">
        <v>0</v>
      </c>
      <c r="J46" s="123">
        <v>0</v>
      </c>
      <c r="K46" s="123">
        <v>0</v>
      </c>
      <c r="L46" s="79"/>
    </row>
    <row r="47" spans="1:13">
      <c r="A47" t="s">
        <v>158</v>
      </c>
      <c r="B47" s="14" t="s">
        <v>262</v>
      </c>
      <c r="C47" s="27" t="s">
        <v>57</v>
      </c>
      <c r="D47" s="123">
        <f t="shared" ref="D47:K47" si="0">SUM(D41:D46)</f>
        <v>778839</v>
      </c>
      <c r="E47" s="123">
        <f t="shared" si="0"/>
        <v>779426</v>
      </c>
      <c r="F47" s="123">
        <f t="shared" si="0"/>
        <v>781110</v>
      </c>
      <c r="G47" s="123">
        <f t="shared" si="0"/>
        <v>814467</v>
      </c>
      <c r="H47" s="123">
        <f t="shared" si="0"/>
        <v>826964</v>
      </c>
      <c r="I47" s="123">
        <f t="shared" si="0"/>
        <v>836055</v>
      </c>
      <c r="J47" s="123">
        <f t="shared" si="0"/>
        <v>844153</v>
      </c>
      <c r="K47" s="123">
        <f t="shared" si="0"/>
        <v>847766</v>
      </c>
      <c r="L47" s="123">
        <f t="shared" ref="L47" si="1">SUM(L41:L46)</f>
        <v>0</v>
      </c>
    </row>
    <row r="48" spans="1:13">
      <c r="B48" s="14"/>
      <c r="C48" s="27"/>
      <c r="L48" s="79"/>
    </row>
    <row r="49" spans="1:25">
      <c r="B49" s="26" t="s">
        <v>532</v>
      </c>
      <c r="C49" s="27"/>
      <c r="L49" s="79"/>
      <c r="O49" s="79"/>
      <c r="P49" s="79"/>
      <c r="Q49" s="79"/>
      <c r="R49" s="79"/>
      <c r="S49" s="79"/>
      <c r="T49" s="79"/>
      <c r="U49" s="79"/>
      <c r="V49" s="79"/>
    </row>
    <row r="50" spans="1:25">
      <c r="A50" t="s">
        <v>159</v>
      </c>
      <c r="B50" s="7" t="s">
        <v>59</v>
      </c>
      <c r="C50" s="27" t="s">
        <v>57</v>
      </c>
      <c r="D50" s="123">
        <v>3475</v>
      </c>
      <c r="E50" s="123">
        <v>3478</v>
      </c>
      <c r="F50" s="123">
        <v>4323</v>
      </c>
      <c r="G50" s="123">
        <v>4519</v>
      </c>
      <c r="H50" s="123">
        <v>4734</v>
      </c>
      <c r="I50" s="123">
        <v>4843</v>
      </c>
      <c r="J50" s="123">
        <v>4979</v>
      </c>
      <c r="K50" s="123">
        <v>5105</v>
      </c>
      <c r="L50" s="79"/>
      <c r="M50" s="79"/>
      <c r="O50" s="79"/>
      <c r="P50" s="79"/>
      <c r="Q50" s="79"/>
      <c r="R50" s="79"/>
      <c r="S50" s="79"/>
      <c r="T50" s="79"/>
      <c r="U50" s="79"/>
      <c r="V50" s="79"/>
    </row>
    <row r="51" spans="1:25">
      <c r="A51" t="s">
        <v>160</v>
      </c>
      <c r="B51" s="7" t="s">
        <v>60</v>
      </c>
      <c r="C51" s="27" t="s">
        <v>57</v>
      </c>
      <c r="D51" s="123">
        <v>534705</v>
      </c>
      <c r="E51" s="123">
        <v>535108</v>
      </c>
      <c r="F51" s="123">
        <v>544497</v>
      </c>
      <c r="G51" s="123">
        <v>555238</v>
      </c>
      <c r="H51" s="123">
        <v>561308</v>
      </c>
      <c r="I51" s="123">
        <v>580030</v>
      </c>
      <c r="J51" s="123">
        <v>581698</v>
      </c>
      <c r="K51" s="123">
        <v>583772</v>
      </c>
      <c r="L51" s="79"/>
      <c r="O51" s="79"/>
      <c r="P51" s="79"/>
      <c r="Q51" s="79"/>
      <c r="R51" s="79"/>
      <c r="S51" s="79"/>
      <c r="T51" s="79"/>
      <c r="U51" s="79"/>
      <c r="V51" s="79"/>
    </row>
    <row r="52" spans="1:25">
      <c r="A52" t="s">
        <v>161</v>
      </c>
      <c r="B52" s="7" t="s">
        <v>61</v>
      </c>
      <c r="C52" s="27" t="s">
        <v>57</v>
      </c>
      <c r="D52" s="123">
        <v>104471</v>
      </c>
      <c r="E52" s="123">
        <v>104550</v>
      </c>
      <c r="F52" s="123">
        <v>101838</v>
      </c>
      <c r="G52" s="123">
        <v>112303</v>
      </c>
      <c r="H52" s="123">
        <v>114756</v>
      </c>
      <c r="I52" s="123">
        <v>108111</v>
      </c>
      <c r="J52" s="123">
        <v>120434</v>
      </c>
      <c r="K52" s="123">
        <v>120820</v>
      </c>
      <c r="L52" s="79"/>
      <c r="O52" s="79"/>
      <c r="P52" s="79"/>
      <c r="Q52" s="79"/>
      <c r="R52" s="79"/>
      <c r="S52" s="79"/>
      <c r="T52" s="79"/>
      <c r="U52" s="79"/>
      <c r="V52" s="79"/>
    </row>
    <row r="53" spans="1:25">
      <c r="A53" t="s">
        <v>162</v>
      </c>
      <c r="B53" s="7" t="s">
        <v>62</v>
      </c>
      <c r="C53" s="27" t="s">
        <v>57</v>
      </c>
      <c r="D53" s="123">
        <v>136188</v>
      </c>
      <c r="E53" s="123">
        <v>136290</v>
      </c>
      <c r="F53" s="123">
        <v>130452</v>
      </c>
      <c r="G53" s="123">
        <v>142407</v>
      </c>
      <c r="H53" s="123">
        <v>146166</v>
      </c>
      <c r="I53" s="123">
        <v>143071</v>
      </c>
      <c r="J53" s="123">
        <v>137042</v>
      </c>
      <c r="K53" s="123">
        <v>138069</v>
      </c>
      <c r="L53" s="79"/>
      <c r="O53" s="79"/>
      <c r="P53" s="79"/>
      <c r="Q53" s="79"/>
      <c r="R53" s="79"/>
      <c r="S53" s="79"/>
      <c r="T53" s="79"/>
      <c r="U53" s="79"/>
      <c r="V53" s="79"/>
    </row>
    <row r="54" spans="1:25">
      <c r="A54" t="s">
        <v>163</v>
      </c>
      <c r="B54" s="14" t="s">
        <v>262</v>
      </c>
      <c r="C54" s="27" t="s">
        <v>57</v>
      </c>
      <c r="D54" s="123">
        <f>SUM(D50:D53)</f>
        <v>778839</v>
      </c>
      <c r="E54" s="123">
        <f t="shared" ref="E54:K54" si="2">SUM(E50:E53)</f>
        <v>779426</v>
      </c>
      <c r="F54" s="123">
        <f t="shared" si="2"/>
        <v>781110</v>
      </c>
      <c r="G54" s="123">
        <f t="shared" si="2"/>
        <v>814467</v>
      </c>
      <c r="H54" s="123">
        <f t="shared" si="2"/>
        <v>826964</v>
      </c>
      <c r="I54" s="123">
        <f t="shared" si="2"/>
        <v>836055</v>
      </c>
      <c r="J54" s="123">
        <f t="shared" si="2"/>
        <v>844153</v>
      </c>
      <c r="K54" s="123">
        <f t="shared" si="2"/>
        <v>847766</v>
      </c>
      <c r="L54" s="79"/>
      <c r="O54" s="79"/>
      <c r="P54" s="79"/>
      <c r="Q54" s="79"/>
      <c r="R54" s="79"/>
      <c r="S54" s="79"/>
      <c r="T54" s="79"/>
      <c r="U54" s="79"/>
      <c r="V54" s="79"/>
    </row>
    <row r="55" spans="1:25">
      <c r="B55" s="7"/>
      <c r="C55" s="27"/>
      <c r="L55" s="79"/>
      <c r="O55" s="79"/>
      <c r="P55" s="79"/>
      <c r="Q55" s="79"/>
      <c r="R55" s="79"/>
      <c r="S55" s="79"/>
      <c r="T55" s="79"/>
      <c r="U55" s="79"/>
      <c r="V55" s="79"/>
    </row>
    <row r="56" spans="1:25" ht="15.75">
      <c r="B56" s="16" t="s">
        <v>64</v>
      </c>
      <c r="C56" s="27"/>
      <c r="D56" s="79"/>
      <c r="E56" s="79"/>
      <c r="F56" s="79"/>
      <c r="G56" s="79"/>
      <c r="H56" s="79"/>
      <c r="I56" s="79"/>
      <c r="J56" s="79"/>
      <c r="K56" s="79"/>
      <c r="L56" s="79"/>
      <c r="O56" s="79"/>
      <c r="P56" s="79"/>
      <c r="Q56" s="79"/>
      <c r="R56" s="79"/>
      <c r="S56" s="79"/>
      <c r="T56" s="79"/>
      <c r="U56" s="79"/>
      <c r="V56" s="79"/>
    </row>
    <row r="57" spans="1:25" ht="30">
      <c r="B57" s="26" t="s">
        <v>534</v>
      </c>
      <c r="C57" s="27"/>
      <c r="D57" s="79"/>
      <c r="E57" s="79"/>
      <c r="F57" s="79"/>
      <c r="G57" s="79"/>
      <c r="H57" s="79"/>
      <c r="I57" s="79"/>
      <c r="J57" s="79"/>
      <c r="K57" s="79"/>
      <c r="L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</row>
    <row r="58" spans="1:25">
      <c r="A58" s="37" t="s">
        <v>387</v>
      </c>
      <c r="B58" s="7" t="s">
        <v>590</v>
      </c>
      <c r="C58" s="27" t="s">
        <v>65</v>
      </c>
      <c r="D58" s="123">
        <v>2761.6993172744224</v>
      </c>
      <c r="E58" s="123">
        <v>2780.814786742847</v>
      </c>
      <c r="F58" s="123">
        <v>2898.8604466585357</v>
      </c>
      <c r="G58" s="123">
        <v>3141.5427685739387</v>
      </c>
      <c r="H58" s="123">
        <v>3118.3194878351023</v>
      </c>
      <c r="I58" s="123">
        <v>3151.4996026634021</v>
      </c>
      <c r="J58" s="123">
        <v>2830.0109719011061</v>
      </c>
      <c r="K58" s="123">
        <v>2915.3095610429159</v>
      </c>
      <c r="L58" s="79"/>
      <c r="M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</row>
    <row r="59" spans="1:25">
      <c r="A59" s="37" t="s">
        <v>388</v>
      </c>
      <c r="B59" s="7" t="s">
        <v>591</v>
      </c>
      <c r="C59" s="27" t="s">
        <v>65</v>
      </c>
      <c r="D59" s="163"/>
      <c r="E59" s="163"/>
      <c r="F59" s="163"/>
      <c r="G59" s="163"/>
      <c r="H59" s="163"/>
      <c r="I59" s="163"/>
      <c r="J59" s="163"/>
      <c r="K59" s="163"/>
      <c r="L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</row>
    <row r="60" spans="1:25">
      <c r="A60" s="37" t="s">
        <v>389</v>
      </c>
      <c r="B60" s="7" t="s">
        <v>592</v>
      </c>
      <c r="C60" s="27" t="s">
        <v>65</v>
      </c>
      <c r="D60" s="163"/>
      <c r="E60" s="163"/>
      <c r="F60" s="163"/>
      <c r="G60" s="163"/>
      <c r="H60" s="163"/>
      <c r="I60" s="163"/>
      <c r="J60" s="163"/>
      <c r="K60" s="163"/>
      <c r="L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</row>
    <row r="61" spans="1:25">
      <c r="A61" s="37" t="s">
        <v>390</v>
      </c>
      <c r="B61" s="7" t="s">
        <v>384</v>
      </c>
      <c r="C61" s="27" t="s">
        <v>65</v>
      </c>
      <c r="D61" s="123">
        <v>2406.5290646234153</v>
      </c>
      <c r="E61" s="123">
        <v>2325.6683677240881</v>
      </c>
      <c r="F61" s="123">
        <v>2603.5948316921235</v>
      </c>
      <c r="G61" s="123">
        <v>2846.8761815054822</v>
      </c>
      <c r="H61" s="123">
        <v>2798.534388269135</v>
      </c>
      <c r="I61" s="123">
        <v>2830.2204097894751</v>
      </c>
      <c r="J61" s="123">
        <v>2455.7130820643306</v>
      </c>
      <c r="K61" s="123">
        <v>2524.6427869934723</v>
      </c>
      <c r="L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</row>
    <row r="62" spans="1:25">
      <c r="A62" s="37" t="s">
        <v>391</v>
      </c>
      <c r="B62" s="7" t="s">
        <v>385</v>
      </c>
      <c r="C62" s="27" t="s">
        <v>65</v>
      </c>
      <c r="D62" s="163"/>
      <c r="E62" s="163"/>
      <c r="F62" s="163"/>
      <c r="G62" s="163"/>
      <c r="H62" s="163"/>
      <c r="I62" s="163"/>
      <c r="J62" s="163"/>
      <c r="K62" s="163"/>
      <c r="L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</row>
    <row r="63" spans="1:25">
      <c r="A63" s="37" t="s">
        <v>392</v>
      </c>
      <c r="B63" s="7" t="s">
        <v>386</v>
      </c>
      <c r="C63" s="27" t="s">
        <v>65</v>
      </c>
      <c r="D63" s="163"/>
      <c r="E63" s="163"/>
      <c r="F63" s="163"/>
      <c r="G63" s="163"/>
      <c r="H63" s="163"/>
      <c r="I63" s="163"/>
      <c r="J63" s="163"/>
      <c r="K63" s="163"/>
      <c r="L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</row>
    <row r="64" spans="1:25">
      <c r="A64" s="37"/>
      <c r="B64" s="7"/>
      <c r="C64" s="27"/>
      <c r="D64" s="79"/>
      <c r="E64" s="79"/>
      <c r="F64" s="79"/>
      <c r="G64" s="79"/>
      <c r="H64" s="79"/>
      <c r="I64" s="79"/>
      <c r="J64" s="79"/>
      <c r="K64" s="79"/>
      <c r="L64" s="79"/>
      <c r="R64" s="79"/>
      <c r="S64" s="79"/>
      <c r="T64" s="79"/>
      <c r="U64" s="79"/>
      <c r="V64" s="79"/>
      <c r="W64" s="79"/>
      <c r="X64" s="79"/>
      <c r="Y64" s="79"/>
    </row>
    <row r="65" spans="1:25" ht="30">
      <c r="A65" s="37"/>
      <c r="B65" s="26" t="s">
        <v>600</v>
      </c>
      <c r="C65" s="27"/>
      <c r="D65" s="79"/>
      <c r="E65" s="79"/>
      <c r="F65" s="79"/>
      <c r="G65" s="79"/>
      <c r="H65" s="79"/>
      <c r="I65" s="79"/>
      <c r="J65" s="79"/>
      <c r="K65" s="79"/>
      <c r="L65" s="79"/>
      <c r="R65" s="79"/>
      <c r="S65" s="79"/>
      <c r="T65" s="79"/>
      <c r="U65" s="79"/>
      <c r="V65" s="79"/>
      <c r="W65" s="79"/>
      <c r="X65" s="79"/>
      <c r="Y65" s="79"/>
    </row>
    <row r="66" spans="1:25">
      <c r="A66" s="37" t="s">
        <v>394</v>
      </c>
      <c r="B66" s="7" t="s">
        <v>590</v>
      </c>
      <c r="C66" s="27" t="s">
        <v>65</v>
      </c>
      <c r="D66" s="123">
        <v>2765.2886759999997</v>
      </c>
      <c r="E66" s="123">
        <v>2746.0278239999989</v>
      </c>
      <c r="F66" s="123">
        <v>2959.9079359999992</v>
      </c>
      <c r="G66" s="123">
        <v>3192.7919959999999</v>
      </c>
      <c r="H66" s="123">
        <v>3096.2725459999997</v>
      </c>
      <c r="I66" s="123">
        <v>3096.3392140000005</v>
      </c>
      <c r="J66" s="123">
        <v>2768.2162320000007</v>
      </c>
      <c r="K66" s="123">
        <v>2902.2357060000004</v>
      </c>
      <c r="L66" s="79"/>
      <c r="M66" s="79"/>
      <c r="R66" s="79"/>
      <c r="S66" s="79"/>
      <c r="T66" s="79"/>
      <c r="U66" s="79"/>
      <c r="V66" s="79"/>
      <c r="W66" s="79"/>
      <c r="X66" s="79"/>
      <c r="Y66" s="79"/>
    </row>
    <row r="67" spans="1:25">
      <c r="A67" s="37" t="s">
        <v>395</v>
      </c>
      <c r="B67" s="7" t="s">
        <v>591</v>
      </c>
      <c r="C67" s="27" t="s">
        <v>65</v>
      </c>
      <c r="D67" s="163"/>
      <c r="E67" s="163"/>
      <c r="F67" s="163"/>
      <c r="G67" s="163"/>
      <c r="H67" s="163"/>
      <c r="I67" s="163"/>
      <c r="J67" s="163"/>
      <c r="K67" s="123">
        <v>3130.596500442035</v>
      </c>
      <c r="L67" s="79"/>
      <c r="R67" s="79"/>
      <c r="S67" s="79"/>
      <c r="T67" s="79"/>
      <c r="U67" s="79"/>
      <c r="V67" s="79"/>
      <c r="W67" s="79"/>
      <c r="X67" s="79"/>
      <c r="Y67" s="79"/>
    </row>
    <row r="68" spans="1:25">
      <c r="A68" s="37" t="s">
        <v>396</v>
      </c>
      <c r="B68" s="7" t="s">
        <v>592</v>
      </c>
      <c r="C68" s="27" t="s">
        <v>65</v>
      </c>
      <c r="D68" s="163"/>
      <c r="E68" s="163"/>
      <c r="F68" s="163"/>
      <c r="G68" s="163"/>
      <c r="H68" s="163"/>
      <c r="I68" s="163"/>
      <c r="J68" s="163"/>
      <c r="K68" s="163"/>
      <c r="L68" s="79"/>
      <c r="R68" s="79"/>
      <c r="S68" s="79"/>
      <c r="T68" s="79"/>
      <c r="U68" s="79"/>
      <c r="V68" s="79"/>
      <c r="W68" s="79"/>
      <c r="X68" s="79"/>
      <c r="Y68" s="79"/>
    </row>
    <row r="69" spans="1:25">
      <c r="A69" s="37" t="s">
        <v>397</v>
      </c>
      <c r="B69" s="7" t="s">
        <v>384</v>
      </c>
      <c r="C69" s="27" t="s">
        <v>65</v>
      </c>
      <c r="D69" s="123">
        <v>2595.4789880000012</v>
      </c>
      <c r="E69" s="123">
        <v>2431.0570220000004</v>
      </c>
      <c r="F69" s="123">
        <v>2761.0370780000003</v>
      </c>
      <c r="G69" s="123">
        <v>2991.5339279999994</v>
      </c>
      <c r="H69" s="123">
        <v>2896.1926880000019</v>
      </c>
      <c r="I69" s="123">
        <v>2899.6192679999995</v>
      </c>
      <c r="J69" s="123">
        <v>2574.0997440000006</v>
      </c>
      <c r="K69" s="123">
        <v>2462.0135519999999</v>
      </c>
      <c r="L69" s="79"/>
      <c r="R69" s="79"/>
      <c r="S69" s="79"/>
      <c r="T69" s="79"/>
      <c r="U69" s="79"/>
      <c r="V69" s="79"/>
      <c r="W69" s="79"/>
      <c r="X69" s="79"/>
      <c r="Y69" s="79"/>
    </row>
    <row r="70" spans="1:25">
      <c r="A70" s="37" t="s">
        <v>398</v>
      </c>
      <c r="B70" s="7" t="s">
        <v>385</v>
      </c>
      <c r="C70" s="27" t="s">
        <v>65</v>
      </c>
      <c r="D70" s="163"/>
      <c r="E70" s="163"/>
      <c r="F70" s="163"/>
      <c r="G70" s="163"/>
      <c r="H70" s="163"/>
      <c r="I70" s="163"/>
      <c r="J70" s="163"/>
      <c r="K70" s="163"/>
      <c r="L70" s="79"/>
      <c r="M70" s="79"/>
      <c r="R70" s="79"/>
      <c r="S70" s="79"/>
      <c r="T70" s="79"/>
      <c r="U70" s="79"/>
      <c r="V70" s="79"/>
      <c r="W70" s="79"/>
      <c r="X70" s="79"/>
      <c r="Y70" s="79"/>
    </row>
    <row r="71" spans="1:25">
      <c r="A71" s="37" t="s">
        <v>399</v>
      </c>
      <c r="B71" s="7" t="s">
        <v>386</v>
      </c>
      <c r="C71" s="27" t="s">
        <v>65</v>
      </c>
      <c r="D71" s="163"/>
      <c r="E71" s="163"/>
      <c r="F71" s="163"/>
      <c r="G71" s="163"/>
      <c r="H71" s="163"/>
      <c r="I71" s="163"/>
      <c r="J71" s="163"/>
      <c r="K71" s="163"/>
      <c r="L71" s="79"/>
      <c r="R71" s="79"/>
      <c r="S71" s="79"/>
      <c r="T71" s="79"/>
      <c r="U71" s="79"/>
      <c r="V71" s="79"/>
      <c r="W71" s="79"/>
      <c r="X71" s="79"/>
      <c r="Y71" s="79"/>
    </row>
    <row r="72" spans="1:25">
      <c r="A72" s="37"/>
      <c r="B72" s="7"/>
      <c r="C72" s="27"/>
      <c r="D72" s="79"/>
      <c r="E72" s="79"/>
      <c r="F72" s="79"/>
      <c r="G72" s="79"/>
      <c r="H72" s="79"/>
      <c r="I72" s="79"/>
      <c r="J72" s="79"/>
      <c r="K72" s="79"/>
      <c r="L72" s="79"/>
      <c r="R72" s="79"/>
      <c r="S72" s="79"/>
      <c r="T72" s="79"/>
      <c r="U72" s="79"/>
      <c r="V72" s="79"/>
      <c r="W72" s="79"/>
      <c r="X72" s="79"/>
      <c r="Y72" s="79"/>
    </row>
    <row r="73" spans="1:25" ht="30">
      <c r="A73" s="37"/>
      <c r="B73" s="26" t="s">
        <v>535</v>
      </c>
      <c r="C73" s="27"/>
      <c r="D73" s="79"/>
      <c r="E73" s="79"/>
      <c r="F73" s="79"/>
      <c r="G73" s="79"/>
      <c r="H73" s="79"/>
      <c r="I73" s="79"/>
      <c r="J73" s="79"/>
      <c r="K73" s="79"/>
      <c r="L73" s="79"/>
      <c r="R73" s="79"/>
      <c r="S73" s="79"/>
      <c r="T73" s="79"/>
      <c r="U73" s="79"/>
      <c r="V73" s="79"/>
      <c r="W73" s="79"/>
      <c r="X73" s="79"/>
      <c r="Y73" s="79"/>
    </row>
    <row r="74" spans="1:25">
      <c r="A74" s="37" t="s">
        <v>393</v>
      </c>
      <c r="B74" s="7" t="s">
        <v>381</v>
      </c>
      <c r="C74" s="27" t="s">
        <v>66</v>
      </c>
      <c r="D74" s="123">
        <v>3006.518114408183</v>
      </c>
      <c r="E74" s="123">
        <v>3020.8315265280398</v>
      </c>
      <c r="F74" s="123">
        <v>3117.791763882075</v>
      </c>
      <c r="G74" s="123">
        <v>3352.5988778317928</v>
      </c>
      <c r="H74" s="123">
        <v>3305.9430887500162</v>
      </c>
      <c r="I74" s="123">
        <v>3327.8145021730879</v>
      </c>
      <c r="J74" s="123">
        <v>2973.4051031617046</v>
      </c>
      <c r="K74" s="123">
        <v>3059.7653222665572</v>
      </c>
      <c r="L74" s="79"/>
      <c r="M74" s="79"/>
      <c r="R74" s="79"/>
      <c r="S74" s="79"/>
      <c r="T74" s="79"/>
      <c r="U74" s="79"/>
      <c r="V74" s="79"/>
      <c r="W74" s="79"/>
      <c r="X74" s="79"/>
      <c r="Y74" s="79"/>
    </row>
    <row r="75" spans="1:25">
      <c r="A75" s="37" t="s">
        <v>400</v>
      </c>
      <c r="B75" s="7" t="s">
        <v>382</v>
      </c>
      <c r="C75" s="27" t="s">
        <v>66</v>
      </c>
      <c r="D75" s="163"/>
      <c r="E75" s="163"/>
      <c r="F75" s="163"/>
      <c r="G75" s="163"/>
      <c r="H75" s="163"/>
      <c r="I75" s="163"/>
      <c r="J75" s="163"/>
      <c r="K75" s="163"/>
      <c r="L75" s="79"/>
      <c r="R75" s="79"/>
      <c r="S75" s="79"/>
      <c r="T75" s="79"/>
      <c r="U75" s="79"/>
      <c r="V75" s="79"/>
      <c r="W75" s="79"/>
      <c r="X75" s="79"/>
      <c r="Y75" s="79"/>
    </row>
    <row r="76" spans="1:25">
      <c r="A76" s="37" t="s">
        <v>401</v>
      </c>
      <c r="B76" s="7" t="s">
        <v>383</v>
      </c>
      <c r="C76" s="27" t="s">
        <v>66</v>
      </c>
      <c r="D76" s="163"/>
      <c r="E76" s="163"/>
      <c r="F76" s="163"/>
      <c r="G76" s="163"/>
      <c r="H76" s="163"/>
      <c r="I76" s="163"/>
      <c r="J76" s="163"/>
      <c r="K76" s="163"/>
      <c r="L76" s="79"/>
      <c r="R76" s="79"/>
      <c r="S76" s="79"/>
      <c r="T76" s="79"/>
      <c r="U76" s="79"/>
      <c r="V76" s="79"/>
      <c r="W76" s="79"/>
      <c r="X76" s="79"/>
      <c r="Y76" s="79"/>
    </row>
    <row r="77" spans="1:25">
      <c r="A77" s="37" t="s">
        <v>402</v>
      </c>
      <c r="B77" s="7" t="s">
        <v>384</v>
      </c>
      <c r="C77" s="27" t="s">
        <v>66</v>
      </c>
      <c r="D77" s="123">
        <v>2601.3452543199237</v>
      </c>
      <c r="E77" s="123">
        <v>2506.1773607532996</v>
      </c>
      <c r="F77" s="123">
        <v>2786.2756575419703</v>
      </c>
      <c r="G77" s="123">
        <v>3018.9138723961046</v>
      </c>
      <c r="H77" s="123">
        <v>2958.6348541942452</v>
      </c>
      <c r="I77" s="123">
        <v>2972.4219224566041</v>
      </c>
      <c r="J77" s="123">
        <v>2574.2073637590761</v>
      </c>
      <c r="K77" s="123">
        <v>2654.5554041600317</v>
      </c>
      <c r="L77" s="79"/>
      <c r="R77" s="79"/>
      <c r="S77" s="79"/>
      <c r="T77" s="79"/>
      <c r="U77" s="79"/>
      <c r="V77" s="79"/>
      <c r="W77" s="79"/>
      <c r="X77" s="79"/>
      <c r="Y77" s="79"/>
    </row>
    <row r="78" spans="1:25">
      <c r="A78" s="37" t="s">
        <v>403</v>
      </c>
      <c r="B78" s="7" t="s">
        <v>385</v>
      </c>
      <c r="C78" s="27" t="s">
        <v>66</v>
      </c>
      <c r="D78" s="163"/>
      <c r="E78" s="163"/>
      <c r="F78" s="163"/>
      <c r="G78" s="163"/>
      <c r="H78" s="163"/>
      <c r="I78" s="163"/>
      <c r="J78" s="163"/>
      <c r="K78" s="163"/>
      <c r="L78" s="79"/>
      <c r="R78" s="79"/>
      <c r="S78" s="79"/>
      <c r="T78" s="79"/>
      <c r="U78" s="79"/>
      <c r="V78" s="79"/>
      <c r="W78" s="79"/>
      <c r="X78" s="79"/>
      <c r="Y78" s="79"/>
    </row>
    <row r="79" spans="1:25">
      <c r="A79" s="37" t="s">
        <v>404</v>
      </c>
      <c r="B79" s="7" t="s">
        <v>386</v>
      </c>
      <c r="C79" s="27" t="s">
        <v>66</v>
      </c>
      <c r="D79" s="163"/>
      <c r="E79" s="163"/>
      <c r="F79" s="163"/>
      <c r="G79" s="163"/>
      <c r="H79" s="163"/>
      <c r="I79" s="163"/>
      <c r="J79" s="163"/>
      <c r="K79" s="163"/>
      <c r="L79" s="79"/>
      <c r="R79" s="79"/>
      <c r="S79" s="79"/>
      <c r="T79" s="79"/>
      <c r="U79" s="79"/>
      <c r="V79" s="79"/>
      <c r="W79" s="79"/>
      <c r="X79" s="79"/>
      <c r="Y79" s="79"/>
    </row>
    <row r="80" spans="1:25">
      <c r="A80" s="37"/>
      <c r="B80" s="7"/>
      <c r="C80" s="27"/>
      <c r="D80" s="79"/>
      <c r="E80" s="79"/>
      <c r="F80" s="79"/>
      <c r="G80" s="79"/>
      <c r="H80" s="79"/>
      <c r="I80" s="79"/>
      <c r="J80" s="79"/>
      <c r="K80" s="79"/>
      <c r="L80" s="167">
        <f t="shared" ref="L80" si="3">L82-L81</f>
        <v>0</v>
      </c>
      <c r="R80" s="79"/>
      <c r="S80" s="79"/>
      <c r="T80" s="79"/>
      <c r="U80" s="79"/>
      <c r="V80" s="79"/>
      <c r="W80" s="79"/>
      <c r="X80" s="79"/>
      <c r="Y80" s="79"/>
    </row>
    <row r="81" spans="1:22" ht="30">
      <c r="A81" s="37"/>
      <c r="B81" s="26" t="s">
        <v>599</v>
      </c>
      <c r="C81" s="27"/>
      <c r="D81" s="79"/>
      <c r="E81" s="79"/>
      <c r="F81" s="79"/>
      <c r="G81" s="79"/>
      <c r="H81" s="79"/>
      <c r="I81" s="79"/>
      <c r="J81" s="79"/>
      <c r="K81" s="79"/>
      <c r="L81" s="79"/>
    </row>
    <row r="82" spans="1:22">
      <c r="A82" s="37" t="s">
        <v>405</v>
      </c>
      <c r="B82" s="7" t="s">
        <v>381</v>
      </c>
      <c r="C82" s="27" t="s">
        <v>66</v>
      </c>
      <c r="D82" s="123">
        <v>2838.2128817145435</v>
      </c>
      <c r="E82" s="123">
        <v>2798.46851816765</v>
      </c>
      <c r="F82" s="123">
        <v>3013.5078953406064</v>
      </c>
      <c r="G82" s="123">
        <v>3246.0694290879687</v>
      </c>
      <c r="H82" s="123">
        <v>3137.1474130591168</v>
      </c>
      <c r="I82" s="123">
        <v>3133.095561075942</v>
      </c>
      <c r="J82" s="123">
        <v>2803.9458412150407</v>
      </c>
      <c r="K82" s="123">
        <v>2947.317777062713</v>
      </c>
      <c r="L82" s="79"/>
      <c r="M82" s="79"/>
      <c r="N82" s="79"/>
      <c r="O82" s="79"/>
      <c r="P82" s="79"/>
      <c r="Q82" s="79"/>
      <c r="R82" s="79"/>
      <c r="S82" s="79"/>
      <c r="T82" s="79"/>
      <c r="U82" s="79"/>
    </row>
    <row r="83" spans="1:22">
      <c r="A83" s="37" t="s">
        <v>406</v>
      </c>
      <c r="B83" s="7" t="s">
        <v>382</v>
      </c>
      <c r="C83" s="27" t="s">
        <v>66</v>
      </c>
      <c r="D83" s="163"/>
      <c r="E83" s="163"/>
      <c r="F83" s="163"/>
      <c r="G83" s="163"/>
      <c r="H83" s="163"/>
      <c r="I83" s="163"/>
      <c r="J83" s="163"/>
      <c r="K83" s="123">
        <v>3167.4913879560982</v>
      </c>
      <c r="L83" s="79"/>
      <c r="N83" s="79"/>
      <c r="O83" s="79"/>
      <c r="P83" s="79"/>
      <c r="Q83" s="79"/>
      <c r="R83" s="79"/>
      <c r="S83" s="79"/>
      <c r="T83" s="79"/>
      <c r="U83" s="79"/>
    </row>
    <row r="84" spans="1:22">
      <c r="A84" s="37" t="s">
        <v>407</v>
      </c>
      <c r="B84" s="7" t="s">
        <v>383</v>
      </c>
      <c r="C84" s="27" t="s">
        <v>66</v>
      </c>
      <c r="D84" s="163"/>
      <c r="E84" s="163"/>
      <c r="F84" s="163"/>
      <c r="G84" s="163"/>
      <c r="H84" s="163"/>
      <c r="I84" s="163"/>
      <c r="J84" s="163"/>
      <c r="K84" s="163"/>
      <c r="L84" s="79"/>
      <c r="N84" s="79"/>
      <c r="O84" s="79"/>
      <c r="P84" s="79"/>
      <c r="Q84" s="79"/>
      <c r="R84" s="79"/>
      <c r="S84" s="79"/>
      <c r="T84" s="79"/>
      <c r="U84" s="79"/>
    </row>
    <row r="85" spans="1:22">
      <c r="A85" s="37" t="s">
        <v>408</v>
      </c>
      <c r="B85" s="7" t="s">
        <v>384</v>
      </c>
      <c r="C85" s="27" t="s">
        <v>66</v>
      </c>
      <c r="D85" s="123">
        <v>2652.0507489287293</v>
      </c>
      <c r="E85" s="123">
        <v>2481.1173747726475</v>
      </c>
      <c r="F85" s="123">
        <v>2809.5026493044224</v>
      </c>
      <c r="G85" s="123">
        <v>3049.7758357820749</v>
      </c>
      <c r="H85" s="123">
        <v>2931.1185605791411</v>
      </c>
      <c r="I85" s="123">
        <v>2924.8230986711474</v>
      </c>
      <c r="J85" s="123">
        <v>2605.9021618009319</v>
      </c>
      <c r="K85" s="123">
        <v>2513.3324149190835</v>
      </c>
      <c r="L85" s="79"/>
      <c r="N85" s="79"/>
      <c r="O85" s="79"/>
      <c r="P85" s="79"/>
      <c r="Q85" s="79"/>
      <c r="R85" s="79"/>
      <c r="S85" s="79"/>
      <c r="T85" s="79"/>
      <c r="U85" s="79"/>
    </row>
    <row r="86" spans="1:22">
      <c r="A86" s="37" t="s">
        <v>409</v>
      </c>
      <c r="B86" s="7" t="s">
        <v>385</v>
      </c>
      <c r="C86" s="27" t="s">
        <v>66</v>
      </c>
      <c r="D86" s="163"/>
      <c r="E86" s="163"/>
      <c r="F86" s="163"/>
      <c r="G86" s="163"/>
      <c r="H86" s="163"/>
      <c r="I86" s="163"/>
      <c r="J86" s="163"/>
      <c r="K86" s="163"/>
      <c r="L86" s="79"/>
    </row>
    <row r="87" spans="1:22">
      <c r="A87" s="37" t="s">
        <v>410</v>
      </c>
      <c r="B87" s="7" t="s">
        <v>386</v>
      </c>
      <c r="C87" s="27" t="s">
        <v>66</v>
      </c>
      <c r="D87" s="163"/>
      <c r="E87" s="163"/>
      <c r="F87" s="163"/>
      <c r="G87" s="163"/>
      <c r="H87" s="163"/>
      <c r="I87" s="163"/>
      <c r="J87" s="163"/>
      <c r="K87" s="163"/>
      <c r="L87" s="79"/>
    </row>
    <row r="88" spans="1:22">
      <c r="A88" s="37"/>
      <c r="B88" s="7"/>
      <c r="C88" s="27"/>
      <c r="D88" s="79"/>
      <c r="E88" s="79"/>
      <c r="F88" s="79"/>
      <c r="G88" s="79"/>
      <c r="H88" s="79"/>
      <c r="I88" s="79"/>
      <c r="J88" s="79"/>
      <c r="K88" s="79"/>
      <c r="L88" s="79"/>
    </row>
    <row r="89" spans="1:22">
      <c r="A89" s="37"/>
      <c r="B89" s="33" t="s">
        <v>536</v>
      </c>
      <c r="C89" s="27"/>
      <c r="D89" s="79"/>
      <c r="E89" s="79"/>
      <c r="F89" s="79"/>
      <c r="G89" s="79"/>
      <c r="H89" s="79"/>
      <c r="I89" s="79"/>
      <c r="J89" s="79"/>
      <c r="K89" s="79"/>
      <c r="L89" s="79"/>
    </row>
    <row r="90" spans="1:22">
      <c r="A90" s="37" t="s">
        <v>411</v>
      </c>
      <c r="B90" s="51" t="s">
        <v>248</v>
      </c>
      <c r="C90" s="27" t="s">
        <v>94</v>
      </c>
      <c r="D90" s="125">
        <v>0.97430629457558837</v>
      </c>
      <c r="E90" s="125">
        <v>0.98126093117460267</v>
      </c>
      <c r="F90" s="125">
        <v>0.98221343324718613</v>
      </c>
      <c r="G90" s="125">
        <v>0.98358709379086262</v>
      </c>
      <c r="H90" s="125">
        <v>0.98697068971353852</v>
      </c>
      <c r="I90" s="125">
        <v>0.9882683606805408</v>
      </c>
      <c r="J90" s="125">
        <v>0.98725738254646278</v>
      </c>
      <c r="K90" s="125">
        <v>0.98470403449076294</v>
      </c>
      <c r="L90" s="79"/>
      <c r="M90" s="79"/>
      <c r="O90" s="79"/>
      <c r="P90" s="79"/>
      <c r="Q90" s="79"/>
      <c r="R90" s="79"/>
      <c r="S90" s="79"/>
      <c r="T90" s="79"/>
      <c r="U90" s="79"/>
      <c r="V90" s="79"/>
    </row>
    <row r="91" spans="1:22">
      <c r="A91" s="37" t="s">
        <v>412</v>
      </c>
      <c r="B91" s="7" t="s">
        <v>250</v>
      </c>
      <c r="C91" s="27" t="s">
        <v>94</v>
      </c>
      <c r="D91" s="125">
        <v>0.89487142388852403</v>
      </c>
      <c r="E91" s="125">
        <v>0.89747388315943211</v>
      </c>
      <c r="F91" s="125">
        <v>0.90833325817396937</v>
      </c>
      <c r="G91" s="125">
        <v>0.91770684510731704</v>
      </c>
      <c r="H91" s="125">
        <v>0.91495754631922777</v>
      </c>
      <c r="I91" s="125">
        <v>0.91936075202482137</v>
      </c>
      <c r="J91" s="125">
        <v>0.91249794431394837</v>
      </c>
      <c r="K91" s="125">
        <v>0.9145834578311306</v>
      </c>
      <c r="L91" s="79"/>
      <c r="O91" s="79"/>
      <c r="P91" s="79"/>
      <c r="Q91" s="79"/>
      <c r="R91" s="79"/>
      <c r="S91" s="79"/>
      <c r="T91" s="79"/>
      <c r="U91" s="79"/>
      <c r="V91" s="79"/>
    </row>
    <row r="92" spans="1:22">
      <c r="A92" s="37" t="s">
        <v>413</v>
      </c>
      <c r="B92" s="7" t="s">
        <v>249</v>
      </c>
      <c r="C92" s="27" t="s">
        <v>94</v>
      </c>
      <c r="D92" s="125">
        <v>0.92047232237606047</v>
      </c>
      <c r="E92" s="125">
        <v>0.92264332280125583</v>
      </c>
      <c r="F92" s="125">
        <v>0.93171348030470325</v>
      </c>
      <c r="G92" s="125">
        <v>0.93851338604554113</v>
      </c>
      <c r="H92" s="125">
        <v>0.94508552514073141</v>
      </c>
      <c r="I92" s="125">
        <v>0.94899771239816866</v>
      </c>
      <c r="J92" s="125">
        <v>0.95322372384465071</v>
      </c>
      <c r="K92" s="125">
        <v>0.95407301405465361</v>
      </c>
      <c r="L92" s="79"/>
      <c r="O92" s="79"/>
      <c r="P92" s="79"/>
      <c r="Q92" s="79"/>
      <c r="R92" s="79"/>
      <c r="S92" s="79"/>
      <c r="T92" s="79"/>
      <c r="U92" s="79"/>
      <c r="V92" s="79"/>
    </row>
    <row r="93" spans="1:22">
      <c r="A93" s="37" t="s">
        <v>414</v>
      </c>
      <c r="B93" s="76" t="s">
        <v>615</v>
      </c>
      <c r="C93" s="27" t="s">
        <v>94</v>
      </c>
      <c r="D93" s="125">
        <v>0.92447431251848133</v>
      </c>
      <c r="E93" s="125">
        <v>0.90963039168914628</v>
      </c>
      <c r="F93" s="125">
        <v>0.92229894996741835</v>
      </c>
      <c r="G93" s="125">
        <v>0.93839899648070924</v>
      </c>
      <c r="H93" s="125">
        <v>0.94654493399174089</v>
      </c>
      <c r="I93" s="125">
        <v>0.93179636897938056</v>
      </c>
      <c r="J93" s="125">
        <v>0.94531234222824823</v>
      </c>
      <c r="K93" s="125">
        <v>0.95305475626846126</v>
      </c>
      <c r="L93" s="79"/>
      <c r="O93" s="79"/>
      <c r="P93" s="79"/>
      <c r="Q93" s="79"/>
      <c r="R93" s="79"/>
      <c r="S93" s="79"/>
      <c r="T93" s="79"/>
      <c r="U93" s="79"/>
      <c r="V93" s="79"/>
    </row>
    <row r="94" spans="1:22">
      <c r="A94" s="37" t="s">
        <v>415</v>
      </c>
      <c r="B94" s="7" t="s">
        <v>252</v>
      </c>
      <c r="C94" s="27" t="s">
        <v>94</v>
      </c>
      <c r="D94" s="113">
        <v>0</v>
      </c>
      <c r="E94" s="113">
        <v>0</v>
      </c>
      <c r="F94" s="113">
        <v>0</v>
      </c>
      <c r="G94" s="113">
        <v>0</v>
      </c>
      <c r="H94" s="113">
        <v>0</v>
      </c>
      <c r="I94" s="113">
        <v>0</v>
      </c>
      <c r="J94" s="113">
        <v>0</v>
      </c>
      <c r="K94" s="113">
        <v>0</v>
      </c>
      <c r="L94" s="79"/>
      <c r="O94" s="79"/>
      <c r="P94" s="79"/>
      <c r="Q94" s="79"/>
      <c r="R94" s="79"/>
      <c r="S94" s="79"/>
      <c r="T94" s="79"/>
      <c r="U94" s="79"/>
      <c r="V94" s="79"/>
    </row>
    <row r="95" spans="1:22">
      <c r="A95" s="37" t="s">
        <v>416</v>
      </c>
      <c r="B95" s="7" t="s">
        <v>251</v>
      </c>
      <c r="C95" s="27" t="s">
        <v>94</v>
      </c>
      <c r="D95" s="125">
        <v>0.92932408277532152</v>
      </c>
      <c r="E95" s="125">
        <v>0.91642382478660389</v>
      </c>
      <c r="F95" s="125">
        <v>0.92698119003621771</v>
      </c>
      <c r="G95" s="125">
        <v>0.94160250755473829</v>
      </c>
      <c r="H95" s="125">
        <v>0.94846927358203392</v>
      </c>
      <c r="I95" s="125">
        <v>0.9380762410637189</v>
      </c>
      <c r="J95" s="125">
        <v>0.94818266022472764</v>
      </c>
      <c r="K95" s="125">
        <v>0.95501478541415397</v>
      </c>
      <c r="L95" s="79"/>
      <c r="O95" s="79"/>
      <c r="P95" s="79"/>
      <c r="Q95" s="79"/>
      <c r="R95" s="79"/>
      <c r="S95" s="79"/>
      <c r="T95" s="79"/>
      <c r="U95" s="79"/>
      <c r="V95" s="79"/>
    </row>
    <row r="96" spans="1:22">
      <c r="A96" s="37" t="s">
        <v>417</v>
      </c>
      <c r="B96" s="7" t="s">
        <v>253</v>
      </c>
      <c r="C96" s="27" t="s">
        <v>94</v>
      </c>
      <c r="D96" s="125">
        <v>0.98339354560540304</v>
      </c>
      <c r="E96" s="125">
        <v>0.99246747348717057</v>
      </c>
      <c r="F96" s="125">
        <v>0.9919572405782664</v>
      </c>
      <c r="G96" s="125">
        <v>0.9909571501652028</v>
      </c>
      <c r="H96" s="125">
        <v>0.99336808286417233</v>
      </c>
      <c r="I96" s="125">
        <v>0.99580956791219655</v>
      </c>
      <c r="J96" s="125">
        <v>0.99391990063655178</v>
      </c>
      <c r="K96" s="125">
        <v>0.99017602385175374</v>
      </c>
      <c r="L96" s="79"/>
      <c r="O96" s="79"/>
      <c r="P96" s="79"/>
      <c r="Q96" s="79"/>
      <c r="R96" s="79"/>
      <c r="S96" s="79"/>
      <c r="T96" s="79"/>
      <c r="U96" s="79"/>
      <c r="V96" s="79"/>
    </row>
    <row r="97" spans="1:22">
      <c r="A97" s="37" t="s">
        <v>418</v>
      </c>
      <c r="B97" s="7" t="s">
        <v>254</v>
      </c>
      <c r="C97" s="27" t="s">
        <v>94</v>
      </c>
      <c r="D97" s="113">
        <v>0</v>
      </c>
      <c r="E97" s="113">
        <v>0</v>
      </c>
      <c r="F97" s="113">
        <v>0</v>
      </c>
      <c r="G97" s="113">
        <v>0</v>
      </c>
      <c r="H97" s="113">
        <v>0</v>
      </c>
      <c r="I97" s="113">
        <v>0</v>
      </c>
      <c r="J97" s="113">
        <v>0</v>
      </c>
      <c r="K97" s="113">
        <v>0</v>
      </c>
      <c r="L97" s="79"/>
      <c r="O97" s="79"/>
      <c r="P97" s="79"/>
      <c r="Q97" s="79"/>
      <c r="R97" s="79"/>
      <c r="S97" s="79"/>
      <c r="T97" s="79"/>
      <c r="U97" s="79"/>
      <c r="V97" s="79"/>
    </row>
    <row r="98" spans="1:22" ht="15" customHeight="1">
      <c r="A98" s="37" t="s">
        <v>593</v>
      </c>
      <c r="B98" s="76" t="s">
        <v>614</v>
      </c>
      <c r="C98" s="27" t="s">
        <v>94</v>
      </c>
      <c r="D98" s="125">
        <v>0.91630675749763035</v>
      </c>
      <c r="E98" s="125">
        <v>0.91888615387591654</v>
      </c>
      <c r="F98" s="125">
        <v>0.92511350514976309</v>
      </c>
      <c r="G98" s="125">
        <v>0.93420014891443637</v>
      </c>
      <c r="H98" s="125">
        <v>0.93423588072297381</v>
      </c>
      <c r="I98" s="125">
        <v>0.92495176452620809</v>
      </c>
      <c r="J98" s="125">
        <v>0.94387533644405974</v>
      </c>
      <c r="K98" s="125">
        <v>0.93997957028646761</v>
      </c>
      <c r="L98" s="79"/>
      <c r="O98" s="79"/>
      <c r="P98" s="79"/>
      <c r="Q98" s="79"/>
      <c r="R98" s="79"/>
      <c r="S98" s="79"/>
      <c r="T98" s="79"/>
      <c r="U98" s="79"/>
      <c r="V98" s="79"/>
    </row>
    <row r="99" spans="1:22" s="79" customFormat="1">
      <c r="A99" s="37" t="s">
        <v>793</v>
      </c>
      <c r="B99" s="76" t="s">
        <v>795</v>
      </c>
      <c r="C99" s="27" t="s">
        <v>94</v>
      </c>
      <c r="D99" s="125">
        <v>0.85754247347907808</v>
      </c>
      <c r="E99" s="125">
        <v>0.8730354723205771</v>
      </c>
      <c r="F99" s="125">
        <v>0.87661540298005114</v>
      </c>
      <c r="G99" s="125">
        <v>0.88889891604976856</v>
      </c>
      <c r="H99" s="125">
        <v>0.82069939658450719</v>
      </c>
      <c r="I99" s="125">
        <v>0.81485488592836641</v>
      </c>
      <c r="J99" s="125">
        <v>0.92676624955180542</v>
      </c>
      <c r="K99" s="125">
        <v>0.92893604710184985</v>
      </c>
    </row>
    <row r="100" spans="1:22" s="79" customFormat="1" ht="15" customHeight="1">
      <c r="A100" s="37" t="s">
        <v>794</v>
      </c>
      <c r="B100" s="76" t="s">
        <v>796</v>
      </c>
      <c r="C100" s="27" t="s">
        <v>94</v>
      </c>
      <c r="D100" s="125">
        <v>0.90573501364590447</v>
      </c>
      <c r="E100" s="125">
        <v>0.90557727443555136</v>
      </c>
      <c r="F100" s="125">
        <v>0.9062551766272362</v>
      </c>
      <c r="G100" s="125">
        <v>0.90596335009217888</v>
      </c>
      <c r="H100" s="125">
        <v>0.90666032577011957</v>
      </c>
      <c r="I100" s="125">
        <v>0.90702854529002241</v>
      </c>
      <c r="J100" s="125">
        <v>0.90612004744914731</v>
      </c>
      <c r="K100" s="125">
        <v>0.90709759622820785</v>
      </c>
    </row>
    <row r="101" spans="1:22">
      <c r="A101" s="37"/>
      <c r="B101" s="7"/>
      <c r="C101" s="27"/>
      <c r="D101" s="79"/>
      <c r="E101" s="79"/>
      <c r="F101" s="79"/>
      <c r="G101" s="79"/>
      <c r="H101" s="79"/>
      <c r="I101" s="79"/>
      <c r="J101" s="79"/>
      <c r="K101" s="79"/>
      <c r="L101" s="79"/>
    </row>
    <row r="102" spans="1:22">
      <c r="A102" s="37"/>
      <c r="B102" s="26" t="s">
        <v>537</v>
      </c>
      <c r="C102" s="27"/>
      <c r="D102" s="79"/>
      <c r="E102" s="79"/>
      <c r="F102" s="79"/>
      <c r="G102" s="79"/>
      <c r="H102" s="79"/>
      <c r="I102" s="79"/>
      <c r="J102" s="79"/>
      <c r="K102" s="79"/>
      <c r="L102" s="79"/>
    </row>
    <row r="103" spans="1:22">
      <c r="A103" t="s">
        <v>419</v>
      </c>
      <c r="B103" s="7" t="s">
        <v>24</v>
      </c>
      <c r="C103" s="27" t="s">
        <v>65</v>
      </c>
      <c r="D103" s="126">
        <v>468.47949999999997</v>
      </c>
      <c r="E103" s="126">
        <v>387.91340000000002</v>
      </c>
      <c r="F103" s="126">
        <v>286.2097</v>
      </c>
      <c r="G103" s="126">
        <v>209.08240000000001</v>
      </c>
      <c r="H103" s="126">
        <v>0.63109999999999999</v>
      </c>
      <c r="I103" s="123">
        <v>0</v>
      </c>
      <c r="J103" s="123">
        <v>0</v>
      </c>
      <c r="K103" s="123">
        <v>0</v>
      </c>
      <c r="L103" s="79"/>
      <c r="M103" s="79"/>
    </row>
    <row r="104" spans="1:22">
      <c r="A104" t="s">
        <v>420</v>
      </c>
      <c r="B104" s="7" t="s">
        <v>25</v>
      </c>
      <c r="C104" s="27" t="s">
        <v>65</v>
      </c>
      <c r="D104" s="123">
        <v>0</v>
      </c>
      <c r="E104" s="123">
        <v>0</v>
      </c>
      <c r="F104" s="123">
        <v>0</v>
      </c>
      <c r="G104" s="123">
        <v>0</v>
      </c>
      <c r="H104" s="123">
        <v>0</v>
      </c>
      <c r="I104" s="123">
        <v>0</v>
      </c>
      <c r="J104" s="123">
        <v>0</v>
      </c>
      <c r="K104" s="123">
        <v>0</v>
      </c>
      <c r="L104" s="79"/>
    </row>
    <row r="105" spans="1:22">
      <c r="B105" s="26" t="s">
        <v>538</v>
      </c>
      <c r="C105" s="27"/>
      <c r="D105" s="124"/>
      <c r="E105" s="124"/>
      <c r="F105" s="124"/>
      <c r="G105" s="124"/>
      <c r="H105" s="124"/>
      <c r="I105" s="124"/>
      <c r="J105" s="124"/>
      <c r="K105" s="124"/>
      <c r="L105" s="79"/>
      <c r="N105" s="79"/>
    </row>
    <row r="106" spans="1:22">
      <c r="A106" t="s">
        <v>421</v>
      </c>
      <c r="B106" s="7" t="s">
        <v>24</v>
      </c>
      <c r="C106" s="27" t="s">
        <v>66</v>
      </c>
      <c r="D106" s="126">
        <v>849.75400000000002</v>
      </c>
      <c r="E106" s="126">
        <v>975.26120000000003</v>
      </c>
      <c r="F106" s="126">
        <v>1097.5697</v>
      </c>
      <c r="G106" s="126">
        <v>1233.2646</v>
      </c>
      <c r="H106" s="126">
        <v>1460.5444</v>
      </c>
      <c r="I106" s="126">
        <v>1833.3869999999999</v>
      </c>
      <c r="J106" s="126">
        <v>1899.248</v>
      </c>
      <c r="K106" s="126">
        <v>1980.9157</v>
      </c>
      <c r="L106" s="79"/>
      <c r="M106" s="79"/>
      <c r="N106" s="79"/>
    </row>
    <row r="107" spans="1:22">
      <c r="A107" t="s">
        <v>422</v>
      </c>
      <c r="B107" s="7" t="s">
        <v>25</v>
      </c>
      <c r="C107" s="27" t="s">
        <v>66</v>
      </c>
      <c r="D107" s="123">
        <v>0</v>
      </c>
      <c r="E107" s="123">
        <v>0</v>
      </c>
      <c r="F107" s="123">
        <v>0</v>
      </c>
      <c r="G107" s="123">
        <v>0</v>
      </c>
      <c r="H107" s="123">
        <v>0</v>
      </c>
      <c r="I107" s="123">
        <v>0</v>
      </c>
      <c r="J107" s="123">
        <v>0</v>
      </c>
      <c r="K107" s="123">
        <v>0</v>
      </c>
      <c r="L107" s="79"/>
      <c r="N107" s="79"/>
    </row>
    <row r="108" spans="1:22">
      <c r="D108" s="79"/>
      <c r="E108" s="79"/>
      <c r="F108" s="79"/>
      <c r="G108" s="79"/>
      <c r="H108" s="79"/>
      <c r="I108" s="79"/>
      <c r="J108" s="79"/>
      <c r="K108" s="79"/>
      <c r="L108" s="79"/>
      <c r="N108" s="79"/>
    </row>
    <row r="109" spans="1:22">
      <c r="D109" s="79"/>
      <c r="E109" s="79"/>
      <c r="F109" s="79"/>
      <c r="G109" s="79"/>
      <c r="H109" s="79"/>
      <c r="I109" s="79"/>
      <c r="J109" s="79"/>
      <c r="K109" s="79"/>
      <c r="M109" s="79"/>
      <c r="N109" s="79"/>
    </row>
    <row r="110" spans="1:22">
      <c r="A110" s="29" t="s">
        <v>910</v>
      </c>
      <c r="D110" s="79"/>
      <c r="E110" s="79"/>
      <c r="F110" s="79"/>
      <c r="G110" s="79"/>
      <c r="H110" s="79"/>
      <c r="I110" s="79"/>
      <c r="J110" s="79"/>
      <c r="K110" s="79"/>
      <c r="M110" s="79"/>
      <c r="N110" s="79"/>
    </row>
    <row r="111" spans="1:22">
      <c r="A111" s="79" t="s">
        <v>156</v>
      </c>
      <c r="B111" s="76" t="s">
        <v>909</v>
      </c>
      <c r="C111" s="27" t="s">
        <v>57</v>
      </c>
      <c r="D111" s="123">
        <v>1620</v>
      </c>
      <c r="E111" s="123">
        <v>1615</v>
      </c>
      <c r="F111" s="123">
        <v>1610</v>
      </c>
      <c r="G111" s="123">
        <v>1634</v>
      </c>
      <c r="H111" s="123">
        <v>1654</v>
      </c>
      <c r="I111" s="123">
        <v>1677</v>
      </c>
      <c r="J111" s="123">
        <v>1699</v>
      </c>
      <c r="K111" s="123">
        <v>1704</v>
      </c>
      <c r="M111" s="79"/>
      <c r="N111" s="79"/>
    </row>
    <row r="112" spans="1:22">
      <c r="B112" s="79" t="s">
        <v>907</v>
      </c>
      <c r="C112" s="27" t="s">
        <v>57</v>
      </c>
      <c r="D112" s="123">
        <v>0</v>
      </c>
      <c r="E112" s="123">
        <v>0</v>
      </c>
      <c r="F112" s="123">
        <v>0</v>
      </c>
      <c r="G112" s="123">
        <v>0</v>
      </c>
      <c r="H112" s="123">
        <v>0</v>
      </c>
      <c r="I112" s="123">
        <v>0</v>
      </c>
      <c r="J112" s="123">
        <v>0</v>
      </c>
      <c r="K112" s="123">
        <v>0</v>
      </c>
      <c r="M112" s="79"/>
      <c r="N112" s="79"/>
    </row>
    <row r="113" spans="2:11">
      <c r="B113" s="79" t="s">
        <v>908</v>
      </c>
      <c r="C113" s="27" t="s">
        <v>57</v>
      </c>
      <c r="D113" s="123">
        <v>1620</v>
      </c>
      <c r="E113" s="123">
        <v>1615</v>
      </c>
      <c r="F113" s="123">
        <v>1610</v>
      </c>
      <c r="G113" s="123">
        <v>1634</v>
      </c>
      <c r="H113" s="123">
        <v>1654</v>
      </c>
      <c r="I113" s="123">
        <v>1677</v>
      </c>
      <c r="J113" s="123">
        <v>1699</v>
      </c>
      <c r="K113" s="123">
        <v>1704</v>
      </c>
    </row>
  </sheetData>
  <phoneticPr fontId="15" type="noConversion"/>
  <pageMargins left="0.31496062992125984" right="0.23622047244094491" top="0.35433070866141736" bottom="0.23622047244094491" header="0.31496062992125984" footer="0.31496062992125984"/>
  <pageSetup paperSize="8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74"/>
  <sheetViews>
    <sheetView zoomScaleNormal="100" workbookViewId="0">
      <selection activeCell="B1" sqref="B1"/>
    </sheetView>
  </sheetViews>
  <sheetFormatPr defaultRowHeight="15"/>
  <cols>
    <col min="1" max="1" width="14.42578125" customWidth="1"/>
    <col min="2" max="2" width="87.28515625" customWidth="1"/>
    <col min="11" max="11" width="9.5703125" bestFit="1" customWidth="1"/>
    <col min="12" max="12" width="21.42578125" customWidth="1"/>
    <col min="14" max="14" width="9.7109375" bestFit="1" customWidth="1"/>
  </cols>
  <sheetData>
    <row r="1" spans="1:14" ht="15.75">
      <c r="B1" s="6" t="s">
        <v>606</v>
      </c>
    </row>
    <row r="3" spans="1:14">
      <c r="B3" s="17"/>
    </row>
    <row r="4" spans="1:14" ht="30">
      <c r="B4" s="1" t="s">
        <v>240</v>
      </c>
      <c r="D4" s="38">
        <v>2006</v>
      </c>
      <c r="E4" s="38">
        <v>2007</v>
      </c>
      <c r="F4" s="38">
        <v>2008</v>
      </c>
      <c r="G4" s="38">
        <v>2009</v>
      </c>
      <c r="H4" s="38">
        <v>2010</v>
      </c>
      <c r="I4" s="38">
        <v>2011</v>
      </c>
      <c r="J4" s="38">
        <v>2012</v>
      </c>
      <c r="K4" s="38">
        <v>2013</v>
      </c>
      <c r="L4" s="70" t="s">
        <v>380</v>
      </c>
    </row>
    <row r="5" spans="1:14">
      <c r="A5" s="1" t="s">
        <v>68</v>
      </c>
      <c r="B5" s="1" t="s">
        <v>2</v>
      </c>
      <c r="C5" s="1" t="s">
        <v>3</v>
      </c>
    </row>
    <row r="6" spans="1:14" ht="15.75">
      <c r="B6" s="15" t="s">
        <v>540</v>
      </c>
      <c r="C6" s="27"/>
    </row>
    <row r="7" spans="1:14" ht="15.75">
      <c r="B7" s="15" t="s">
        <v>214</v>
      </c>
      <c r="C7" s="27"/>
      <c r="L7" s="79"/>
      <c r="N7" s="79"/>
    </row>
    <row r="8" spans="1:14">
      <c r="B8" s="165" t="s">
        <v>539</v>
      </c>
      <c r="C8" s="49"/>
      <c r="L8" s="79"/>
      <c r="M8" s="79"/>
      <c r="N8" s="79"/>
    </row>
    <row r="9" spans="1:14">
      <c r="A9" t="s">
        <v>164</v>
      </c>
      <c r="B9" s="7" t="s">
        <v>76</v>
      </c>
      <c r="C9" s="27" t="s">
        <v>58</v>
      </c>
      <c r="D9" s="113">
        <v>19448.765130423701</v>
      </c>
      <c r="E9" s="113">
        <v>19265.683782765143</v>
      </c>
      <c r="F9" s="113">
        <v>19082.602435106586</v>
      </c>
      <c r="G9" s="113">
        <v>19106.865688815364</v>
      </c>
      <c r="H9" s="113">
        <v>19092.89646283436</v>
      </c>
      <c r="I9" s="113">
        <v>19061.328500488362</v>
      </c>
      <c r="J9" s="113">
        <v>19023.156182517374</v>
      </c>
      <c r="K9" s="113">
        <v>18986.309999999998</v>
      </c>
      <c r="L9" s="79"/>
      <c r="M9" s="79"/>
      <c r="N9" s="79"/>
    </row>
    <row r="10" spans="1:14">
      <c r="A10" t="s">
        <v>165</v>
      </c>
      <c r="B10" s="7" t="s">
        <v>227</v>
      </c>
      <c r="C10" s="27" t="s">
        <v>58</v>
      </c>
      <c r="D10" s="113">
        <v>17549.127228657992</v>
      </c>
      <c r="E10" s="113">
        <v>17555.766394796996</v>
      </c>
      <c r="F10" s="113">
        <v>17562.405560936</v>
      </c>
      <c r="G10" s="113">
        <v>17584.602931273999</v>
      </c>
      <c r="H10" s="113">
        <v>17587.970006041003</v>
      </c>
      <c r="I10" s="113">
        <v>17606.707639017994</v>
      </c>
      <c r="J10" s="113">
        <v>17487.153193086004</v>
      </c>
      <c r="K10" s="113">
        <v>17498.34</v>
      </c>
      <c r="L10" s="79"/>
      <c r="M10" s="79"/>
      <c r="N10" s="79"/>
    </row>
    <row r="11" spans="1:14">
      <c r="A11" t="s">
        <v>166</v>
      </c>
      <c r="B11" s="7" t="s">
        <v>75</v>
      </c>
      <c r="C11" s="27" t="s">
        <v>58</v>
      </c>
      <c r="D11" s="113">
        <v>28789.845837536992</v>
      </c>
      <c r="E11" s="113">
        <v>28819.70198669198</v>
      </c>
      <c r="F11" s="113">
        <v>28849.558135846968</v>
      </c>
      <c r="G11" s="113">
        <v>28862.584326109991</v>
      </c>
      <c r="H11" s="113">
        <v>28878.034167264988</v>
      </c>
      <c r="I11" s="113">
        <v>28877.845768712996</v>
      </c>
      <c r="J11" s="113">
        <v>29076.034881334981</v>
      </c>
      <c r="K11" s="113">
        <v>29085.200000000001</v>
      </c>
      <c r="L11" s="79"/>
      <c r="M11" s="79"/>
      <c r="N11" s="79"/>
    </row>
    <row r="12" spans="1:14">
      <c r="A12" t="s">
        <v>167</v>
      </c>
      <c r="B12" s="7" t="s">
        <v>228</v>
      </c>
      <c r="C12" s="27" t="s">
        <v>58</v>
      </c>
      <c r="D12" s="113">
        <v>0</v>
      </c>
      <c r="E12" s="113">
        <v>0</v>
      </c>
      <c r="F12" s="113">
        <v>0</v>
      </c>
      <c r="G12" s="113">
        <v>0</v>
      </c>
      <c r="H12" s="113">
        <v>0</v>
      </c>
      <c r="I12" s="113">
        <v>0</v>
      </c>
      <c r="J12" s="113">
        <v>0</v>
      </c>
      <c r="K12" s="113">
        <v>0</v>
      </c>
      <c r="L12" s="79"/>
      <c r="M12" s="79"/>
      <c r="N12" s="79"/>
    </row>
    <row r="13" spans="1:14">
      <c r="A13" t="s">
        <v>168</v>
      </c>
      <c r="B13" s="7" t="s">
        <v>229</v>
      </c>
      <c r="C13" s="27" t="s">
        <v>58</v>
      </c>
      <c r="D13" s="113">
        <v>3665.414582051998</v>
      </c>
      <c r="E13" s="113">
        <v>3767.5761919689985</v>
      </c>
      <c r="F13" s="113">
        <v>3869.737801885999</v>
      </c>
      <c r="G13" s="113">
        <v>3951.7596617679997</v>
      </c>
      <c r="H13" s="113">
        <v>4122.762725399999</v>
      </c>
      <c r="I13" s="113">
        <v>3910.7133899250002</v>
      </c>
      <c r="J13" s="113">
        <v>3916.9007628940008</v>
      </c>
      <c r="K13" s="113">
        <v>3933.8</v>
      </c>
      <c r="L13" s="79"/>
      <c r="M13" s="79"/>
      <c r="N13" s="79"/>
    </row>
    <row r="14" spans="1:14">
      <c r="A14" t="s">
        <v>169</v>
      </c>
      <c r="B14" s="7" t="s">
        <v>230</v>
      </c>
      <c r="C14" s="31" t="s">
        <v>58</v>
      </c>
      <c r="D14" s="113">
        <v>1401.0466736650008</v>
      </c>
      <c r="E14" s="113">
        <v>1401.6731849920004</v>
      </c>
      <c r="F14" s="113">
        <v>1402.2996963190001</v>
      </c>
      <c r="G14" s="113">
        <v>1420.342996761</v>
      </c>
      <c r="H14" s="113">
        <v>1431.3112655119999</v>
      </c>
      <c r="I14" s="113">
        <v>1399.641778809</v>
      </c>
      <c r="J14" s="113">
        <v>1423.9286436019997</v>
      </c>
      <c r="K14" s="113">
        <v>1428.9899999999998</v>
      </c>
      <c r="L14" s="79"/>
      <c r="M14" s="79"/>
      <c r="N14" s="79"/>
    </row>
    <row r="15" spans="1:14">
      <c r="A15" t="s">
        <v>170</v>
      </c>
      <c r="B15" s="7" t="s">
        <v>231</v>
      </c>
      <c r="C15" s="27" t="s">
        <v>58</v>
      </c>
      <c r="D15" s="113">
        <v>0</v>
      </c>
      <c r="E15" s="113">
        <v>0</v>
      </c>
      <c r="F15" s="113">
        <v>0</v>
      </c>
      <c r="G15" s="113">
        <v>0</v>
      </c>
      <c r="H15" s="113">
        <v>0</v>
      </c>
      <c r="I15" s="113">
        <v>0</v>
      </c>
      <c r="J15" s="113">
        <v>0</v>
      </c>
      <c r="K15" s="113">
        <v>0</v>
      </c>
      <c r="L15" s="79"/>
      <c r="M15" s="79"/>
      <c r="N15" s="79"/>
    </row>
    <row r="16" spans="1:14" ht="15" customHeight="1">
      <c r="A16" t="s">
        <v>171</v>
      </c>
      <c r="B16" s="76" t="s">
        <v>609</v>
      </c>
      <c r="C16" s="27" t="s">
        <v>58</v>
      </c>
      <c r="D16" s="132">
        <v>214.35858492700004</v>
      </c>
      <c r="E16" s="132">
        <v>214.86165767900002</v>
      </c>
      <c r="F16" s="132">
        <v>215.364730431</v>
      </c>
      <c r="G16" s="132">
        <v>209.61886383599997</v>
      </c>
      <c r="H16" s="132">
        <v>210.36387833699996</v>
      </c>
      <c r="I16" s="132">
        <v>209.45346092400001</v>
      </c>
      <c r="J16" s="132">
        <v>220.63853366799998</v>
      </c>
      <c r="K16" s="132">
        <v>220.18</v>
      </c>
      <c r="L16" s="79"/>
      <c r="M16" s="79"/>
      <c r="N16" s="79"/>
    </row>
    <row r="17" spans="1:34">
      <c r="A17" s="29" t="s">
        <v>172</v>
      </c>
      <c r="B17" s="14" t="s">
        <v>26</v>
      </c>
      <c r="C17" s="27" t="s">
        <v>58</v>
      </c>
      <c r="D17" s="113">
        <f>SUM(D9:D16)</f>
        <v>71068.558037262672</v>
      </c>
      <c r="E17" s="113">
        <f t="shared" ref="E17:K17" si="0">SUM(E9:E16)</f>
        <v>71025.263198894114</v>
      </c>
      <c r="F17" s="113">
        <f t="shared" si="0"/>
        <v>70981.968360525556</v>
      </c>
      <c r="G17" s="113">
        <f t="shared" si="0"/>
        <v>71135.774468564356</v>
      </c>
      <c r="H17" s="113">
        <f t="shared" si="0"/>
        <v>71323.338505389343</v>
      </c>
      <c r="I17" s="113">
        <f t="shared" si="0"/>
        <v>71065.690537877366</v>
      </c>
      <c r="J17" s="113">
        <f t="shared" si="0"/>
        <v>71147.812197102365</v>
      </c>
      <c r="K17" s="113">
        <f t="shared" si="0"/>
        <v>71152.819999999992</v>
      </c>
      <c r="L17" s="79"/>
      <c r="M17" s="79"/>
      <c r="N17" s="79"/>
    </row>
    <row r="18" spans="1:34">
      <c r="B18" s="14"/>
      <c r="C18" s="27"/>
      <c r="L18" s="79"/>
      <c r="M18" s="79"/>
      <c r="N18" s="79"/>
    </row>
    <row r="19" spans="1:34">
      <c r="A19" s="29"/>
      <c r="B19" s="164" t="s">
        <v>541</v>
      </c>
      <c r="C19" s="27"/>
      <c r="L19" s="79"/>
      <c r="M19" s="79"/>
      <c r="N19" s="79"/>
    </row>
    <row r="20" spans="1:34">
      <c r="A20" t="s">
        <v>173</v>
      </c>
      <c r="B20" s="7" t="s">
        <v>77</v>
      </c>
      <c r="C20" s="27" t="s">
        <v>58</v>
      </c>
      <c r="D20" s="113">
        <v>10433.228356200401</v>
      </c>
      <c r="E20" s="113">
        <v>10847.063541430438</v>
      </c>
      <c r="F20" s="113">
        <v>11260.898726660474</v>
      </c>
      <c r="G20" s="113">
        <v>11742.020925059212</v>
      </c>
      <c r="H20" s="113">
        <v>12012.006443683211</v>
      </c>
      <c r="I20" s="113">
        <v>12241.046974908406</v>
      </c>
      <c r="J20" s="113">
        <v>12520.768782572415</v>
      </c>
      <c r="K20" s="113">
        <v>12693.520000000002</v>
      </c>
      <c r="L20" s="79"/>
      <c r="M20" s="79"/>
      <c r="N20" s="79"/>
      <c r="Q20" s="79"/>
      <c r="R20" s="79"/>
      <c r="S20" s="79"/>
      <c r="T20" s="79"/>
      <c r="U20" s="79"/>
      <c r="V20" s="79"/>
      <c r="W20" s="79"/>
      <c r="X20" s="79"/>
      <c r="Z20" s="79"/>
      <c r="AA20" s="79"/>
      <c r="AB20" s="79"/>
      <c r="AC20" s="79"/>
      <c r="AD20" s="79"/>
      <c r="AE20" s="79"/>
      <c r="AF20" s="79"/>
      <c r="AG20" s="79"/>
      <c r="AH20" s="79"/>
    </row>
    <row r="21" spans="1:34">
      <c r="A21" t="s">
        <v>174</v>
      </c>
      <c r="B21" s="7" t="s">
        <v>232</v>
      </c>
      <c r="C21" s="27" t="s">
        <v>58</v>
      </c>
      <c r="D21" s="113">
        <v>3008.8670935350001</v>
      </c>
      <c r="E21" s="113">
        <v>3131.6767941940006</v>
      </c>
      <c r="F21" s="113">
        <v>3254.4864948530012</v>
      </c>
      <c r="G21" s="113">
        <v>3407.2598841500007</v>
      </c>
      <c r="H21" s="113">
        <v>3525.0277193040006</v>
      </c>
      <c r="I21" s="113">
        <v>3599.4188525130007</v>
      </c>
      <c r="J21" s="113">
        <v>3671.5796811870018</v>
      </c>
      <c r="K21" s="113">
        <v>3720.5000000000005</v>
      </c>
      <c r="L21" s="79"/>
      <c r="M21" s="79"/>
      <c r="N21" s="79"/>
      <c r="Q21" s="79"/>
      <c r="R21" s="79"/>
      <c r="S21" s="79"/>
      <c r="T21" s="79"/>
      <c r="U21" s="79"/>
      <c r="V21" s="79"/>
      <c r="W21" s="79"/>
      <c r="X21" s="79"/>
      <c r="Z21" s="79"/>
      <c r="AA21" s="79"/>
      <c r="AB21" s="79"/>
      <c r="AC21" s="79"/>
      <c r="AD21" s="79"/>
      <c r="AE21" s="79"/>
      <c r="AF21" s="79"/>
      <c r="AG21" s="79"/>
      <c r="AH21" s="79"/>
    </row>
    <row r="22" spans="1:34">
      <c r="A22" t="s">
        <v>175</v>
      </c>
      <c r="B22" s="7" t="s">
        <v>233</v>
      </c>
      <c r="C22" s="27" t="s">
        <v>58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79"/>
      <c r="M22" s="79"/>
      <c r="N22" s="79"/>
      <c r="Q22" s="79"/>
      <c r="R22" s="79"/>
      <c r="S22" s="79"/>
      <c r="T22" s="79"/>
      <c r="U22" s="79"/>
      <c r="V22" s="79"/>
      <c r="W22" s="79"/>
      <c r="X22" s="79"/>
      <c r="Z22" s="79"/>
      <c r="AA22" s="79"/>
      <c r="AB22" s="79"/>
      <c r="AC22" s="79"/>
      <c r="AD22" s="79"/>
      <c r="AE22" s="79"/>
      <c r="AF22" s="79"/>
      <c r="AG22" s="79"/>
      <c r="AH22" s="79"/>
    </row>
    <row r="23" spans="1:34">
      <c r="A23" t="s">
        <v>176</v>
      </c>
      <c r="B23" s="7" t="s">
        <v>234</v>
      </c>
      <c r="C23" s="27" t="s">
        <v>58</v>
      </c>
      <c r="D23" s="132">
        <v>154.50015698700005</v>
      </c>
      <c r="E23" s="132">
        <v>153.89328726000002</v>
      </c>
      <c r="F23" s="132">
        <v>153.28641753299999</v>
      </c>
      <c r="G23" s="132">
        <v>158.51074176199998</v>
      </c>
      <c r="H23" s="132">
        <v>166.699218941</v>
      </c>
      <c r="I23" s="132">
        <v>105.27347644900001</v>
      </c>
      <c r="J23" s="132">
        <v>109.13654236600001</v>
      </c>
      <c r="K23" s="132">
        <v>112.88</v>
      </c>
      <c r="L23" s="79"/>
      <c r="M23" s="79"/>
      <c r="N23" s="79"/>
      <c r="Q23" s="79"/>
      <c r="R23" s="79"/>
      <c r="S23" s="79"/>
      <c r="T23" s="79"/>
      <c r="U23" s="79"/>
      <c r="V23" s="79"/>
      <c r="W23" s="79"/>
      <c r="X23" s="79"/>
      <c r="Z23" s="79"/>
      <c r="AA23" s="79"/>
      <c r="AB23" s="79"/>
      <c r="AC23" s="79"/>
      <c r="AD23" s="79"/>
      <c r="AE23" s="79"/>
      <c r="AF23" s="79"/>
      <c r="AG23" s="79"/>
      <c r="AH23" s="79"/>
    </row>
    <row r="24" spans="1:34">
      <c r="A24" t="s">
        <v>177</v>
      </c>
      <c r="B24" s="7" t="s">
        <v>235</v>
      </c>
      <c r="C24" s="27" t="s">
        <v>58</v>
      </c>
      <c r="D24" s="112">
        <v>36.723936231999993</v>
      </c>
      <c r="E24" s="112">
        <v>37.860587543999998</v>
      </c>
      <c r="F24" s="112">
        <v>38.997238856000003</v>
      </c>
      <c r="G24" s="112">
        <v>42.370330535999997</v>
      </c>
      <c r="H24" s="112">
        <v>41.44061894899999</v>
      </c>
      <c r="I24" s="112">
        <v>41.150306126000004</v>
      </c>
      <c r="J24" s="112">
        <v>47.815748237000001</v>
      </c>
      <c r="K24" s="112">
        <v>47.870000000000005</v>
      </c>
      <c r="L24" s="79"/>
      <c r="M24" s="79"/>
      <c r="N24" s="79"/>
      <c r="Q24" s="79"/>
      <c r="R24" s="79"/>
      <c r="S24" s="79"/>
      <c r="T24" s="79"/>
      <c r="U24" s="79"/>
      <c r="V24" s="79"/>
      <c r="W24" s="79"/>
      <c r="X24" s="79"/>
      <c r="Z24" s="79"/>
      <c r="AA24" s="79"/>
      <c r="AB24" s="79"/>
      <c r="AC24" s="79"/>
      <c r="AD24" s="79"/>
      <c r="AE24" s="79"/>
      <c r="AF24" s="79"/>
      <c r="AG24" s="79"/>
      <c r="AH24" s="79"/>
    </row>
    <row r="25" spans="1:34">
      <c r="A25" t="s">
        <v>178</v>
      </c>
      <c r="B25" s="7" t="s">
        <v>236</v>
      </c>
      <c r="C25" s="27" t="s">
        <v>58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79"/>
      <c r="M25" s="79"/>
      <c r="N25" s="79"/>
      <c r="Q25" s="79"/>
      <c r="R25" s="79"/>
      <c r="S25" s="79"/>
      <c r="T25" s="79"/>
      <c r="U25" s="79"/>
      <c r="V25" s="79"/>
      <c r="W25" s="79"/>
      <c r="X25" s="79"/>
      <c r="Z25" s="79"/>
      <c r="AA25" s="79"/>
      <c r="AB25" s="79"/>
      <c r="AC25" s="79"/>
      <c r="AD25" s="79"/>
      <c r="AE25" s="79"/>
      <c r="AF25" s="79"/>
      <c r="AG25" s="79"/>
      <c r="AH25" s="79"/>
    </row>
    <row r="26" spans="1:34">
      <c r="A26" t="s">
        <v>179</v>
      </c>
      <c r="B26" s="76" t="s">
        <v>611</v>
      </c>
      <c r="C26" s="27" t="s">
        <v>58</v>
      </c>
      <c r="D26" s="112">
        <v>47.788327303000017</v>
      </c>
      <c r="E26" s="112">
        <v>48.364438758000013</v>
      </c>
      <c r="F26" s="112">
        <v>48.940550213000009</v>
      </c>
      <c r="G26" s="112">
        <v>51.529200212999989</v>
      </c>
      <c r="H26" s="112">
        <v>51.999720212999982</v>
      </c>
      <c r="I26" s="112">
        <v>51.615370212999991</v>
      </c>
      <c r="J26" s="112">
        <v>56.389880317999989</v>
      </c>
      <c r="K26" s="112">
        <v>58.57</v>
      </c>
      <c r="L26" s="79"/>
      <c r="M26" s="79"/>
      <c r="N26" s="79"/>
      <c r="Q26" s="79"/>
      <c r="R26" s="79"/>
      <c r="S26" s="79"/>
      <c r="T26" s="79"/>
      <c r="U26" s="79"/>
      <c r="V26" s="79"/>
      <c r="W26" s="79"/>
      <c r="X26" s="79"/>
      <c r="Z26" s="79"/>
      <c r="AA26" s="79"/>
      <c r="AB26" s="79"/>
      <c r="AC26" s="79"/>
      <c r="AD26" s="79"/>
      <c r="AE26" s="79"/>
      <c r="AF26" s="79"/>
      <c r="AG26" s="79"/>
      <c r="AH26" s="79"/>
    </row>
    <row r="27" spans="1:34" ht="15" customHeight="1">
      <c r="A27" t="s">
        <v>610</v>
      </c>
      <c r="B27" s="76" t="s">
        <v>612</v>
      </c>
      <c r="C27" s="27" t="s">
        <v>58</v>
      </c>
      <c r="D27" s="112">
        <v>80.739785925000007</v>
      </c>
      <c r="E27" s="112">
        <v>81.99877348199999</v>
      </c>
      <c r="F27" s="112">
        <v>83.257761038999973</v>
      </c>
      <c r="G27" s="112">
        <v>87.252484735999957</v>
      </c>
      <c r="H27" s="112">
        <v>88.038650100999988</v>
      </c>
      <c r="I27" s="112">
        <v>89.485887923999982</v>
      </c>
      <c r="J27" s="112">
        <v>94.194203815000023</v>
      </c>
      <c r="K27" s="112">
        <v>96.11</v>
      </c>
      <c r="L27" s="79"/>
      <c r="M27" s="79"/>
      <c r="N27" s="79"/>
      <c r="Q27" s="79"/>
      <c r="R27" s="79"/>
      <c r="S27" s="79"/>
      <c r="T27" s="79"/>
      <c r="U27" s="79"/>
      <c r="V27" s="79"/>
      <c r="W27" s="79"/>
      <c r="X27" s="79"/>
      <c r="Z27" s="79"/>
      <c r="AA27" s="79"/>
      <c r="AB27" s="79"/>
      <c r="AC27" s="79"/>
      <c r="AD27" s="79"/>
      <c r="AE27" s="79"/>
      <c r="AF27" s="79"/>
      <c r="AG27" s="79"/>
      <c r="AH27" s="79"/>
    </row>
    <row r="28" spans="1:34">
      <c r="A28" s="29" t="s">
        <v>180</v>
      </c>
      <c r="B28" s="14" t="s">
        <v>27</v>
      </c>
      <c r="C28" s="27" t="s">
        <v>58</v>
      </c>
      <c r="D28" s="113">
        <f t="shared" ref="D28:K28" si="1">SUM(D20:D27)</f>
        <v>13761.847656182401</v>
      </c>
      <c r="E28" s="113">
        <f t="shared" si="1"/>
        <v>14300.857422668441</v>
      </c>
      <c r="F28" s="113">
        <f t="shared" si="1"/>
        <v>14839.867189154475</v>
      </c>
      <c r="G28" s="113">
        <f t="shared" si="1"/>
        <v>15488.943566456213</v>
      </c>
      <c r="H28" s="113">
        <f t="shared" si="1"/>
        <v>15885.21237119121</v>
      </c>
      <c r="I28" s="113">
        <f t="shared" si="1"/>
        <v>16127.990868133405</v>
      </c>
      <c r="J28" s="113">
        <f t="shared" si="1"/>
        <v>16499.884838495418</v>
      </c>
      <c r="K28" s="113">
        <f t="shared" si="1"/>
        <v>16729.450000000004</v>
      </c>
      <c r="L28" s="79"/>
      <c r="M28" s="79"/>
      <c r="N28" s="79"/>
      <c r="Q28" s="79"/>
      <c r="R28" s="79"/>
      <c r="S28" s="79"/>
      <c r="T28" s="79"/>
      <c r="U28" s="79"/>
      <c r="V28" s="79"/>
      <c r="W28" s="79"/>
      <c r="X28" s="79"/>
      <c r="Z28" s="79"/>
      <c r="AA28" s="79"/>
      <c r="AB28" s="79"/>
      <c r="AC28" s="79"/>
      <c r="AD28" s="79"/>
      <c r="AE28" s="79"/>
      <c r="AF28" s="79"/>
      <c r="AG28" s="79"/>
      <c r="AH28" s="79"/>
    </row>
    <row r="29" spans="1:34">
      <c r="A29" s="29"/>
      <c r="B29" s="7"/>
      <c r="C29" s="27"/>
      <c r="L29" s="79"/>
      <c r="M29" s="79"/>
      <c r="N29" s="79"/>
    </row>
    <row r="30" spans="1:34" ht="15.75">
      <c r="A30" s="29"/>
      <c r="B30" s="45" t="s">
        <v>218</v>
      </c>
      <c r="C30" s="27"/>
      <c r="L30" s="79"/>
      <c r="M30" s="79"/>
      <c r="N30" s="79"/>
      <c r="O30" s="79"/>
      <c r="P30" s="79"/>
      <c r="Q30" s="79"/>
      <c r="R30" s="79"/>
      <c r="S30" s="79"/>
    </row>
    <row r="31" spans="1:34">
      <c r="A31" s="29"/>
      <c r="B31" s="10" t="s">
        <v>542</v>
      </c>
      <c r="C31" s="49"/>
      <c r="L31" s="79"/>
      <c r="M31" s="79"/>
      <c r="N31" s="79"/>
      <c r="O31" s="79"/>
      <c r="P31" s="79"/>
      <c r="Q31" s="79"/>
      <c r="R31" s="79"/>
      <c r="S31" s="79"/>
    </row>
    <row r="32" spans="1:34">
      <c r="A32" s="2" t="s">
        <v>181</v>
      </c>
      <c r="B32" s="7" t="s">
        <v>76</v>
      </c>
      <c r="C32" s="27" t="s">
        <v>56</v>
      </c>
      <c r="D32" s="125">
        <v>0.16727965557122854</v>
      </c>
      <c r="E32" s="125">
        <v>0.16727965557122854</v>
      </c>
      <c r="F32" s="125">
        <v>0.16727965557122854</v>
      </c>
      <c r="G32" s="125">
        <v>0.16727965557122854</v>
      </c>
      <c r="H32" s="125">
        <v>0.16727965557122854</v>
      </c>
      <c r="I32" s="125">
        <v>0.16727965557122854</v>
      </c>
      <c r="J32" s="125">
        <v>0.16727965557122854</v>
      </c>
      <c r="K32" s="125">
        <v>0.16727965557122854</v>
      </c>
      <c r="L32" s="79"/>
      <c r="M32" s="79"/>
      <c r="N32" s="79"/>
      <c r="O32" s="79"/>
      <c r="P32" s="79"/>
      <c r="Q32" s="79"/>
      <c r="R32" s="79"/>
      <c r="S32" s="79"/>
    </row>
    <row r="33" spans="1:19">
      <c r="A33" s="2" t="s">
        <v>182</v>
      </c>
      <c r="B33" s="7" t="s">
        <v>227</v>
      </c>
      <c r="C33" s="27" t="s">
        <v>56</v>
      </c>
      <c r="D33" s="114">
        <v>4.0824558157986264</v>
      </c>
      <c r="E33" s="114">
        <v>4.0824558157986264</v>
      </c>
      <c r="F33" s="114">
        <v>4.0824558157986264</v>
      </c>
      <c r="G33" s="114">
        <v>4.0824558157986264</v>
      </c>
      <c r="H33" s="114">
        <v>4.0824558157986264</v>
      </c>
      <c r="I33" s="114">
        <v>4.0824558157986264</v>
      </c>
      <c r="J33" s="114">
        <v>4.0824558157986264</v>
      </c>
      <c r="K33" s="114">
        <v>4.0824558157986264</v>
      </c>
      <c r="L33" s="79"/>
      <c r="M33" s="79"/>
      <c r="N33" s="79"/>
      <c r="O33" s="79"/>
      <c r="P33" s="79"/>
      <c r="Q33" s="79"/>
      <c r="R33" s="79"/>
      <c r="S33" s="79"/>
    </row>
    <row r="34" spans="1:19">
      <c r="A34" s="2" t="s">
        <v>183</v>
      </c>
      <c r="B34" s="7" t="s">
        <v>75</v>
      </c>
      <c r="C34" s="27" t="s">
        <v>56</v>
      </c>
      <c r="D34" s="35">
        <v>0.2</v>
      </c>
      <c r="E34" s="35">
        <v>0.2</v>
      </c>
      <c r="F34" s="35">
        <v>0.2</v>
      </c>
      <c r="G34" s="35">
        <v>0.2</v>
      </c>
      <c r="H34" s="35">
        <v>0.2</v>
      </c>
      <c r="I34" s="35">
        <v>0.2</v>
      </c>
      <c r="J34" s="35">
        <v>0.2</v>
      </c>
      <c r="K34" s="35">
        <v>0.2</v>
      </c>
      <c r="L34" s="79"/>
      <c r="M34" s="79"/>
      <c r="N34" s="79"/>
      <c r="O34" s="79"/>
      <c r="P34" s="79"/>
      <c r="Q34" s="79"/>
      <c r="R34" s="79"/>
      <c r="S34" s="79"/>
    </row>
    <row r="35" spans="1:19">
      <c r="A35" s="2" t="s">
        <v>184</v>
      </c>
      <c r="B35" s="7" t="s">
        <v>228</v>
      </c>
      <c r="C35" s="27" t="s">
        <v>56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79"/>
      <c r="M35" s="79"/>
      <c r="N35" s="79"/>
      <c r="O35" s="79"/>
      <c r="P35" s="79"/>
      <c r="Q35" s="79"/>
      <c r="R35" s="79"/>
      <c r="S35" s="79"/>
    </row>
    <row r="36" spans="1:19">
      <c r="A36" s="2" t="s">
        <v>185</v>
      </c>
      <c r="B36" s="7" t="s">
        <v>229</v>
      </c>
      <c r="C36" s="27" t="s">
        <v>56</v>
      </c>
      <c r="D36" s="112">
        <v>10.059315735064374</v>
      </c>
      <c r="E36" s="112">
        <v>10.059315735064374</v>
      </c>
      <c r="F36" s="112">
        <v>10.059315735064374</v>
      </c>
      <c r="G36" s="112">
        <v>10.059315735064374</v>
      </c>
      <c r="H36" s="112">
        <v>10.059315735064374</v>
      </c>
      <c r="I36" s="112">
        <v>10.059315735064374</v>
      </c>
      <c r="J36" s="112">
        <v>10.059315735064374</v>
      </c>
      <c r="K36" s="112">
        <v>10.059315735064374</v>
      </c>
      <c r="L36" s="79"/>
      <c r="M36" s="79"/>
      <c r="N36" s="79"/>
      <c r="O36" s="79"/>
      <c r="P36" s="79"/>
      <c r="Q36" s="79"/>
      <c r="R36" s="79"/>
      <c r="S36" s="79"/>
    </row>
    <row r="37" spans="1:19">
      <c r="A37" s="2" t="s">
        <v>186</v>
      </c>
      <c r="B37" s="7" t="s">
        <v>230</v>
      </c>
      <c r="C37" s="27" t="s">
        <v>56</v>
      </c>
      <c r="D37" s="112">
        <v>57.898110794056862</v>
      </c>
      <c r="E37" s="112">
        <v>57.898110794056862</v>
      </c>
      <c r="F37" s="112">
        <v>57.898110794056862</v>
      </c>
      <c r="G37" s="112">
        <v>57.898110794056862</v>
      </c>
      <c r="H37" s="112">
        <v>57.898110794056862</v>
      </c>
      <c r="I37" s="112">
        <v>57.898110794056862</v>
      </c>
      <c r="J37" s="112">
        <v>57.898110794056862</v>
      </c>
      <c r="K37" s="112">
        <v>57.898110794056862</v>
      </c>
      <c r="L37" s="79"/>
      <c r="M37" s="79"/>
      <c r="N37" s="79"/>
      <c r="O37" s="79"/>
      <c r="P37" s="79"/>
      <c r="Q37" s="79"/>
      <c r="R37" s="79"/>
      <c r="S37" s="79"/>
    </row>
    <row r="38" spans="1:19">
      <c r="A38" s="2" t="s">
        <v>187</v>
      </c>
      <c r="B38" s="7" t="s">
        <v>231</v>
      </c>
      <c r="C38" s="27" t="s">
        <v>56</v>
      </c>
      <c r="D38" s="35">
        <v>0</v>
      </c>
      <c r="E38" s="35">
        <v>0</v>
      </c>
      <c r="F38" s="35">
        <v>0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79"/>
      <c r="M38" s="79"/>
      <c r="N38" s="79"/>
      <c r="O38" s="79"/>
      <c r="P38" s="79"/>
      <c r="Q38" s="79"/>
      <c r="R38" s="79"/>
      <c r="S38" s="79"/>
    </row>
    <row r="39" spans="1:19" ht="15" customHeight="1">
      <c r="A39" s="77" t="s">
        <v>188</v>
      </c>
      <c r="B39" s="76" t="s">
        <v>609</v>
      </c>
      <c r="C39" s="31" t="s">
        <v>56</v>
      </c>
      <c r="D39" s="114">
        <v>3.821701394828366</v>
      </c>
      <c r="E39" s="114">
        <v>3.821701394828366</v>
      </c>
      <c r="F39" s="114">
        <v>3.821701394828366</v>
      </c>
      <c r="G39" s="114">
        <v>3.821701394828366</v>
      </c>
      <c r="H39" s="114">
        <v>3.821701394828366</v>
      </c>
      <c r="I39" s="114">
        <v>3.821701394828366</v>
      </c>
      <c r="J39" s="114">
        <v>3.821701394828366</v>
      </c>
      <c r="K39" s="114">
        <v>3.821701394828366</v>
      </c>
      <c r="L39" s="79"/>
      <c r="M39" s="79"/>
      <c r="N39" s="79"/>
      <c r="O39" s="79"/>
      <c r="P39" s="79"/>
      <c r="Q39" s="79"/>
      <c r="R39" s="79"/>
      <c r="S39" s="79"/>
    </row>
    <row r="40" spans="1:19">
      <c r="A40" s="29"/>
      <c r="B40" s="7"/>
      <c r="C40" s="27"/>
      <c r="L40" s="79"/>
      <c r="M40" s="79"/>
      <c r="N40" s="79"/>
      <c r="O40" s="79"/>
      <c r="P40" s="79"/>
      <c r="Q40" s="79"/>
      <c r="R40" s="79"/>
      <c r="S40" s="79"/>
    </row>
    <row r="41" spans="1:19">
      <c r="A41" s="29"/>
      <c r="B41" s="26" t="s">
        <v>543</v>
      </c>
      <c r="C41" s="27"/>
      <c r="L41" s="79"/>
      <c r="M41" s="79"/>
      <c r="N41" s="79"/>
      <c r="O41" s="79"/>
      <c r="P41" s="79"/>
      <c r="Q41" s="79"/>
      <c r="R41" s="79"/>
      <c r="S41" s="79"/>
    </row>
    <row r="42" spans="1:19">
      <c r="A42" s="2" t="s">
        <v>189</v>
      </c>
      <c r="B42" s="7" t="s">
        <v>77</v>
      </c>
      <c r="C42" s="27" t="s">
        <v>56</v>
      </c>
      <c r="D42" s="166">
        <v>9.5568860213358045E-2</v>
      </c>
      <c r="E42" s="166">
        <v>9.5568860213358045E-2</v>
      </c>
      <c r="F42" s="166">
        <v>9.5568860213358045E-2</v>
      </c>
      <c r="G42" s="166">
        <v>9.5568860213358045E-2</v>
      </c>
      <c r="H42" s="166">
        <v>9.5568860213358045E-2</v>
      </c>
      <c r="I42" s="166">
        <v>9.5568860213358045E-2</v>
      </c>
      <c r="J42" s="166">
        <v>9.5568860213358045E-2</v>
      </c>
      <c r="K42" s="166">
        <v>9.5568860213358045E-2</v>
      </c>
      <c r="L42" s="79"/>
      <c r="M42" s="79"/>
      <c r="N42" s="79"/>
      <c r="O42" s="79"/>
      <c r="P42" s="79"/>
      <c r="Q42" s="79"/>
      <c r="R42" s="79"/>
      <c r="S42" s="79"/>
    </row>
    <row r="43" spans="1:19">
      <c r="A43" s="2" t="s">
        <v>190</v>
      </c>
      <c r="B43" s="7" t="s">
        <v>232</v>
      </c>
      <c r="C43" s="27" t="s">
        <v>56</v>
      </c>
      <c r="D43" s="114">
        <v>4.7233779058750667</v>
      </c>
      <c r="E43" s="114">
        <v>4.7233779058750667</v>
      </c>
      <c r="F43" s="114">
        <v>4.7233779058750667</v>
      </c>
      <c r="G43" s="114">
        <v>4.7233779058750667</v>
      </c>
      <c r="H43" s="114">
        <v>4.7233779058750667</v>
      </c>
      <c r="I43" s="114">
        <v>4.7233779058750667</v>
      </c>
      <c r="J43" s="114">
        <v>4.7233779058750667</v>
      </c>
      <c r="K43" s="114">
        <v>4.7233779058750667</v>
      </c>
      <c r="L43" s="79"/>
      <c r="M43" s="79"/>
      <c r="N43" s="79"/>
      <c r="O43" s="79"/>
      <c r="P43" s="79"/>
      <c r="Q43" s="79"/>
      <c r="R43" s="79"/>
      <c r="S43" s="79"/>
    </row>
    <row r="44" spans="1:19">
      <c r="A44" s="2" t="s">
        <v>191</v>
      </c>
      <c r="B44" s="7" t="s">
        <v>233</v>
      </c>
      <c r="C44" s="27" t="s">
        <v>56</v>
      </c>
      <c r="D44" s="35">
        <v>0</v>
      </c>
      <c r="E44" s="35">
        <v>0</v>
      </c>
      <c r="F44" s="35">
        <v>0</v>
      </c>
      <c r="G44" s="35">
        <v>0</v>
      </c>
      <c r="H44" s="35">
        <v>0</v>
      </c>
      <c r="I44" s="35">
        <v>0</v>
      </c>
      <c r="J44" s="35">
        <v>0</v>
      </c>
      <c r="K44" s="35">
        <v>0</v>
      </c>
      <c r="L44" s="79"/>
      <c r="M44" s="79"/>
      <c r="N44" s="79"/>
      <c r="O44" s="79"/>
      <c r="P44" s="79"/>
      <c r="Q44" s="79"/>
      <c r="R44" s="79"/>
      <c r="S44" s="79"/>
    </row>
    <row r="45" spans="1:19">
      <c r="A45" s="2" t="s">
        <v>192</v>
      </c>
      <c r="B45" s="7" t="s">
        <v>234</v>
      </c>
      <c r="C45" s="27" t="s">
        <v>56</v>
      </c>
      <c r="D45" s="112">
        <v>12.434351208781978</v>
      </c>
      <c r="E45" s="112">
        <v>12.434351208781978</v>
      </c>
      <c r="F45" s="112">
        <v>12.434351208781978</v>
      </c>
      <c r="G45" s="112">
        <v>12.434351208781978</v>
      </c>
      <c r="H45" s="112">
        <v>12.434351208781978</v>
      </c>
      <c r="I45" s="112">
        <v>12.434351208781978</v>
      </c>
      <c r="J45" s="112">
        <v>12.434351208781978</v>
      </c>
      <c r="K45" s="112">
        <v>12.434351208781978</v>
      </c>
      <c r="L45" s="79"/>
      <c r="M45" s="79"/>
      <c r="N45" s="79"/>
      <c r="O45" s="79"/>
      <c r="P45" s="79"/>
      <c r="Q45" s="79"/>
      <c r="R45" s="79"/>
      <c r="S45" s="79"/>
    </row>
    <row r="46" spans="1:19">
      <c r="A46" s="2" t="s">
        <v>193</v>
      </c>
      <c r="B46" s="7" t="s">
        <v>235</v>
      </c>
      <c r="C46" s="27" t="s">
        <v>56</v>
      </c>
      <c r="D46" s="132">
        <v>135.94052695880674</v>
      </c>
      <c r="E46" s="132">
        <v>135.94052695880674</v>
      </c>
      <c r="F46" s="132">
        <v>135.94052695880674</v>
      </c>
      <c r="G46" s="132">
        <v>135.94052695880674</v>
      </c>
      <c r="H46" s="132">
        <v>135.94052695880674</v>
      </c>
      <c r="I46" s="132">
        <v>135.94052695880674</v>
      </c>
      <c r="J46" s="132">
        <v>135.94052695880674</v>
      </c>
      <c r="K46" s="132">
        <v>135.94052695880674</v>
      </c>
      <c r="L46" s="79"/>
      <c r="M46" s="79"/>
      <c r="N46" s="79"/>
      <c r="O46" s="79"/>
      <c r="P46" s="79"/>
      <c r="Q46" s="79"/>
      <c r="R46" s="79"/>
      <c r="S46" s="79"/>
    </row>
    <row r="47" spans="1:19">
      <c r="A47" s="2" t="s">
        <v>194</v>
      </c>
      <c r="B47" s="7" t="s">
        <v>236</v>
      </c>
      <c r="C47" s="27" t="s">
        <v>56</v>
      </c>
      <c r="D47" s="35">
        <v>0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35">
        <v>0</v>
      </c>
      <c r="L47" s="79"/>
      <c r="M47" s="79"/>
      <c r="N47" s="79"/>
      <c r="O47" s="79"/>
      <c r="P47" s="79"/>
      <c r="Q47" s="79"/>
      <c r="R47" s="79"/>
      <c r="S47" s="79"/>
    </row>
    <row r="48" spans="1:19">
      <c r="A48" t="s">
        <v>195</v>
      </c>
      <c r="B48" s="76" t="s">
        <v>611</v>
      </c>
      <c r="C48" s="27" t="s">
        <v>56</v>
      </c>
      <c r="D48" s="132">
        <v>0.2</v>
      </c>
      <c r="E48" s="132">
        <v>0.2</v>
      </c>
      <c r="F48" s="132">
        <v>0.2</v>
      </c>
      <c r="G48" s="132">
        <v>0.2</v>
      </c>
      <c r="H48" s="132">
        <v>0.2</v>
      </c>
      <c r="I48" s="132">
        <v>0.2</v>
      </c>
      <c r="J48" s="132">
        <v>0.2</v>
      </c>
      <c r="K48" s="132">
        <v>0.2</v>
      </c>
      <c r="L48" s="79"/>
      <c r="M48" s="79"/>
      <c r="N48" s="79"/>
      <c r="O48" s="79"/>
      <c r="P48" s="79"/>
      <c r="Q48" s="79"/>
      <c r="R48" s="79"/>
      <c r="S48" s="79"/>
    </row>
    <row r="49" spans="1:19" ht="15" customHeight="1">
      <c r="A49" t="s">
        <v>613</v>
      </c>
      <c r="B49" s="76" t="s">
        <v>612</v>
      </c>
      <c r="C49" s="27" t="s">
        <v>56</v>
      </c>
      <c r="D49" s="114">
        <v>3.2236632994227232</v>
      </c>
      <c r="E49" s="114">
        <v>3.2236632994227232</v>
      </c>
      <c r="F49" s="114">
        <v>3.2236632994227232</v>
      </c>
      <c r="G49" s="114">
        <v>3.2236632994227232</v>
      </c>
      <c r="H49" s="114">
        <v>3.2236632994227232</v>
      </c>
      <c r="I49" s="114">
        <v>3.2236632994227232</v>
      </c>
      <c r="J49" s="114">
        <v>3.2236632994227232</v>
      </c>
      <c r="K49" s="114">
        <v>3.2236632994227232</v>
      </c>
      <c r="L49" s="79"/>
      <c r="M49" s="79"/>
      <c r="N49" s="79"/>
      <c r="O49" s="79"/>
      <c r="P49" s="79"/>
      <c r="Q49" s="79"/>
      <c r="R49" s="79"/>
      <c r="S49" s="79"/>
    </row>
    <row r="50" spans="1:19">
      <c r="A50" s="29"/>
      <c r="B50" s="7"/>
      <c r="C50" s="27"/>
      <c r="L50" s="79"/>
      <c r="M50" s="79"/>
      <c r="N50" s="79"/>
      <c r="O50" s="79"/>
      <c r="P50" s="79"/>
      <c r="Q50" s="79"/>
      <c r="R50" s="79"/>
      <c r="S50" s="79"/>
    </row>
    <row r="51" spans="1:19" ht="15.75">
      <c r="A51" s="29"/>
      <c r="B51" s="15" t="s">
        <v>269</v>
      </c>
      <c r="C51" s="27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</row>
    <row r="52" spans="1:19">
      <c r="A52" s="29"/>
      <c r="B52" s="26" t="s">
        <v>544</v>
      </c>
      <c r="C52" s="27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</row>
    <row r="53" spans="1:19">
      <c r="A53" s="2" t="s">
        <v>196</v>
      </c>
      <c r="B53" s="7" t="s">
        <v>216</v>
      </c>
      <c r="C53" s="27" t="s">
        <v>56</v>
      </c>
      <c r="D53" s="35">
        <f>6467.1+D55</f>
        <v>6580</v>
      </c>
      <c r="E53" s="35">
        <f>6830.5+E55</f>
        <v>6970.1</v>
      </c>
      <c r="F53" s="35">
        <f>7100.5+F55</f>
        <v>7240.6</v>
      </c>
      <c r="G53" s="35">
        <f>7307.8+G55</f>
        <v>7445.2</v>
      </c>
      <c r="H53" s="35">
        <f>7627.8+H55</f>
        <v>7750.4000000000005</v>
      </c>
      <c r="I53" s="35">
        <f>7933.8+I55</f>
        <v>8049.8</v>
      </c>
      <c r="J53" s="35">
        <f>8210.5+J55</f>
        <v>8346.7000000000007</v>
      </c>
      <c r="K53" s="35">
        <f>8359.3+K55</f>
        <v>8498.0999999999985</v>
      </c>
      <c r="L53" s="79"/>
      <c r="M53" s="79"/>
      <c r="N53" s="79"/>
      <c r="O53" s="79"/>
      <c r="P53" s="79"/>
      <c r="Q53" s="79"/>
      <c r="R53" s="79"/>
      <c r="S53" s="79"/>
    </row>
    <row r="54" spans="1:19">
      <c r="A54" s="2" t="s">
        <v>197</v>
      </c>
      <c r="B54" s="7" t="s">
        <v>217</v>
      </c>
      <c r="C54" s="27" t="s">
        <v>56</v>
      </c>
      <c r="D54" s="35">
        <v>617.79999999999995</v>
      </c>
      <c r="E54" s="35">
        <v>642.79999999999995</v>
      </c>
      <c r="F54" s="35">
        <v>638.20000000000005</v>
      </c>
      <c r="G54" s="35">
        <v>655.4</v>
      </c>
      <c r="H54" s="35">
        <v>684.4</v>
      </c>
      <c r="I54" s="35">
        <v>751</v>
      </c>
      <c r="J54" s="35">
        <v>741.9</v>
      </c>
      <c r="K54" s="35">
        <v>766.2</v>
      </c>
      <c r="L54" s="79"/>
      <c r="M54" s="79"/>
      <c r="N54" s="79"/>
      <c r="O54" s="79"/>
      <c r="P54" s="79"/>
      <c r="Q54" s="79"/>
      <c r="R54" s="79"/>
      <c r="S54" s="79"/>
    </row>
    <row r="55" spans="1:19">
      <c r="A55" s="2" t="s">
        <v>215</v>
      </c>
      <c r="B55" s="7" t="s">
        <v>271</v>
      </c>
      <c r="C55" s="27" t="s">
        <v>56</v>
      </c>
      <c r="D55" s="35">
        <v>112.9</v>
      </c>
      <c r="E55" s="35">
        <v>139.6</v>
      </c>
      <c r="F55" s="35">
        <v>140.1</v>
      </c>
      <c r="G55" s="35">
        <v>137.4</v>
      </c>
      <c r="H55" s="35">
        <v>122.6</v>
      </c>
      <c r="I55" s="35">
        <v>116</v>
      </c>
      <c r="J55" s="35">
        <v>136.19999999999999</v>
      </c>
      <c r="K55" s="35">
        <v>138.80000000000001</v>
      </c>
      <c r="L55" s="79"/>
      <c r="M55" s="79"/>
      <c r="N55" s="79"/>
    </row>
    <row r="56" spans="1:19">
      <c r="L56" s="79"/>
      <c r="M56" s="79"/>
      <c r="N56" s="79"/>
    </row>
    <row r="57" spans="1:19">
      <c r="A57" s="29"/>
      <c r="B57" s="26" t="s">
        <v>545</v>
      </c>
      <c r="C57" s="27"/>
      <c r="L57" s="79"/>
      <c r="M57" s="79"/>
      <c r="N57" s="79"/>
    </row>
    <row r="58" spans="1:19" ht="30">
      <c r="A58" s="2" t="s">
        <v>198</v>
      </c>
      <c r="B58" s="11" t="s">
        <v>558</v>
      </c>
      <c r="C58" s="31" t="s">
        <v>56</v>
      </c>
      <c r="D58" s="132">
        <v>310.8</v>
      </c>
      <c r="E58" s="132">
        <v>310.8</v>
      </c>
      <c r="F58" s="132">
        <v>310.8</v>
      </c>
      <c r="G58" s="132">
        <v>328.8</v>
      </c>
      <c r="H58" s="132">
        <v>346.3</v>
      </c>
      <c r="I58" s="132">
        <v>351.3</v>
      </c>
      <c r="J58" s="132">
        <v>351.3</v>
      </c>
      <c r="K58" s="132">
        <v>351.3</v>
      </c>
      <c r="L58" s="79"/>
      <c r="M58" s="79"/>
      <c r="N58" s="79"/>
      <c r="O58" s="79"/>
    </row>
    <row r="59" spans="1:19" ht="30">
      <c r="A59" s="2" t="s">
        <v>199</v>
      </c>
      <c r="B59" s="11" t="s">
        <v>559</v>
      </c>
      <c r="C59" s="31" t="s">
        <v>56</v>
      </c>
      <c r="D59" s="112">
        <v>93.964999999999989</v>
      </c>
      <c r="E59" s="112">
        <v>93.964999999999989</v>
      </c>
      <c r="F59" s="112">
        <v>93.964999999999989</v>
      </c>
      <c r="G59" s="112">
        <v>102.46499999999999</v>
      </c>
      <c r="H59" s="112">
        <v>107.76499999999999</v>
      </c>
      <c r="I59" s="112">
        <v>116.31499999999998</v>
      </c>
      <c r="J59" s="112">
        <v>116.81499999999998</v>
      </c>
      <c r="K59" s="112">
        <v>116.81499999999998</v>
      </c>
      <c r="L59" s="79"/>
      <c r="M59" s="79"/>
      <c r="N59" s="79"/>
      <c r="O59" s="79"/>
    </row>
    <row r="60" spans="1:19" ht="30">
      <c r="A60" s="2" t="s">
        <v>200</v>
      </c>
      <c r="B60" s="11" t="s">
        <v>560</v>
      </c>
      <c r="C60" s="31" t="s">
        <v>56</v>
      </c>
      <c r="D60" s="112">
        <v>3848.1900000000019</v>
      </c>
      <c r="E60" s="112">
        <v>3942.4400000000019</v>
      </c>
      <c r="F60" s="112">
        <v>3994.6900000000014</v>
      </c>
      <c r="G60" s="112">
        <v>4082.4400000000014</v>
      </c>
      <c r="H60" s="112">
        <v>4188.7400000000016</v>
      </c>
      <c r="I60" s="112">
        <v>4286.4750000000022</v>
      </c>
      <c r="J60" s="112">
        <v>4416.0750000000016</v>
      </c>
      <c r="K60" s="112">
        <v>4476.7750000000015</v>
      </c>
      <c r="L60" s="79"/>
      <c r="M60" s="79"/>
      <c r="N60" s="79"/>
      <c r="O60" s="79"/>
    </row>
    <row r="61" spans="1:19">
      <c r="A61" s="2" t="s">
        <v>201</v>
      </c>
      <c r="B61" s="11" t="s">
        <v>272</v>
      </c>
      <c r="C61" s="31" t="s">
        <v>56</v>
      </c>
      <c r="D61" s="132">
        <f t="shared" ref="D61:K61" si="2">SUM(D58:D60,D62)</f>
        <v>4532.1600000000017</v>
      </c>
      <c r="E61" s="132">
        <f t="shared" si="2"/>
        <v>4699.9600000000019</v>
      </c>
      <c r="F61" s="132">
        <f t="shared" si="2"/>
        <v>4677.9550000000017</v>
      </c>
      <c r="G61" s="132">
        <f t="shared" si="2"/>
        <v>4825.6050000000014</v>
      </c>
      <c r="H61" s="132">
        <f t="shared" si="2"/>
        <v>5089.3050000000012</v>
      </c>
      <c r="I61" s="132">
        <f t="shared" si="2"/>
        <v>5143.8900000000021</v>
      </c>
      <c r="J61" s="132">
        <f t="shared" si="2"/>
        <v>5396.2900000000018</v>
      </c>
      <c r="K61" s="132">
        <f t="shared" si="2"/>
        <v>5559.6900000000014</v>
      </c>
      <c r="L61" s="79"/>
      <c r="M61" s="79"/>
      <c r="N61" s="79"/>
      <c r="O61" s="79"/>
    </row>
    <row r="62" spans="1:19">
      <c r="A62" s="2" t="s">
        <v>273</v>
      </c>
      <c r="B62" s="11" t="s">
        <v>274</v>
      </c>
      <c r="C62" s="31" t="s">
        <v>56</v>
      </c>
      <c r="D62" s="132">
        <v>279.20499999999998</v>
      </c>
      <c r="E62" s="132">
        <v>352.75499999999994</v>
      </c>
      <c r="F62" s="132">
        <v>278.5</v>
      </c>
      <c r="G62" s="132">
        <v>311.89999999999998</v>
      </c>
      <c r="H62" s="132">
        <v>446.5</v>
      </c>
      <c r="I62" s="132">
        <v>389.8</v>
      </c>
      <c r="J62" s="132">
        <v>512.1</v>
      </c>
      <c r="K62" s="132">
        <v>614.79999999999995</v>
      </c>
      <c r="L62" s="79"/>
      <c r="M62" s="79"/>
      <c r="N62" s="79"/>
      <c r="O62" s="79"/>
    </row>
    <row r="63" spans="1:19">
      <c r="A63" s="29"/>
      <c r="B63" s="11"/>
      <c r="C63" s="31"/>
      <c r="L63" s="79"/>
      <c r="M63" s="79"/>
      <c r="N63" s="79"/>
    </row>
    <row r="64" spans="1:19" ht="15.75">
      <c r="A64" s="29"/>
      <c r="B64" s="15" t="s">
        <v>270</v>
      </c>
      <c r="C64" s="31"/>
      <c r="L64" s="79"/>
      <c r="M64" s="79"/>
      <c r="N64" s="79"/>
    </row>
    <row r="65" spans="1:15">
      <c r="A65" s="2" t="s">
        <v>202</v>
      </c>
      <c r="B65" s="50" t="s">
        <v>99</v>
      </c>
      <c r="C65" s="27" t="s">
        <v>98</v>
      </c>
      <c r="D65" s="35">
        <v>208161</v>
      </c>
      <c r="E65" s="35">
        <v>208176</v>
      </c>
      <c r="F65" s="35">
        <v>210747</v>
      </c>
      <c r="G65" s="113">
        <v>215137</v>
      </c>
      <c r="H65" s="113">
        <v>216422</v>
      </c>
      <c r="I65" s="113">
        <v>218755</v>
      </c>
      <c r="J65" s="113">
        <v>220661</v>
      </c>
      <c r="K65" s="113">
        <v>217888</v>
      </c>
      <c r="L65" s="79"/>
      <c r="M65" s="79"/>
      <c r="N65" s="79"/>
      <c r="O65" s="79"/>
    </row>
    <row r="66" spans="1:15">
      <c r="A66" s="2" t="s">
        <v>203</v>
      </c>
      <c r="B66" s="50" t="s">
        <v>100</v>
      </c>
      <c r="C66" s="27" t="s">
        <v>98</v>
      </c>
      <c r="D66" s="35">
        <v>81375</v>
      </c>
      <c r="E66" s="35">
        <v>83701</v>
      </c>
      <c r="F66" s="35">
        <v>86131</v>
      </c>
      <c r="G66" s="113">
        <v>88634</v>
      </c>
      <c r="H66" s="113">
        <v>91013</v>
      </c>
      <c r="I66" s="113">
        <v>93432</v>
      </c>
      <c r="J66" s="113">
        <v>95835</v>
      </c>
      <c r="K66" s="113">
        <v>98051</v>
      </c>
      <c r="L66" s="79"/>
      <c r="M66" s="79"/>
      <c r="N66" s="79"/>
    </row>
    <row r="67" spans="1:15">
      <c r="B67" s="11"/>
      <c r="C67" s="31"/>
      <c r="L67" s="79"/>
      <c r="M67" s="79"/>
      <c r="N67" s="79"/>
    </row>
    <row r="68" spans="1:15">
      <c r="B68" s="11"/>
      <c r="C68" s="31"/>
      <c r="D68" s="31"/>
      <c r="E68" s="31"/>
      <c r="F68" s="31"/>
      <c r="G68" s="31"/>
      <c r="H68" s="31"/>
      <c r="I68" s="31"/>
      <c r="J68" s="31"/>
      <c r="K68" s="31"/>
      <c r="L68" s="79"/>
      <c r="M68" s="79"/>
      <c r="N68" s="79"/>
    </row>
    <row r="69" spans="1:15">
      <c r="B69" s="11"/>
      <c r="C69" s="31"/>
      <c r="D69" s="31"/>
      <c r="E69" s="31"/>
      <c r="F69" s="31"/>
      <c r="G69" s="31"/>
      <c r="H69" s="31"/>
      <c r="I69" s="31"/>
      <c r="J69" s="31"/>
      <c r="K69" s="31"/>
      <c r="L69" s="79"/>
      <c r="M69" s="79"/>
      <c r="N69" s="79"/>
    </row>
    <row r="70" spans="1:15">
      <c r="B70" s="34"/>
      <c r="C70" s="31"/>
      <c r="D70" s="31"/>
      <c r="E70" s="31"/>
      <c r="F70" s="31"/>
      <c r="G70" s="31"/>
      <c r="H70" s="31"/>
      <c r="I70" s="31"/>
      <c r="J70" s="31"/>
      <c r="K70" s="31"/>
      <c r="L70" s="79"/>
      <c r="M70" s="79"/>
      <c r="N70" s="79"/>
    </row>
    <row r="71" spans="1:15">
      <c r="B71" s="44"/>
      <c r="C71" s="27"/>
      <c r="D71" s="27"/>
      <c r="E71" s="27"/>
      <c r="F71" s="27"/>
      <c r="G71" s="27"/>
      <c r="H71" s="27"/>
      <c r="I71" s="27"/>
      <c r="J71" s="27"/>
      <c r="K71" s="27"/>
    </row>
    <row r="72" spans="1:15">
      <c r="B72" s="44"/>
      <c r="C72" s="27"/>
      <c r="D72" s="27"/>
      <c r="E72" s="27"/>
      <c r="F72" s="27"/>
      <c r="G72" s="27"/>
      <c r="H72" s="27"/>
      <c r="I72" s="27"/>
      <c r="J72" s="27"/>
      <c r="K72" s="27"/>
    </row>
    <row r="73" spans="1:15">
      <c r="B73" s="11"/>
      <c r="C73" s="31"/>
    </row>
    <row r="74" spans="1:15">
      <c r="B74" s="13"/>
    </row>
  </sheetData>
  <phoneticPr fontId="15" type="noConversion"/>
  <pageMargins left="0.70866141732283472" right="0.70866141732283472" top="0.36" bottom="0.28999999999999998" header="0.31496062992125984" footer="0.31496062992125984"/>
  <pageSetup paperSize="8" scale="7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0"/>
  <sheetViews>
    <sheetView zoomScaleNormal="100" workbookViewId="0">
      <selection activeCell="B1" sqref="B1"/>
    </sheetView>
  </sheetViews>
  <sheetFormatPr defaultRowHeight="15"/>
  <cols>
    <col min="1" max="1" width="16.140625" customWidth="1"/>
    <col min="2" max="2" width="76.5703125" bestFit="1" customWidth="1"/>
    <col min="3" max="3" width="22.28515625" bestFit="1" customWidth="1"/>
    <col min="12" max="12" width="21.28515625" customWidth="1"/>
    <col min="13" max="13" width="13.140625" bestFit="1" customWidth="1"/>
  </cols>
  <sheetData>
    <row r="1" spans="1:13" ht="15.75">
      <c r="B1" s="6" t="s">
        <v>73</v>
      </c>
    </row>
    <row r="2" spans="1:13">
      <c r="M2" s="54"/>
    </row>
    <row r="3" spans="1:13" ht="30">
      <c r="B3" s="1" t="s">
        <v>240</v>
      </c>
      <c r="D3" s="38">
        <v>2006</v>
      </c>
      <c r="E3" s="38">
        <v>2007</v>
      </c>
      <c r="F3" s="38">
        <v>2008</v>
      </c>
      <c r="G3" s="38">
        <v>2009</v>
      </c>
      <c r="H3" s="38">
        <v>2010</v>
      </c>
      <c r="I3" s="38">
        <v>2011</v>
      </c>
      <c r="J3" s="38">
        <v>2012</v>
      </c>
      <c r="K3" s="38">
        <v>2013</v>
      </c>
      <c r="L3" s="70" t="s">
        <v>380</v>
      </c>
    </row>
    <row r="4" spans="1:13">
      <c r="A4" s="1" t="s">
        <v>68</v>
      </c>
      <c r="B4" s="1" t="s">
        <v>2</v>
      </c>
      <c r="C4" s="1" t="s">
        <v>3</v>
      </c>
      <c r="L4" s="13"/>
    </row>
    <row r="5" spans="1:13" ht="15.75">
      <c r="B5" s="71" t="s">
        <v>546</v>
      </c>
      <c r="C5" s="5"/>
      <c r="L5" s="47"/>
    </row>
    <row r="6" spans="1:13">
      <c r="B6" s="72" t="s">
        <v>547</v>
      </c>
      <c r="C6" s="48"/>
      <c r="D6" s="79"/>
      <c r="E6" s="79"/>
      <c r="F6" s="79"/>
      <c r="G6" s="79"/>
      <c r="H6" s="79"/>
      <c r="I6" s="79"/>
      <c r="J6" s="79"/>
      <c r="K6" s="79"/>
      <c r="L6" s="47"/>
      <c r="M6" s="79"/>
    </row>
    <row r="7" spans="1:13">
      <c r="A7" t="s">
        <v>219</v>
      </c>
      <c r="B7" s="73" t="s">
        <v>465</v>
      </c>
      <c r="C7" s="48" t="s">
        <v>556</v>
      </c>
      <c r="D7" s="128">
        <v>208.2</v>
      </c>
      <c r="E7" s="128">
        <v>202.8</v>
      </c>
      <c r="F7" s="128">
        <v>137.19999999999999</v>
      </c>
      <c r="G7" s="128">
        <v>181.5</v>
      </c>
      <c r="H7" s="128">
        <v>207</v>
      </c>
      <c r="I7" s="128">
        <v>317.7</v>
      </c>
      <c r="J7" s="128">
        <v>171.1</v>
      </c>
      <c r="K7" s="128">
        <v>232.8</v>
      </c>
      <c r="L7" s="47"/>
      <c r="M7" s="79"/>
    </row>
    <row r="8" spans="1:13">
      <c r="A8" t="s">
        <v>220</v>
      </c>
      <c r="B8" s="73" t="s">
        <v>601</v>
      </c>
      <c r="C8" s="48" t="s">
        <v>556</v>
      </c>
      <c r="D8" s="128">
        <v>200</v>
      </c>
      <c r="E8" s="128">
        <v>197.1</v>
      </c>
      <c r="F8" s="128">
        <v>136.4</v>
      </c>
      <c r="G8" s="128">
        <v>163.9</v>
      </c>
      <c r="H8" s="128">
        <v>199.4</v>
      </c>
      <c r="I8" s="128">
        <v>310.8</v>
      </c>
      <c r="J8" s="128">
        <v>158.9</v>
      </c>
      <c r="K8" s="128">
        <v>201.3</v>
      </c>
      <c r="L8" s="47"/>
      <c r="M8" s="79"/>
    </row>
    <row r="9" spans="1:13">
      <c r="A9" t="s">
        <v>221</v>
      </c>
      <c r="B9" s="73" t="s">
        <v>466</v>
      </c>
      <c r="C9" s="48" t="s">
        <v>557</v>
      </c>
      <c r="D9" s="127">
        <v>1.9750000000000001</v>
      </c>
      <c r="E9" s="127">
        <v>1.89</v>
      </c>
      <c r="F9" s="127">
        <v>1.417</v>
      </c>
      <c r="G9" s="127">
        <v>1.823</v>
      </c>
      <c r="H9" s="127">
        <v>1.8149999999999999</v>
      </c>
      <c r="I9" s="127">
        <v>2.198</v>
      </c>
      <c r="J9" s="127">
        <v>1.504</v>
      </c>
      <c r="K9" s="127">
        <v>1.8009999999999999</v>
      </c>
      <c r="L9" s="47"/>
      <c r="M9" s="79"/>
    </row>
    <row r="10" spans="1:13">
      <c r="A10" t="s">
        <v>222</v>
      </c>
      <c r="B10" s="73" t="s">
        <v>602</v>
      </c>
      <c r="C10" s="48" t="s">
        <v>557</v>
      </c>
      <c r="D10" s="127">
        <v>1.915</v>
      </c>
      <c r="E10" s="127">
        <v>1.82</v>
      </c>
      <c r="F10" s="127">
        <v>1.405</v>
      </c>
      <c r="G10" s="127">
        <v>1.532</v>
      </c>
      <c r="H10" s="127">
        <v>1.7370000000000001</v>
      </c>
      <c r="I10" s="127">
        <v>2.0489999999999999</v>
      </c>
      <c r="J10" s="127">
        <v>1.4039999999999999</v>
      </c>
      <c r="K10" s="127">
        <v>1.573</v>
      </c>
      <c r="L10" s="47"/>
      <c r="M10" s="79"/>
    </row>
    <row r="11" spans="1:13">
      <c r="B11" s="72" t="s">
        <v>548</v>
      </c>
      <c r="C11" s="48"/>
      <c r="D11" s="79"/>
      <c r="E11" s="79"/>
      <c r="F11" s="79"/>
      <c r="G11" s="79"/>
      <c r="H11" s="79"/>
      <c r="I11" s="79"/>
      <c r="J11" s="79"/>
      <c r="K11" s="79"/>
      <c r="L11" s="47"/>
      <c r="M11" s="79"/>
    </row>
    <row r="12" spans="1:13">
      <c r="A12" t="s">
        <v>242</v>
      </c>
      <c r="B12" s="73" t="s">
        <v>465</v>
      </c>
      <c r="C12" s="48" t="s">
        <v>556</v>
      </c>
      <c r="D12" s="80">
        <v>163.9</v>
      </c>
      <c r="E12" s="80">
        <v>185.9</v>
      </c>
      <c r="F12" s="80">
        <v>130.30000000000001</v>
      </c>
      <c r="G12" s="80">
        <v>150.80000000000001</v>
      </c>
      <c r="H12" s="80">
        <v>188.2</v>
      </c>
      <c r="I12" s="80">
        <v>165.5</v>
      </c>
      <c r="J12" s="80">
        <v>136.19999999999999</v>
      </c>
      <c r="K12" s="80">
        <v>170.2</v>
      </c>
      <c r="L12" s="47"/>
      <c r="M12" s="79"/>
    </row>
    <row r="13" spans="1:13">
      <c r="A13" t="s">
        <v>243</v>
      </c>
      <c r="B13" s="73" t="s">
        <v>601</v>
      </c>
      <c r="C13" s="48" t="s">
        <v>556</v>
      </c>
      <c r="D13" s="35">
        <v>156.4</v>
      </c>
      <c r="E13" s="35">
        <v>180.2</v>
      </c>
      <c r="F13" s="80">
        <v>129.6</v>
      </c>
      <c r="G13" s="80">
        <v>136.4</v>
      </c>
      <c r="H13" s="80">
        <v>180.6</v>
      </c>
      <c r="I13" s="80">
        <v>161.69999999999999</v>
      </c>
      <c r="J13" s="80">
        <v>130.1</v>
      </c>
      <c r="K13" s="80">
        <v>143.30000000000001</v>
      </c>
      <c r="L13" s="47"/>
      <c r="M13" s="79"/>
    </row>
    <row r="14" spans="1:13">
      <c r="A14" t="s">
        <v>244</v>
      </c>
      <c r="B14" s="73" t="s">
        <v>466</v>
      </c>
      <c r="C14" s="48" t="s">
        <v>557</v>
      </c>
      <c r="D14" s="80">
        <v>1.712</v>
      </c>
      <c r="E14" s="80">
        <v>1.806</v>
      </c>
      <c r="F14" s="80">
        <v>1.365</v>
      </c>
      <c r="G14" s="80">
        <v>1.573</v>
      </c>
      <c r="H14" s="80">
        <v>1.7270000000000001</v>
      </c>
      <c r="I14" s="80">
        <v>1.615</v>
      </c>
      <c r="J14" s="80">
        <v>1.3620000000000001</v>
      </c>
      <c r="K14" s="80">
        <v>1.488</v>
      </c>
      <c r="L14" s="47"/>
      <c r="M14" s="79"/>
    </row>
    <row r="15" spans="1:13">
      <c r="A15" t="s">
        <v>245</v>
      </c>
      <c r="B15" s="73" t="s">
        <v>602</v>
      </c>
      <c r="C15" s="48" t="s">
        <v>557</v>
      </c>
      <c r="D15" s="35">
        <v>1.663</v>
      </c>
      <c r="E15" s="35">
        <v>1.736</v>
      </c>
      <c r="F15" s="80">
        <v>1.353</v>
      </c>
      <c r="G15" s="80">
        <v>1.3740000000000001</v>
      </c>
      <c r="H15" s="80">
        <v>1.649</v>
      </c>
      <c r="I15" s="80">
        <v>1.546</v>
      </c>
      <c r="J15" s="80">
        <v>1.3080000000000001</v>
      </c>
      <c r="K15" s="80">
        <v>1.3260000000000001</v>
      </c>
      <c r="L15" s="47"/>
      <c r="M15" s="79"/>
    </row>
    <row r="16" spans="1:13">
      <c r="B16" s="73"/>
      <c r="C16" s="48"/>
      <c r="L16" s="47"/>
      <c r="M16" s="79"/>
    </row>
    <row r="17" spans="1:13" ht="15.75">
      <c r="A17" s="2"/>
      <c r="B17" s="71" t="s">
        <v>549</v>
      </c>
      <c r="C17" s="48"/>
      <c r="D17" s="48"/>
      <c r="E17" s="79"/>
      <c r="L17" s="47"/>
      <c r="M17" s="79"/>
    </row>
    <row r="18" spans="1:13">
      <c r="A18" s="2" t="s">
        <v>223</v>
      </c>
      <c r="B18" s="7" t="s">
        <v>29</v>
      </c>
      <c r="C18" s="27" t="s">
        <v>55</v>
      </c>
      <c r="D18" s="35">
        <v>0.311</v>
      </c>
      <c r="E18" s="35">
        <v>0.502</v>
      </c>
      <c r="F18" s="35">
        <v>0.41799999999999998</v>
      </c>
      <c r="G18" s="35">
        <v>0.51800000000000002</v>
      </c>
      <c r="H18" s="35">
        <v>0.74399999999999999</v>
      </c>
      <c r="I18" s="35">
        <v>1.107</v>
      </c>
      <c r="J18" s="35">
        <v>1.2949999999999999</v>
      </c>
      <c r="K18" s="35">
        <v>1.538</v>
      </c>
      <c r="L18" s="47"/>
      <c r="M18" s="79"/>
    </row>
    <row r="19" spans="1:13">
      <c r="A19" s="2" t="s">
        <v>224</v>
      </c>
      <c r="B19" s="7" t="s">
        <v>30</v>
      </c>
      <c r="C19" s="27" t="s">
        <v>55</v>
      </c>
      <c r="D19" s="35">
        <v>3.915</v>
      </c>
      <c r="E19" s="35">
        <v>3.9159999999999999</v>
      </c>
      <c r="F19" s="35">
        <v>2.7869999999999999</v>
      </c>
      <c r="G19" s="35">
        <v>3.319</v>
      </c>
      <c r="H19" s="35">
        <v>4.0540000000000003</v>
      </c>
      <c r="I19" s="35">
        <v>6.2679999999999998</v>
      </c>
      <c r="J19" s="35">
        <v>3.1110000000000002</v>
      </c>
      <c r="K19" s="35">
        <v>3.9460000000000002</v>
      </c>
      <c r="L19" s="47"/>
      <c r="M19" s="79"/>
    </row>
    <row r="20" spans="1:13">
      <c r="A20" s="2" t="s">
        <v>204</v>
      </c>
      <c r="B20" s="14" t="s">
        <v>28</v>
      </c>
      <c r="C20" s="27" t="s">
        <v>55</v>
      </c>
      <c r="D20" s="35">
        <v>4.226</v>
      </c>
      <c r="E20" s="35">
        <v>4.4189999999999996</v>
      </c>
      <c r="F20" s="35">
        <v>3.2050000000000001</v>
      </c>
      <c r="G20" s="35">
        <v>3.8370000000000002</v>
      </c>
      <c r="H20" s="35">
        <v>4.7990000000000004</v>
      </c>
      <c r="I20" s="35">
        <v>7.375</v>
      </c>
      <c r="J20" s="35">
        <v>4.4059999999999997</v>
      </c>
      <c r="K20" s="35">
        <v>5.4829999999999997</v>
      </c>
      <c r="L20" s="47"/>
      <c r="M20" s="79"/>
    </row>
    <row r="21" spans="1:13">
      <c r="A21" s="2"/>
      <c r="B21" s="73"/>
      <c r="C21" s="48"/>
      <c r="L21" s="47"/>
      <c r="M21" s="79"/>
    </row>
    <row r="22" spans="1:13" ht="15.75">
      <c r="A22" s="2"/>
      <c r="B22" s="71" t="s">
        <v>550</v>
      </c>
      <c r="C22" s="48"/>
      <c r="D22" s="48"/>
      <c r="E22" s="48"/>
      <c r="L22" s="47"/>
      <c r="M22" s="79"/>
    </row>
    <row r="23" spans="1:13">
      <c r="A23" s="69" t="s">
        <v>205</v>
      </c>
      <c r="B23" s="74" t="s">
        <v>423</v>
      </c>
      <c r="C23" s="48" t="s">
        <v>67</v>
      </c>
      <c r="D23" s="168">
        <v>6.1079999999999997</v>
      </c>
      <c r="E23" s="168">
        <v>6.0090000000000003</v>
      </c>
      <c r="F23" s="168">
        <v>5.9930000000000003</v>
      </c>
      <c r="G23" s="168">
        <v>6.5759999999999996</v>
      </c>
      <c r="H23" s="168">
        <v>5.8819999999999997</v>
      </c>
      <c r="I23" s="168">
        <v>5.9470000000000001</v>
      </c>
      <c r="J23" s="168">
        <v>5.734</v>
      </c>
      <c r="K23" s="114">
        <v>5.7</v>
      </c>
      <c r="L23" s="47"/>
      <c r="M23" s="79"/>
    </row>
    <row r="24" spans="1:13">
      <c r="A24" s="69"/>
      <c r="B24" s="73"/>
      <c r="C24" s="48"/>
      <c r="E24" s="48"/>
      <c r="F24" s="48"/>
      <c r="G24" s="79"/>
      <c r="H24" s="79"/>
      <c r="I24" s="79"/>
      <c r="J24" s="79"/>
      <c r="K24" s="79"/>
      <c r="L24" s="47"/>
      <c r="M24" s="79"/>
    </row>
    <row r="25" spans="1:13" ht="15.75">
      <c r="A25" s="2"/>
      <c r="B25" s="71" t="s">
        <v>551</v>
      </c>
      <c r="C25" s="48"/>
      <c r="D25" s="48"/>
      <c r="E25" s="48"/>
      <c r="F25" s="48"/>
      <c r="L25" s="47"/>
      <c r="M25" s="79"/>
    </row>
    <row r="26" spans="1:13">
      <c r="A26" s="69" t="s">
        <v>241</v>
      </c>
      <c r="B26" s="169" t="s">
        <v>275</v>
      </c>
      <c r="C26" s="48" t="s">
        <v>67</v>
      </c>
      <c r="D26" s="112">
        <v>66.34</v>
      </c>
      <c r="E26" s="112">
        <v>64.27</v>
      </c>
      <c r="F26" s="112">
        <v>66.650000000000006</v>
      </c>
      <c r="G26" s="112">
        <v>69.48</v>
      </c>
      <c r="H26" s="112">
        <v>64.959999999999994</v>
      </c>
      <c r="I26" s="112">
        <v>64.69</v>
      </c>
      <c r="J26" s="112">
        <v>55.1</v>
      </c>
      <c r="K26" s="112">
        <v>55.03</v>
      </c>
      <c r="L26" s="47"/>
      <c r="M26" s="79"/>
    </row>
    <row r="27" spans="1:13">
      <c r="A27" s="2"/>
      <c r="D27" s="79"/>
      <c r="E27" s="79"/>
      <c r="F27" s="79"/>
      <c r="G27" s="79"/>
      <c r="H27" s="79"/>
      <c r="I27" s="79"/>
      <c r="J27" s="79"/>
      <c r="K27" s="79"/>
      <c r="L27" s="47"/>
      <c r="M27" s="79"/>
    </row>
    <row r="28" spans="1:13">
      <c r="A28" s="2"/>
      <c r="D28" s="79"/>
      <c r="E28" s="79"/>
      <c r="F28" s="79"/>
      <c r="G28" s="79"/>
      <c r="H28" s="79"/>
      <c r="I28" s="79"/>
      <c r="J28" s="79"/>
      <c r="K28" s="79"/>
      <c r="L28" s="47"/>
      <c r="M28" s="79"/>
    </row>
    <row r="29" spans="1:13">
      <c r="C29" s="79"/>
      <c r="D29" s="79"/>
      <c r="E29" s="79"/>
      <c r="F29" s="79"/>
      <c r="G29" s="79"/>
      <c r="H29" s="79"/>
      <c r="I29" s="79"/>
      <c r="L29" s="47"/>
      <c r="M29" s="79"/>
    </row>
    <row r="30" spans="1:13">
      <c r="L30" s="47"/>
      <c r="M30" s="79"/>
    </row>
  </sheetData>
  <phoneticPr fontId="15" type="noConversion"/>
  <pageMargins left="0.70866141732283472" right="0.70866141732283472" top="0.74803149606299213" bottom="0.74803149606299213" header="0.31496062992125984" footer="0.31496062992125984"/>
  <pageSetup paperSize="8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06"/>
  <sheetViews>
    <sheetView view="pageBreakPreview" zoomScaleNormal="100" zoomScaleSheetLayoutView="100" workbookViewId="0">
      <selection activeCell="B1" sqref="B1"/>
    </sheetView>
  </sheetViews>
  <sheetFormatPr defaultRowHeight="15"/>
  <cols>
    <col min="1" max="1" width="16.7109375" customWidth="1"/>
    <col min="2" max="2" width="37.140625" customWidth="1"/>
    <col min="3" max="3" width="16.140625" customWidth="1"/>
    <col min="4" max="11" width="9.140625" customWidth="1"/>
    <col min="12" max="12" width="27.7109375" bestFit="1" customWidth="1"/>
    <col min="14" max="14" width="35.140625" customWidth="1"/>
    <col min="15" max="15" width="11.140625" customWidth="1"/>
  </cols>
  <sheetData>
    <row r="1" spans="1:16" ht="15.75">
      <c r="B1" s="42" t="s">
        <v>607</v>
      </c>
    </row>
    <row r="3" spans="1:16" ht="30">
      <c r="B3" s="1" t="s">
        <v>240</v>
      </c>
      <c r="D3" s="38">
        <v>2006</v>
      </c>
      <c r="E3" s="38">
        <v>2007</v>
      </c>
      <c r="F3" s="38">
        <v>2008</v>
      </c>
      <c r="G3" s="38">
        <v>2009</v>
      </c>
      <c r="H3" s="38">
        <v>2010</v>
      </c>
      <c r="I3" s="38">
        <v>2011</v>
      </c>
      <c r="J3" s="38">
        <v>2012</v>
      </c>
      <c r="K3" s="38">
        <v>2013</v>
      </c>
      <c r="L3" s="70" t="s">
        <v>380</v>
      </c>
    </row>
    <row r="4" spans="1:16">
      <c r="A4" s="1" t="s">
        <v>68</v>
      </c>
      <c r="B4" s="1" t="s">
        <v>2</v>
      </c>
      <c r="C4" s="1" t="s">
        <v>3</v>
      </c>
    </row>
    <row r="5" spans="1:16" ht="15.75">
      <c r="B5" s="43" t="s">
        <v>552</v>
      </c>
      <c r="C5" s="31"/>
      <c r="M5" s="79"/>
    </row>
    <row r="6" spans="1:16">
      <c r="A6" t="s">
        <v>368</v>
      </c>
      <c r="B6" s="51" t="s">
        <v>206</v>
      </c>
      <c r="C6" s="31" t="s">
        <v>210</v>
      </c>
      <c r="D6" s="114">
        <f>'5. Operational data'!D54/D27</f>
        <v>9.6104419102956822</v>
      </c>
      <c r="E6" s="114">
        <f>'5. Operational data'!E54/E27</f>
        <v>9.6235478132985701</v>
      </c>
      <c r="F6" s="114">
        <f>'5. Operational data'!F54/F27</f>
        <v>9.6502225891939553</v>
      </c>
      <c r="G6" s="114">
        <f>'5. Operational data'!G54/G27</f>
        <v>10.040575351824755</v>
      </c>
      <c r="H6" s="114">
        <f>'5. Operational data'!H54/H27</f>
        <v>10.167826144870579</v>
      </c>
      <c r="I6" s="114">
        <f>'5. Operational data'!I54/I27</f>
        <v>10.316871930776687</v>
      </c>
      <c r="J6" s="114">
        <f>'5. Operational data'!J54/J27</f>
        <v>10.404777308378002</v>
      </c>
      <c r="K6" s="114">
        <f>'5. Operational data'!K54/K27</f>
        <v>10.448574633028088</v>
      </c>
      <c r="L6" s="79"/>
      <c r="M6" s="79"/>
    </row>
    <row r="7" spans="1:16">
      <c r="A7" t="s">
        <v>369</v>
      </c>
      <c r="B7" s="51" t="s">
        <v>207</v>
      </c>
      <c r="C7" s="31" t="s">
        <v>209</v>
      </c>
      <c r="D7" s="114">
        <f>1000*'5. Operational data'!D6/'5. Operational data'!D54</f>
        <v>14.065166228193503</v>
      </c>
      <c r="E7" s="114">
        <f>1000*'5. Operational data'!E6/'5. Operational data'!E54</f>
        <v>14.444732405642098</v>
      </c>
      <c r="F7" s="114">
        <f>1000*'5. Operational data'!F6/'5. Operational data'!F54</f>
        <v>14.523306576538513</v>
      </c>
      <c r="G7" s="114">
        <f>1000*'5. Operational data'!G6/'5. Operational data'!G54</f>
        <v>13.833218534329816</v>
      </c>
      <c r="H7" s="114">
        <f>1000*'5. Operational data'!H6/'5. Operational data'!H54</f>
        <v>13.910520893291606</v>
      </c>
      <c r="I7" s="114">
        <f>1000*'5. Operational data'!I6/'5. Operational data'!I54</f>
        <v>13.466697765099186</v>
      </c>
      <c r="J7" s="114">
        <f>1000*'5. Operational data'!J6/'5. Operational data'!J54</f>
        <v>13.052847054977001</v>
      </c>
      <c r="K7" s="114">
        <f>1000*'5. Operational data'!K6/'5. Operational data'!K54</f>
        <v>12.984833078939236</v>
      </c>
      <c r="L7" s="79"/>
      <c r="M7" s="79"/>
    </row>
    <row r="8" spans="1:16">
      <c r="A8" t="s">
        <v>370</v>
      </c>
      <c r="B8" s="51" t="s">
        <v>208</v>
      </c>
      <c r="C8" s="31" t="s">
        <v>211</v>
      </c>
      <c r="D8" s="114">
        <f>1000*'5. Operational data'!D74/'5. Operational data'!D54</f>
        <v>3.8602562460382477</v>
      </c>
      <c r="E8" s="114">
        <f>1000*'5. Operational data'!E74/'5. Operational data'!E54</f>
        <v>3.8757130587484121</v>
      </c>
      <c r="F8" s="114">
        <f>1000*'5. Operational data'!F74/'5. Operational data'!F54</f>
        <v>3.9914887325499291</v>
      </c>
      <c r="G8" s="114">
        <f>1000*'5. Operational data'!G74/'5. Operational data'!G54</f>
        <v>4.1163102714189685</v>
      </c>
      <c r="H8" s="114">
        <f>1000*'5. Operational data'!H74/'5. Operational data'!H54</f>
        <v>3.9976868264519569</v>
      </c>
      <c r="I8" s="114">
        <f>1000*'5. Operational data'!I74/'5. Operational data'!I54</f>
        <v>3.9803774897262598</v>
      </c>
      <c r="J8" s="114">
        <f>1000*'5. Operational data'!J74/'5. Operational data'!J54</f>
        <v>3.5223532975203602</v>
      </c>
      <c r="K8" s="114">
        <f>1000*'5. Operational data'!K74/'5. Operational data'!K54</f>
        <v>3.6092097610266953</v>
      </c>
      <c r="L8" s="79"/>
      <c r="M8" s="79"/>
    </row>
    <row r="9" spans="1:16">
      <c r="B9" s="51"/>
      <c r="C9" s="31"/>
      <c r="L9" s="79"/>
      <c r="M9" s="79"/>
    </row>
    <row r="10" spans="1:16" ht="15.75">
      <c r="B10" s="43" t="s">
        <v>553</v>
      </c>
      <c r="C10" s="31"/>
      <c r="D10" s="31"/>
      <c r="E10" s="31"/>
      <c r="F10" s="31"/>
      <c r="L10" s="79"/>
      <c r="M10" s="79"/>
      <c r="O10" s="79"/>
    </row>
    <row r="11" spans="1:16">
      <c r="A11" t="s">
        <v>371</v>
      </c>
      <c r="B11" s="51" t="s">
        <v>212</v>
      </c>
      <c r="C11" s="31" t="s">
        <v>67</v>
      </c>
      <c r="G11" s="112">
        <v>71.22</v>
      </c>
      <c r="H11" s="112">
        <v>71.010000000000005</v>
      </c>
      <c r="I11" s="112">
        <v>70.88</v>
      </c>
      <c r="J11" s="112">
        <v>70.760000000000005</v>
      </c>
      <c r="K11" s="112">
        <v>70.69</v>
      </c>
      <c r="L11" s="79"/>
      <c r="M11" s="79"/>
      <c r="N11" s="79"/>
      <c r="O11" s="79"/>
      <c r="P11" s="79"/>
    </row>
    <row r="12" spans="1:16" ht="30">
      <c r="A12" t="s">
        <v>372</v>
      </c>
      <c r="B12" s="51" t="s">
        <v>467</v>
      </c>
      <c r="C12" s="31" t="s">
        <v>573</v>
      </c>
      <c r="G12" s="68"/>
      <c r="H12" s="68"/>
      <c r="I12" s="68">
        <v>12512</v>
      </c>
      <c r="J12" s="68">
        <v>13079</v>
      </c>
      <c r="K12" s="113">
        <v>5045</v>
      </c>
      <c r="L12" s="79"/>
      <c r="M12" s="79"/>
      <c r="N12" s="79"/>
      <c r="O12" s="79"/>
    </row>
    <row r="13" spans="1:16">
      <c r="A13" t="s">
        <v>373</v>
      </c>
      <c r="B13" s="51" t="s">
        <v>468</v>
      </c>
      <c r="C13" s="31" t="s">
        <v>573</v>
      </c>
      <c r="G13" s="68"/>
      <c r="H13" s="68"/>
      <c r="I13" s="68">
        <v>32261</v>
      </c>
      <c r="J13" s="68">
        <v>77936</v>
      </c>
      <c r="K13" s="113">
        <v>79871</v>
      </c>
      <c r="L13" s="79"/>
      <c r="M13" s="79"/>
      <c r="N13" s="79"/>
      <c r="O13" s="79"/>
    </row>
    <row r="14" spans="1:16">
      <c r="A14" t="s">
        <v>374</v>
      </c>
      <c r="B14" s="51" t="s">
        <v>469</v>
      </c>
      <c r="C14" s="31" t="s">
        <v>573</v>
      </c>
      <c r="G14" s="68"/>
      <c r="H14" s="68"/>
      <c r="I14" s="68">
        <f>SUM(I12:I13)</f>
        <v>44773</v>
      </c>
      <c r="J14" s="68">
        <f t="shared" ref="J14:K14" si="0">SUM(J12:J13)</f>
        <v>91015</v>
      </c>
      <c r="K14" s="113">
        <f t="shared" si="0"/>
        <v>84916</v>
      </c>
      <c r="L14" s="79"/>
      <c r="M14" s="79"/>
      <c r="O14" s="79"/>
    </row>
    <row r="15" spans="1:16">
      <c r="A15" t="s">
        <v>375</v>
      </c>
      <c r="B15" s="51" t="s">
        <v>470</v>
      </c>
      <c r="C15" s="31" t="s">
        <v>573</v>
      </c>
      <c r="G15" s="113">
        <f>$K15*'6. Physical Assets'!G17/'6. Physical Assets'!$K17</f>
        <v>740680.51837202883</v>
      </c>
      <c r="H15" s="113">
        <f>$K15*'6. Physical Assets'!H17/'6. Physical Assets'!$K17</f>
        <v>742633.47423792537</v>
      </c>
      <c r="I15" s="113">
        <f>$K15*'6. Physical Assets'!I17/'6. Physical Assets'!$K17</f>
        <v>739950.78987046133</v>
      </c>
      <c r="J15" s="113">
        <f>$K15*'6. Physical Assets'!J17/'6. Physical Assets'!$K17</f>
        <v>740805.85771190608</v>
      </c>
      <c r="K15" s="113">
        <v>740858</v>
      </c>
      <c r="L15" s="79"/>
      <c r="M15" s="79"/>
      <c r="N15" s="79"/>
      <c r="O15" s="79"/>
    </row>
    <row r="16" spans="1:16" ht="30">
      <c r="A16" t="s">
        <v>376</v>
      </c>
      <c r="B16" s="51" t="s">
        <v>471</v>
      </c>
      <c r="C16" s="31" t="s">
        <v>576</v>
      </c>
      <c r="G16" s="114">
        <v>3</v>
      </c>
      <c r="H16" s="114">
        <v>3</v>
      </c>
      <c r="I16" s="114">
        <v>3</v>
      </c>
      <c r="J16" s="114">
        <v>2.8</v>
      </c>
      <c r="K16" s="114">
        <v>2.8</v>
      </c>
      <c r="L16" s="79"/>
      <c r="M16" s="79"/>
      <c r="N16" s="79"/>
      <c r="O16" s="79"/>
    </row>
    <row r="17" spans="1:15" ht="30">
      <c r="A17" t="s">
        <v>377</v>
      </c>
      <c r="B17" s="51" t="s">
        <v>472</v>
      </c>
      <c r="C17" s="31" t="s">
        <v>576</v>
      </c>
      <c r="G17" s="114">
        <v>3</v>
      </c>
      <c r="H17" s="114">
        <v>3</v>
      </c>
      <c r="I17" s="114">
        <v>3</v>
      </c>
      <c r="J17" s="114">
        <v>1.4</v>
      </c>
      <c r="K17" s="114">
        <v>1.4</v>
      </c>
      <c r="L17" s="79"/>
      <c r="M17" s="79"/>
      <c r="O17" s="79"/>
    </row>
    <row r="18" spans="1:15" ht="30">
      <c r="A18" t="s">
        <v>378</v>
      </c>
      <c r="B18" s="51" t="s">
        <v>473</v>
      </c>
      <c r="C18" s="31" t="s">
        <v>577</v>
      </c>
      <c r="G18" s="68"/>
      <c r="H18" s="68"/>
      <c r="I18" s="68"/>
      <c r="J18" s="68"/>
      <c r="K18" s="114">
        <v>2.7</v>
      </c>
      <c r="L18" s="79"/>
      <c r="M18" s="79"/>
      <c r="O18" s="79"/>
    </row>
    <row r="19" spans="1:15" ht="30">
      <c r="A19" t="s">
        <v>476</v>
      </c>
      <c r="B19" s="51" t="s">
        <v>474</v>
      </c>
      <c r="C19" s="31" t="s">
        <v>577</v>
      </c>
      <c r="G19" s="68"/>
      <c r="H19" s="68"/>
      <c r="I19" s="68"/>
      <c r="J19" s="68"/>
      <c r="K19" s="112">
        <v>10</v>
      </c>
      <c r="L19" s="79"/>
      <c r="M19" s="79"/>
      <c r="O19" s="79"/>
    </row>
    <row r="20" spans="1:15" ht="30">
      <c r="A20" t="s">
        <v>477</v>
      </c>
      <c r="B20" s="51" t="s">
        <v>480</v>
      </c>
      <c r="C20" s="31" t="s">
        <v>578</v>
      </c>
      <c r="G20" s="68"/>
      <c r="H20" s="68"/>
      <c r="I20" s="131">
        <v>2</v>
      </c>
      <c r="J20" s="131">
        <v>2</v>
      </c>
      <c r="K20" s="114">
        <v>2</v>
      </c>
      <c r="L20" s="79"/>
      <c r="M20" s="79"/>
      <c r="N20" s="79"/>
      <c r="O20" s="79"/>
    </row>
    <row r="21" spans="1:15" ht="30">
      <c r="A21" t="s">
        <v>478</v>
      </c>
      <c r="B21" s="51" t="s">
        <v>481</v>
      </c>
      <c r="C21" s="31" t="s">
        <v>578</v>
      </c>
      <c r="D21" s="79"/>
      <c r="G21" s="68"/>
      <c r="H21" s="68"/>
      <c r="I21" s="131">
        <v>1</v>
      </c>
      <c r="J21" s="131">
        <v>1</v>
      </c>
      <c r="K21" s="114">
        <v>1</v>
      </c>
      <c r="L21" s="79"/>
      <c r="M21" s="79"/>
      <c r="N21" s="79"/>
      <c r="O21" s="79"/>
    </row>
    <row r="22" spans="1:15">
      <c r="A22" t="s">
        <v>479</v>
      </c>
      <c r="B22" s="51" t="s">
        <v>475</v>
      </c>
      <c r="C22" s="31" t="s">
        <v>573</v>
      </c>
      <c r="F22" s="79"/>
      <c r="G22" s="68">
        <v>0</v>
      </c>
      <c r="H22" s="68">
        <v>0</v>
      </c>
      <c r="I22" s="68">
        <v>0</v>
      </c>
      <c r="J22" s="68">
        <v>0</v>
      </c>
      <c r="K22" s="113">
        <v>0</v>
      </c>
      <c r="L22" s="79"/>
      <c r="M22" s="79"/>
      <c r="N22" s="79"/>
      <c r="O22" s="79"/>
    </row>
    <row r="23" spans="1:15">
      <c r="A23" t="s">
        <v>482</v>
      </c>
      <c r="B23" s="51" t="s">
        <v>213</v>
      </c>
      <c r="C23" s="31" t="s">
        <v>58</v>
      </c>
      <c r="G23" s="129">
        <f t="shared" ref="G23:J23" si="1">0.07*G27</f>
        <v>5678.2293844982323</v>
      </c>
      <c r="H23" s="129">
        <f t="shared" si="1"/>
        <v>5693.2011990786086</v>
      </c>
      <c r="I23" s="129">
        <f t="shared" si="1"/>
        <v>5672.6351158256693</v>
      </c>
      <c r="J23" s="129">
        <f t="shared" si="1"/>
        <v>5679.1902650736929</v>
      </c>
      <c r="K23" s="113">
        <f>0.07*K27</f>
        <v>5679.59</v>
      </c>
      <c r="L23" s="79"/>
      <c r="M23" s="79"/>
      <c r="N23" s="79"/>
      <c r="O23" s="79"/>
    </row>
    <row r="24" spans="1:15">
      <c r="A24" t="s">
        <v>483</v>
      </c>
      <c r="B24" s="51" t="s">
        <v>239</v>
      </c>
      <c r="C24" s="31" t="s">
        <v>573</v>
      </c>
      <c r="G24" s="129">
        <f>$K24*'6. Physical Assets'!G17/'6. Physical Assets'!$K17</f>
        <v>433548.1133402987</v>
      </c>
      <c r="H24" s="129">
        <f>$K24*'6. Physical Assets'!H17/'6. Physical Assets'!$K17</f>
        <v>434691.25172465551</v>
      </c>
      <c r="I24" s="129">
        <f>$K24*'6. Physical Assets'!I17/'6. Physical Assets'!$K17</f>
        <v>433120.97585354449</v>
      </c>
      <c r="J24" s="129">
        <f>$K24*'6. Physical Assets'!J17/'6. Physical Assets'!$K17</f>
        <v>433621.47916130151</v>
      </c>
      <c r="K24" s="113">
        <v>433652</v>
      </c>
      <c r="L24" s="79"/>
      <c r="M24" s="79"/>
      <c r="N24" s="79"/>
      <c r="O24" s="79"/>
    </row>
    <row r="25" spans="1:15">
      <c r="B25" s="51"/>
      <c r="C25" s="31"/>
      <c r="L25" s="79"/>
      <c r="M25" s="79"/>
      <c r="O25" s="79"/>
    </row>
    <row r="26" spans="1:15" ht="15.75">
      <c r="B26" s="43" t="s">
        <v>554</v>
      </c>
      <c r="C26" s="31"/>
      <c r="L26" s="79"/>
      <c r="M26" s="79"/>
      <c r="O26" s="79"/>
    </row>
    <row r="27" spans="1:15">
      <c r="A27" t="s">
        <v>379</v>
      </c>
      <c r="B27" s="51" t="s">
        <v>608</v>
      </c>
      <c r="C27" s="31" t="s">
        <v>58</v>
      </c>
      <c r="D27" s="113">
        <f>$K27*'6. Physical Assets'!D17/'6. Physical Assets'!$K17</f>
        <v>81040.914379351118</v>
      </c>
      <c r="E27" s="113">
        <f>$K27*'6. Physical Assets'!E17/'6. Physical Assets'!$K17</f>
        <v>80991.544399345978</v>
      </c>
      <c r="F27" s="113">
        <f>$K27*'6. Physical Assets'!F17/'6. Physical Assets'!$K17</f>
        <v>80942.174419340823</v>
      </c>
      <c r="G27" s="113">
        <f>$K27*'6. Physical Assets'!G17/'6. Physical Assets'!$K17</f>
        <v>81117.562635689028</v>
      </c>
      <c r="H27" s="113">
        <f>$K27*'6. Physical Assets'!H17/'6. Physical Assets'!$K17</f>
        <v>81331.445701122968</v>
      </c>
      <c r="I27" s="113">
        <f>$K27*'6. Physical Assets'!I17/'6. Physical Assets'!$K17</f>
        <v>81037.644511795268</v>
      </c>
      <c r="J27" s="113">
        <f>$K27*'6. Physical Assets'!J17/'6. Physical Assets'!$K17</f>
        <v>81131.289501052743</v>
      </c>
      <c r="K27" s="113">
        <v>81137</v>
      </c>
      <c r="L27" s="79"/>
      <c r="M27" s="79"/>
      <c r="N27" s="79"/>
      <c r="O27" s="79"/>
    </row>
    <row r="28" spans="1:15" ht="19.5" customHeight="1">
      <c r="B28" s="51"/>
      <c r="C28" s="31"/>
      <c r="L28" s="79"/>
      <c r="M28" s="79"/>
      <c r="O28" s="79"/>
    </row>
    <row r="29" spans="1:15" ht="15.75">
      <c r="B29" s="120" t="s">
        <v>555</v>
      </c>
      <c r="C29" s="31"/>
      <c r="D29" s="41" t="s">
        <v>225</v>
      </c>
      <c r="E29" s="41" t="s">
        <v>83</v>
      </c>
      <c r="F29" s="41" t="s">
        <v>574</v>
      </c>
      <c r="L29" s="79"/>
      <c r="M29" s="79"/>
      <c r="O29" s="79"/>
    </row>
    <row r="30" spans="1:15">
      <c r="A30" s="78" t="s">
        <v>462</v>
      </c>
      <c r="B30" s="79"/>
      <c r="D30" s="35">
        <v>5067</v>
      </c>
      <c r="E30" s="80" t="s">
        <v>748</v>
      </c>
      <c r="F30" s="35" t="s">
        <v>749</v>
      </c>
      <c r="L30" s="79"/>
      <c r="M30" s="79"/>
      <c r="N30" s="79"/>
      <c r="O30" s="79"/>
    </row>
    <row r="31" spans="1:15" ht="15" customHeight="1">
      <c r="A31" s="78" t="s">
        <v>603</v>
      </c>
      <c r="B31" s="79"/>
      <c r="D31" s="35">
        <v>5950</v>
      </c>
      <c r="E31" s="80" t="s">
        <v>685</v>
      </c>
      <c r="F31" s="35" t="s">
        <v>749</v>
      </c>
      <c r="I31" s="79"/>
      <c r="J31" s="79"/>
      <c r="K31" s="79"/>
      <c r="L31" s="79"/>
      <c r="O31" s="79"/>
    </row>
    <row r="32" spans="1:15">
      <c r="A32" s="78" t="s">
        <v>616</v>
      </c>
      <c r="B32" s="79"/>
      <c r="D32" s="35">
        <v>5223</v>
      </c>
      <c r="E32" s="80" t="s">
        <v>686</v>
      </c>
      <c r="F32" s="35" t="s">
        <v>749</v>
      </c>
      <c r="I32" s="79"/>
      <c r="J32" s="79"/>
      <c r="K32" s="79"/>
      <c r="L32" s="79"/>
      <c r="O32" s="79"/>
    </row>
    <row r="33" spans="1:12">
      <c r="A33" s="78" t="s">
        <v>617</v>
      </c>
      <c r="B33" s="79"/>
      <c r="D33" s="35">
        <v>5275</v>
      </c>
      <c r="E33" s="80" t="s">
        <v>750</v>
      </c>
      <c r="F33" s="35" t="s">
        <v>749</v>
      </c>
      <c r="I33" s="79"/>
      <c r="J33" s="79"/>
      <c r="K33" s="79"/>
      <c r="L33" s="79"/>
    </row>
    <row r="34" spans="1:12">
      <c r="A34" s="78" t="s">
        <v>618</v>
      </c>
      <c r="B34" s="79"/>
      <c r="D34" s="35">
        <v>5222</v>
      </c>
      <c r="E34" s="80" t="s">
        <v>687</v>
      </c>
      <c r="F34" s="35" t="s">
        <v>749</v>
      </c>
      <c r="L34" s="79"/>
    </row>
    <row r="35" spans="1:12">
      <c r="A35" s="78" t="s">
        <v>619</v>
      </c>
      <c r="B35" s="79"/>
      <c r="D35" s="35">
        <v>5690</v>
      </c>
      <c r="E35" s="80" t="s">
        <v>751</v>
      </c>
      <c r="F35" s="35" t="s">
        <v>749</v>
      </c>
      <c r="L35" s="79"/>
    </row>
    <row r="36" spans="1:12">
      <c r="A36" s="78" t="s">
        <v>620</v>
      </c>
      <c r="B36" s="79"/>
      <c r="D36" s="35">
        <v>5453</v>
      </c>
      <c r="E36" s="80" t="s">
        <v>752</v>
      </c>
      <c r="F36" s="35" t="s">
        <v>749</v>
      </c>
      <c r="L36" s="79"/>
    </row>
    <row r="37" spans="1:12">
      <c r="A37" s="78" t="s">
        <v>621</v>
      </c>
      <c r="B37" s="79"/>
      <c r="D37" s="35">
        <v>5640</v>
      </c>
      <c r="E37" s="111" t="s">
        <v>689</v>
      </c>
      <c r="F37" s="35" t="s">
        <v>749</v>
      </c>
      <c r="L37" s="79"/>
    </row>
    <row r="38" spans="1:12">
      <c r="A38" s="78" t="s">
        <v>622</v>
      </c>
      <c r="B38" s="79"/>
      <c r="D38" s="35">
        <v>5607</v>
      </c>
      <c r="E38" s="80" t="s">
        <v>753</v>
      </c>
      <c r="F38" s="35" t="s">
        <v>749</v>
      </c>
      <c r="L38" s="79"/>
    </row>
    <row r="39" spans="1:12">
      <c r="A39" s="78" t="s">
        <v>623</v>
      </c>
      <c r="B39" s="79"/>
      <c r="D39" s="35">
        <v>5263</v>
      </c>
      <c r="E39" s="80" t="s">
        <v>690</v>
      </c>
      <c r="F39" s="35" t="s">
        <v>749</v>
      </c>
      <c r="L39" s="79"/>
    </row>
    <row r="40" spans="1:12">
      <c r="A40" s="78" t="s">
        <v>624</v>
      </c>
      <c r="B40" s="79"/>
      <c r="D40" s="35">
        <v>5631</v>
      </c>
      <c r="E40" s="80" t="s">
        <v>754</v>
      </c>
      <c r="F40" s="35" t="s">
        <v>749</v>
      </c>
      <c r="L40" s="79"/>
    </row>
    <row r="41" spans="1:12">
      <c r="A41" s="78" t="s">
        <v>625</v>
      </c>
      <c r="B41" s="79"/>
      <c r="D41" s="35">
        <v>5111</v>
      </c>
      <c r="E41" s="80" t="s">
        <v>755</v>
      </c>
      <c r="F41" s="35" t="s">
        <v>749</v>
      </c>
      <c r="L41" s="79"/>
    </row>
    <row r="42" spans="1:12">
      <c r="A42" s="78" t="s">
        <v>626</v>
      </c>
      <c r="B42" s="79"/>
      <c r="D42" s="35">
        <v>5583</v>
      </c>
      <c r="E42" s="80" t="s">
        <v>691</v>
      </c>
      <c r="F42" s="35" t="s">
        <v>749</v>
      </c>
      <c r="L42" s="79"/>
    </row>
    <row r="43" spans="1:12">
      <c r="A43" s="78" t="s">
        <v>627</v>
      </c>
      <c r="B43" s="79"/>
      <c r="D43" s="110">
        <v>5214</v>
      </c>
      <c r="E43" s="80" t="s">
        <v>756</v>
      </c>
      <c r="F43" s="35" t="s">
        <v>749</v>
      </c>
      <c r="L43" s="79"/>
    </row>
    <row r="44" spans="1:12">
      <c r="A44" s="78" t="s">
        <v>628</v>
      </c>
      <c r="B44" s="79"/>
      <c r="D44" s="35">
        <v>5554</v>
      </c>
      <c r="E44" s="80" t="s">
        <v>757</v>
      </c>
      <c r="F44" s="35" t="s">
        <v>749</v>
      </c>
      <c r="L44" s="79"/>
    </row>
    <row r="45" spans="1:12">
      <c r="A45" s="78" t="s">
        <v>629</v>
      </c>
      <c r="B45" s="79"/>
      <c r="D45" s="35">
        <v>5267</v>
      </c>
      <c r="E45" s="111" t="s">
        <v>758</v>
      </c>
      <c r="F45" s="35" t="s">
        <v>749</v>
      </c>
      <c r="L45" s="79"/>
    </row>
    <row r="46" spans="1:12">
      <c r="A46" s="78" t="s">
        <v>630</v>
      </c>
      <c r="B46" s="79"/>
      <c r="D46" s="35">
        <v>5223</v>
      </c>
      <c r="E46" s="80" t="s">
        <v>759</v>
      </c>
      <c r="F46" s="35" t="s">
        <v>749</v>
      </c>
      <c r="L46" s="79"/>
    </row>
    <row r="47" spans="1:12">
      <c r="A47" s="78" t="s">
        <v>631</v>
      </c>
      <c r="B47" s="79"/>
      <c r="D47" s="35">
        <v>5201</v>
      </c>
      <c r="E47" s="80" t="s">
        <v>760</v>
      </c>
      <c r="F47" s="35" t="s">
        <v>749</v>
      </c>
      <c r="L47" s="79"/>
    </row>
    <row r="48" spans="1:12">
      <c r="A48" s="78" t="s">
        <v>632</v>
      </c>
      <c r="B48" s="79"/>
      <c r="D48" s="35">
        <v>5302</v>
      </c>
      <c r="E48" s="80" t="s">
        <v>761</v>
      </c>
      <c r="F48" s="35" t="s">
        <v>749</v>
      </c>
      <c r="L48" s="79"/>
    </row>
    <row r="49" spans="1:12">
      <c r="A49" s="78" t="s">
        <v>633</v>
      </c>
      <c r="B49" s="79"/>
      <c r="D49" s="35">
        <v>5333</v>
      </c>
      <c r="E49" s="80" t="s">
        <v>762</v>
      </c>
      <c r="F49" s="35" t="s">
        <v>749</v>
      </c>
      <c r="L49" s="79"/>
    </row>
    <row r="50" spans="1:12">
      <c r="A50" s="78" t="s">
        <v>634</v>
      </c>
      <c r="B50" s="79"/>
      <c r="D50" s="35">
        <v>5575</v>
      </c>
      <c r="E50" s="80" t="s">
        <v>763</v>
      </c>
      <c r="F50" s="35" t="s">
        <v>749</v>
      </c>
      <c r="L50" s="79"/>
    </row>
    <row r="51" spans="1:12">
      <c r="A51" s="78" t="s">
        <v>635</v>
      </c>
      <c r="B51" s="79"/>
      <c r="D51" s="35">
        <v>5654</v>
      </c>
      <c r="E51" s="80" t="s">
        <v>764</v>
      </c>
      <c r="F51" s="35" t="s">
        <v>749</v>
      </c>
      <c r="L51" s="79"/>
    </row>
    <row r="52" spans="1:12">
      <c r="A52" s="78" t="s">
        <v>636</v>
      </c>
      <c r="B52" s="79"/>
      <c r="D52" s="35">
        <v>5351</v>
      </c>
      <c r="E52" s="80" t="s">
        <v>765</v>
      </c>
      <c r="F52" s="35" t="s">
        <v>749</v>
      </c>
      <c r="L52" s="79"/>
    </row>
    <row r="53" spans="1:12">
      <c r="A53" s="78" t="s">
        <v>637</v>
      </c>
      <c r="B53" s="79"/>
      <c r="D53" s="35">
        <v>5291</v>
      </c>
      <c r="E53" s="80" t="s">
        <v>766</v>
      </c>
      <c r="F53" s="35" t="s">
        <v>749</v>
      </c>
      <c r="L53" s="79"/>
    </row>
    <row r="54" spans="1:12">
      <c r="A54" s="78" t="s">
        <v>638</v>
      </c>
      <c r="B54" s="79"/>
      <c r="D54" s="35">
        <v>5152</v>
      </c>
      <c r="E54" s="80" t="s">
        <v>702</v>
      </c>
      <c r="F54" s="35" t="s">
        <v>749</v>
      </c>
      <c r="L54" s="79"/>
    </row>
    <row r="55" spans="1:12">
      <c r="A55" s="78" t="s">
        <v>639</v>
      </c>
      <c r="B55" s="79"/>
      <c r="D55" s="35">
        <v>5254</v>
      </c>
      <c r="E55" s="80" t="s">
        <v>767</v>
      </c>
      <c r="F55" s="35" t="s">
        <v>749</v>
      </c>
      <c r="L55" s="79"/>
    </row>
    <row r="56" spans="1:12">
      <c r="A56" s="78" t="s">
        <v>640</v>
      </c>
      <c r="B56" s="79"/>
      <c r="D56" s="35">
        <v>5271</v>
      </c>
      <c r="E56" s="80" t="s">
        <v>768</v>
      </c>
      <c r="F56" s="35" t="s">
        <v>749</v>
      </c>
      <c r="L56" s="79"/>
    </row>
    <row r="57" spans="1:12">
      <c r="A57" s="78" t="s">
        <v>641</v>
      </c>
      <c r="B57" s="79"/>
      <c r="D57" s="35">
        <v>5168</v>
      </c>
      <c r="E57" s="80" t="s">
        <v>704</v>
      </c>
      <c r="F57" s="35" t="s">
        <v>749</v>
      </c>
      <c r="L57" s="79"/>
    </row>
    <row r="58" spans="1:12">
      <c r="A58" s="78" t="s">
        <v>642</v>
      </c>
      <c r="B58" s="79"/>
      <c r="D58" s="35">
        <v>5355</v>
      </c>
      <c r="E58" s="80" t="s">
        <v>769</v>
      </c>
      <c r="F58" s="35" t="s">
        <v>749</v>
      </c>
      <c r="L58" s="79"/>
    </row>
    <row r="59" spans="1:12">
      <c r="A59" s="78" t="s">
        <v>643</v>
      </c>
      <c r="B59" s="79"/>
      <c r="D59" s="35">
        <v>5271</v>
      </c>
      <c r="E59" s="80" t="s">
        <v>705</v>
      </c>
      <c r="F59" s="35" t="s">
        <v>749</v>
      </c>
      <c r="L59" s="79"/>
    </row>
    <row r="60" spans="1:12">
      <c r="A60" s="78" t="s">
        <v>644</v>
      </c>
      <c r="B60" s="79"/>
      <c r="D60" s="35">
        <v>5106</v>
      </c>
      <c r="E60" s="80" t="s">
        <v>770</v>
      </c>
      <c r="F60" s="35" t="s">
        <v>749</v>
      </c>
      <c r="L60" s="79"/>
    </row>
    <row r="61" spans="1:12">
      <c r="A61" s="78" t="s">
        <v>645</v>
      </c>
      <c r="B61" s="79"/>
      <c r="D61" s="35">
        <v>5203</v>
      </c>
      <c r="E61" s="80" t="s">
        <v>771</v>
      </c>
      <c r="F61" s="35" t="s">
        <v>749</v>
      </c>
      <c r="L61" s="79"/>
    </row>
    <row r="62" spans="1:12">
      <c r="A62" s="78" t="s">
        <v>646</v>
      </c>
      <c r="B62" s="79"/>
      <c r="D62" s="35">
        <v>5220</v>
      </c>
      <c r="E62" s="80" t="s">
        <v>772</v>
      </c>
      <c r="F62" s="35" t="s">
        <v>749</v>
      </c>
      <c r="L62" s="79"/>
    </row>
    <row r="63" spans="1:12">
      <c r="A63" s="78" t="s">
        <v>647</v>
      </c>
      <c r="B63" s="79"/>
      <c r="D63" s="35">
        <v>5700</v>
      </c>
      <c r="E63" s="80" t="s">
        <v>773</v>
      </c>
      <c r="F63" s="35" t="s">
        <v>749</v>
      </c>
      <c r="L63" s="79"/>
    </row>
    <row r="64" spans="1:12">
      <c r="A64" s="78" t="s">
        <v>648</v>
      </c>
      <c r="B64" s="79"/>
      <c r="D64" s="35">
        <v>5607</v>
      </c>
      <c r="E64" s="111" t="s">
        <v>774</v>
      </c>
      <c r="F64" s="35" t="s">
        <v>749</v>
      </c>
      <c r="L64" s="79"/>
    </row>
    <row r="65" spans="1:12">
      <c r="A65" s="78" t="s">
        <v>649</v>
      </c>
      <c r="B65" s="79"/>
      <c r="D65" s="35">
        <v>5540</v>
      </c>
      <c r="E65" s="80" t="s">
        <v>775</v>
      </c>
      <c r="F65" s="35" t="s">
        <v>749</v>
      </c>
      <c r="L65" s="79"/>
    </row>
    <row r="66" spans="1:12">
      <c r="A66" s="78" t="s">
        <v>650</v>
      </c>
      <c r="B66" s="79"/>
      <c r="D66" s="35">
        <v>5341</v>
      </c>
      <c r="E66" s="80" t="s">
        <v>776</v>
      </c>
      <c r="F66" s="35" t="s">
        <v>749</v>
      </c>
      <c r="L66" s="79"/>
    </row>
    <row r="67" spans="1:12">
      <c r="A67" s="78" t="s">
        <v>651</v>
      </c>
      <c r="B67" s="79"/>
      <c r="D67" s="35">
        <v>5276</v>
      </c>
      <c r="E67" s="80" t="s">
        <v>707</v>
      </c>
      <c r="F67" s="35" t="s">
        <v>749</v>
      </c>
      <c r="L67" s="79"/>
    </row>
    <row r="68" spans="1:12">
      <c r="A68" s="78" t="s">
        <v>652</v>
      </c>
      <c r="B68" s="79"/>
      <c r="D68" s="35">
        <v>5371</v>
      </c>
      <c r="E68" s="80" t="s">
        <v>777</v>
      </c>
      <c r="F68" s="35" t="s">
        <v>749</v>
      </c>
      <c r="L68" s="79"/>
    </row>
    <row r="69" spans="1:12">
      <c r="A69" s="78" t="s">
        <v>653</v>
      </c>
      <c r="B69" s="79"/>
      <c r="D69" s="35">
        <v>5520</v>
      </c>
      <c r="E69" s="80" t="s">
        <v>778</v>
      </c>
      <c r="F69" s="35" t="s">
        <v>749</v>
      </c>
      <c r="L69" s="79"/>
    </row>
    <row r="70" spans="1:12">
      <c r="A70" s="78" t="s">
        <v>654</v>
      </c>
      <c r="B70" s="79"/>
      <c r="D70" s="35">
        <v>5575</v>
      </c>
      <c r="E70" s="80" t="s">
        <v>709</v>
      </c>
      <c r="F70" s="35" t="s">
        <v>749</v>
      </c>
      <c r="L70" s="79"/>
    </row>
    <row r="71" spans="1:12">
      <c r="A71" s="78" t="s">
        <v>655</v>
      </c>
      <c r="B71" s="79"/>
      <c r="D71" s="35">
        <v>5255</v>
      </c>
      <c r="E71" s="80" t="s">
        <v>779</v>
      </c>
      <c r="F71" s="35" t="s">
        <v>749</v>
      </c>
      <c r="L71" s="79"/>
    </row>
    <row r="72" spans="1:12">
      <c r="A72" s="78" t="s">
        <v>656</v>
      </c>
      <c r="B72" s="79"/>
      <c r="D72" s="35">
        <v>5600</v>
      </c>
      <c r="E72" s="80" t="s">
        <v>780</v>
      </c>
      <c r="F72" s="35" t="s">
        <v>749</v>
      </c>
      <c r="L72" s="79"/>
    </row>
    <row r="73" spans="1:12">
      <c r="A73" s="78" t="s">
        <v>657</v>
      </c>
      <c r="B73" s="79"/>
      <c r="D73" s="35">
        <v>5652</v>
      </c>
      <c r="E73" s="80" t="s">
        <v>781</v>
      </c>
      <c r="F73" s="35" t="s">
        <v>749</v>
      </c>
      <c r="L73" s="79"/>
    </row>
    <row r="74" spans="1:12">
      <c r="A74" s="78" t="s">
        <v>658</v>
      </c>
      <c r="B74" s="79"/>
      <c r="D74" s="35">
        <v>5018</v>
      </c>
      <c r="E74" s="82" t="s">
        <v>782</v>
      </c>
      <c r="F74" s="35" t="s">
        <v>749</v>
      </c>
      <c r="L74" s="79"/>
    </row>
    <row r="75" spans="1:12">
      <c r="A75" s="78" t="s">
        <v>659</v>
      </c>
      <c r="B75" s="79"/>
      <c r="D75" s="35">
        <v>5174</v>
      </c>
      <c r="E75" s="80" t="s">
        <v>783</v>
      </c>
      <c r="F75" s="35" t="s">
        <v>749</v>
      </c>
      <c r="L75" s="79"/>
    </row>
    <row r="76" spans="1:12">
      <c r="A76" s="78" t="s">
        <v>660</v>
      </c>
      <c r="B76" s="79"/>
      <c r="D76" s="35">
        <v>5556</v>
      </c>
      <c r="E76" s="80" t="s">
        <v>784</v>
      </c>
      <c r="F76" s="35" t="s">
        <v>749</v>
      </c>
      <c r="L76" s="79"/>
    </row>
    <row r="77" spans="1:12">
      <c r="A77" s="78" t="s">
        <v>661</v>
      </c>
      <c r="B77" s="79"/>
      <c r="D77" s="35">
        <v>5690</v>
      </c>
      <c r="E77" s="80" t="s">
        <v>785</v>
      </c>
      <c r="F77" s="35" t="s">
        <v>749</v>
      </c>
      <c r="L77" s="79"/>
    </row>
    <row r="78" spans="1:12">
      <c r="A78" s="78" t="s">
        <v>662</v>
      </c>
      <c r="B78" s="79"/>
      <c r="D78" s="35">
        <v>5731</v>
      </c>
      <c r="E78" s="80" t="s">
        <v>786</v>
      </c>
      <c r="F78" s="35" t="s">
        <v>749</v>
      </c>
      <c r="L78" s="79"/>
    </row>
    <row r="79" spans="1:12">
      <c r="A79" s="78" t="s">
        <v>663</v>
      </c>
      <c r="B79" s="79"/>
      <c r="D79" s="35">
        <v>5720</v>
      </c>
      <c r="E79" s="82" t="s">
        <v>787</v>
      </c>
      <c r="F79" s="35" t="s">
        <v>749</v>
      </c>
      <c r="L79" s="79"/>
    </row>
    <row r="80" spans="1:12">
      <c r="A80" s="78" t="s">
        <v>664</v>
      </c>
      <c r="B80" s="79"/>
      <c r="D80" s="35">
        <v>5440</v>
      </c>
      <c r="E80" s="80" t="s">
        <v>788</v>
      </c>
      <c r="F80" s="35" t="s">
        <v>749</v>
      </c>
      <c r="L80" s="79"/>
    </row>
    <row r="81" spans="1:12">
      <c r="A81" s="78" t="s">
        <v>665</v>
      </c>
      <c r="B81" s="79"/>
      <c r="D81" s="35">
        <v>5640</v>
      </c>
      <c r="E81" s="80" t="s">
        <v>688</v>
      </c>
      <c r="F81" s="35" t="s">
        <v>789</v>
      </c>
      <c r="L81" s="79"/>
    </row>
    <row r="82" spans="1:12">
      <c r="A82" s="78" t="s">
        <v>666</v>
      </c>
      <c r="B82" s="79"/>
      <c r="D82" s="35">
        <v>5670</v>
      </c>
      <c r="E82" s="80" t="s">
        <v>692</v>
      </c>
      <c r="F82" s="35" t="s">
        <v>789</v>
      </c>
      <c r="L82" s="79"/>
    </row>
    <row r="83" spans="1:12">
      <c r="A83" s="78" t="s">
        <v>667</v>
      </c>
      <c r="B83" s="79"/>
      <c r="D83" s="35">
        <v>5374</v>
      </c>
      <c r="E83" s="80" t="s">
        <v>693</v>
      </c>
      <c r="F83" s="35" t="s">
        <v>789</v>
      </c>
      <c r="L83" s="79"/>
    </row>
    <row r="84" spans="1:12">
      <c r="A84" s="78" t="s">
        <v>668</v>
      </c>
      <c r="B84" s="79"/>
      <c r="D84" s="35">
        <v>5434</v>
      </c>
      <c r="E84" s="80" t="s">
        <v>694</v>
      </c>
      <c r="F84" s="35" t="s">
        <v>789</v>
      </c>
      <c r="L84" s="79"/>
    </row>
    <row r="85" spans="1:12">
      <c r="A85" s="78" t="s">
        <v>669</v>
      </c>
      <c r="B85" s="79"/>
      <c r="D85" s="35">
        <v>5307</v>
      </c>
      <c r="E85" s="80" t="s">
        <v>695</v>
      </c>
      <c r="F85" s="35" t="s">
        <v>789</v>
      </c>
      <c r="L85" s="79"/>
    </row>
    <row r="86" spans="1:12">
      <c r="A86" s="78" t="s">
        <v>670</v>
      </c>
      <c r="B86" s="79"/>
      <c r="D86" s="35">
        <v>5267</v>
      </c>
      <c r="E86" s="80" t="s">
        <v>696</v>
      </c>
      <c r="F86" s="35" t="s">
        <v>789</v>
      </c>
      <c r="L86" s="79"/>
    </row>
    <row r="87" spans="1:12">
      <c r="A87" s="78" t="s">
        <v>671</v>
      </c>
      <c r="B87" s="79"/>
      <c r="D87" s="35">
        <v>5641</v>
      </c>
      <c r="E87" s="80" t="s">
        <v>697</v>
      </c>
      <c r="F87" s="35" t="s">
        <v>789</v>
      </c>
      <c r="L87" s="79"/>
    </row>
    <row r="88" spans="1:12">
      <c r="A88" s="78" t="s">
        <v>672</v>
      </c>
      <c r="B88" s="79"/>
      <c r="D88" s="35">
        <v>5651</v>
      </c>
      <c r="E88" s="80" t="s">
        <v>698</v>
      </c>
      <c r="F88" s="35" t="s">
        <v>789</v>
      </c>
      <c r="L88" s="79"/>
    </row>
    <row r="89" spans="1:12">
      <c r="A89" s="78" t="s">
        <v>673</v>
      </c>
      <c r="B89" s="79"/>
      <c r="D89" s="35">
        <v>5573</v>
      </c>
      <c r="E89" s="80" t="s">
        <v>699</v>
      </c>
      <c r="F89" s="35" t="s">
        <v>789</v>
      </c>
      <c r="L89" s="79"/>
    </row>
    <row r="90" spans="1:12">
      <c r="A90" s="78" t="s">
        <v>674</v>
      </c>
      <c r="B90" s="79"/>
      <c r="D90" s="35">
        <v>5264</v>
      </c>
      <c r="E90" s="80" t="s">
        <v>700</v>
      </c>
      <c r="F90" s="35" t="s">
        <v>789</v>
      </c>
      <c r="L90" s="79"/>
    </row>
    <row r="91" spans="1:12">
      <c r="A91" s="78" t="s">
        <v>675</v>
      </c>
      <c r="B91" s="79"/>
      <c r="D91" s="35">
        <v>5251</v>
      </c>
      <c r="E91" s="80" t="s">
        <v>701</v>
      </c>
      <c r="F91" s="35" t="s">
        <v>789</v>
      </c>
      <c r="L91" s="79"/>
    </row>
    <row r="92" spans="1:12">
      <c r="A92" s="78" t="s">
        <v>676</v>
      </c>
      <c r="B92" s="79"/>
      <c r="D92" s="35">
        <v>5253</v>
      </c>
      <c r="E92" s="80" t="s">
        <v>703</v>
      </c>
      <c r="F92" s="35" t="s">
        <v>789</v>
      </c>
      <c r="L92" s="79"/>
    </row>
    <row r="93" spans="1:12">
      <c r="A93" s="78" t="s">
        <v>677</v>
      </c>
      <c r="B93" s="79"/>
      <c r="D93" s="35">
        <v>5540</v>
      </c>
      <c r="E93" s="80" t="s">
        <v>790</v>
      </c>
      <c r="F93" s="35" t="s">
        <v>789</v>
      </c>
      <c r="L93" s="79"/>
    </row>
    <row r="94" spans="1:12">
      <c r="A94" s="78" t="s">
        <v>678</v>
      </c>
      <c r="B94" s="79"/>
      <c r="D94" s="35">
        <v>5570</v>
      </c>
      <c r="E94" s="80" t="s">
        <v>706</v>
      </c>
      <c r="F94" s="35" t="s">
        <v>789</v>
      </c>
      <c r="L94" s="79"/>
    </row>
    <row r="95" spans="1:12">
      <c r="A95" s="78" t="s">
        <v>679</v>
      </c>
      <c r="B95" s="79"/>
      <c r="D95" s="35">
        <v>5350</v>
      </c>
      <c r="E95" s="80" t="s">
        <v>791</v>
      </c>
      <c r="F95" s="35" t="s">
        <v>789</v>
      </c>
      <c r="L95" s="79"/>
    </row>
    <row r="96" spans="1:12">
      <c r="A96" s="78" t="s">
        <v>680</v>
      </c>
      <c r="B96" s="79"/>
      <c r="D96" s="35">
        <v>5680</v>
      </c>
      <c r="E96" s="80" t="s">
        <v>710</v>
      </c>
      <c r="F96" s="35" t="s">
        <v>789</v>
      </c>
      <c r="L96" s="79"/>
    </row>
    <row r="97" spans="1:12">
      <c r="A97" s="78" t="s">
        <v>681</v>
      </c>
      <c r="B97" s="79"/>
      <c r="D97" s="35">
        <v>5211</v>
      </c>
      <c r="E97" s="80" t="s">
        <v>792</v>
      </c>
      <c r="F97" s="35" t="s">
        <v>789</v>
      </c>
      <c r="L97" s="79"/>
    </row>
    <row r="98" spans="1:12">
      <c r="A98" s="78" t="s">
        <v>682</v>
      </c>
      <c r="B98" s="79"/>
      <c r="D98" s="35">
        <v>5577</v>
      </c>
      <c r="E98" s="80" t="s">
        <v>711</v>
      </c>
      <c r="F98" s="35" t="s">
        <v>789</v>
      </c>
      <c r="L98" s="79"/>
    </row>
    <row r="99" spans="1:12">
      <c r="A99" s="78" t="s">
        <v>683</v>
      </c>
      <c r="B99" s="79"/>
      <c r="D99" s="35">
        <v>5493</v>
      </c>
      <c r="E99" s="80" t="s">
        <v>712</v>
      </c>
      <c r="F99" s="35" t="s">
        <v>789</v>
      </c>
      <c r="L99" s="79"/>
    </row>
    <row r="100" spans="1:12">
      <c r="A100" s="78" t="s">
        <v>684</v>
      </c>
      <c r="B100" s="79"/>
      <c r="D100" s="35">
        <v>5276</v>
      </c>
      <c r="E100" s="80" t="s">
        <v>708</v>
      </c>
      <c r="F100" s="35" t="s">
        <v>789</v>
      </c>
      <c r="L100" s="79"/>
    </row>
    <row r="101" spans="1:12">
      <c r="L101" s="79"/>
    </row>
    <row r="102" spans="1:12">
      <c r="L102" s="79"/>
    </row>
    <row r="103" spans="1:12">
      <c r="L103" s="79"/>
    </row>
    <row r="104" spans="1:12">
      <c r="L104" s="79"/>
    </row>
    <row r="105" spans="1:12">
      <c r="L105" s="79"/>
    </row>
    <row r="106" spans="1:12">
      <c r="L106" s="79"/>
    </row>
  </sheetData>
  <pageMargins left="0.31496062992125984" right="0.27559055118110237" top="0.6692913385826772" bottom="0.35433070866141736" header="0.31496062992125984" footer="0.31496062992125984"/>
  <pageSetup paperSize="8" fitToHeight="0" orientation="landscape" r:id="rId1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Cover</vt:lpstr>
      <vt:lpstr>1. Contents</vt:lpstr>
      <vt:lpstr>2. Revenue</vt:lpstr>
      <vt:lpstr>3. Opex</vt:lpstr>
      <vt:lpstr>4. Assets (RAB)</vt:lpstr>
      <vt:lpstr>5. Operational data</vt:lpstr>
      <vt:lpstr>6. Physical Assets</vt:lpstr>
      <vt:lpstr>7. Quality of services</vt:lpstr>
      <vt:lpstr>8. Operating environment</vt:lpstr>
      <vt:lpstr>'5. Operational data'!_ftn1</vt:lpstr>
      <vt:lpstr>'5. Operational data'!_ftnref1</vt:lpstr>
      <vt:lpstr>'2. Revenue'!Print_Area</vt:lpstr>
      <vt:lpstr>'3. Opex'!Print_Area</vt:lpstr>
      <vt:lpstr>'4. Assets (RAB)'!Print_Area</vt:lpstr>
      <vt:lpstr>'5. Operational data'!Print_Area</vt:lpstr>
      <vt:lpstr>'8. Operating environment'!Print_Area</vt:lpstr>
      <vt:lpstr>'2. Revenue'!Print_Titles</vt:lpstr>
    </vt:vector>
  </TitlesOfParts>
  <Company>ACCC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kcheu</dc:creator>
  <cp:lastModifiedBy>ocond0</cp:lastModifiedBy>
  <cp:lastPrinted>2014-04-24T04:09:30Z</cp:lastPrinted>
  <dcterms:created xsi:type="dcterms:W3CDTF">2013-06-17T05:26:37Z</dcterms:created>
  <dcterms:modified xsi:type="dcterms:W3CDTF">2014-04-29T02:52:16Z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RI">
    <vt:lpwstr>8071040</vt:lpwstr>
  </property>
  <property fmtid="{D5CDD505-2E9C-101B-9397-08002B2CF9AE}" pid="3" name="Status">
    <vt:lpwstr>Ready</vt:lpwstr>
  </property>
  <property fmtid="{D5CDD505-2E9C-101B-9397-08002B2CF9AE}" pid="4" name="DatabaseID">
    <vt:lpwstr>AC</vt:lpwstr>
  </property>
  <property fmtid="{D5CDD505-2E9C-101B-9397-08002B2CF9AE}" pid="5" name="OnClose">
    <vt:lpwstr/>
  </property>
  <property fmtid="{D5CDD505-2E9C-101B-9397-08002B2CF9AE}" pid="6" name="cf">
    <vt:lpwstr>H:\TRIMDATA\TRIM\TEMP\HPTRIM.3772\D13 121666  Draft RIN - DNSP economic benchmarking data template EFA guidelines.XLSX</vt:lpwstr>
  </property>
  <property fmtid="{D5CDD505-2E9C-101B-9397-08002B2CF9AE}" pid="7" name="currfile">
    <vt:lpwstr>\\cbrvpwxfs01\home$\anley\1.4 final rin - dnsp economic (D2013-00141204).xlsx</vt:lpwstr>
  </property>
</Properties>
</file>