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R:\CorpStrategy\_RegNew\01_Reset 2020-25\22_Reset RIN\6 Regulatory Proposal\01 Landing Area\"/>
    </mc:Choice>
  </mc:AlternateContent>
  <xr:revisionPtr revIDLastSave="0" documentId="8_{14425171-77F7-4E19-835F-ACA746E7D2A9}" xr6:coauthVersionLast="31" xr6:coauthVersionMax="31" xr10:uidLastSave="{00000000-0000-0000-0000-000000000000}"/>
  <bookViews>
    <workbookView xWindow="0" yWindow="0" windowWidth="25200" windowHeight="12360" xr2:uid="{D274A8FE-733A-4A32-95CC-92BA7D7BC939}"/>
  </bookViews>
  <sheets>
    <sheet name="Assumptions" sheetId="4" r:id="rId1"/>
    <sheet name="ESCOSA Data" sheetId="5" r:id="rId2"/>
    <sheet name="Step Change" sheetId="3" r:id="rId3"/>
    <sheet name="CPI Escalator"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LU_DataVersion" localSheetId="3">[1]CoverSheet!$D$46</definedName>
    <definedName name="_LU_DataVersion">[2]CoverSheet!$D$46</definedName>
    <definedName name="_LU_DenominationRegPd2" localSheetId="3">[3]L2!$C$33</definedName>
    <definedName name="_LU_DenominationRegPd2">[4]L2!$C$33</definedName>
    <definedName name="_LU_RegPd1" localSheetId="3">[3]L2!$D$21</definedName>
    <definedName name="_LU_RegPd1">[4]L2!$D$21</definedName>
    <definedName name="_LU_RegPd2" localSheetId="3">[3]L2!$D$22</definedName>
    <definedName name="_LU_RegPd2">[4]L2!$D$22</definedName>
    <definedName name="_LU_RegPd3" localSheetId="3">[3]L2!$D$23</definedName>
    <definedName name="_LU_RegPd3">[4]L2!$D$23</definedName>
    <definedName name="_LU_RegPd4" localSheetId="3">[3]L2!$D$24</definedName>
    <definedName name="_LU_RegPd4">[4]L2!$D$24</definedName>
    <definedName name="_LU_RegPd5" localSheetId="3">[3]L2!$D$25</definedName>
    <definedName name="_LU_RegPd5">[4]L2!$D$25</definedName>
    <definedName name="_LU_RIN_Categories" localSheetId="3">#REF!</definedName>
    <definedName name="_LU_RIN_Categories">#REF!</definedName>
    <definedName name="_LU_Scenario_Number" localSheetId="3">'[3]4W'!$C$9:$C$28</definedName>
    <definedName name="_LU_Scenario_Number">'[4]4W'!$C$9:$C$28</definedName>
    <definedName name="_LU_Version" localSheetId="3">[1]CoverSheet!$D$48</definedName>
    <definedName name="_LU_Version">[2]CoverSheet!$D$48</definedName>
    <definedName name="aaaaa" localSheetId="3" hidden="1">{"Allocation of Cash Flows",#N/A,FALSE,"Cash Flow Worksheet"}</definedName>
    <definedName name="aaaaa" hidden="1">{"Allocation of Cash Flows",#N/A,FALSE,"Cash Flow Worksheet"}</definedName>
    <definedName name="abcde" localSheetId="3" hidden="1">{"Allocation of Cash Flows",#N/A,FALSE,"Cash Flow Worksheet"}</definedName>
    <definedName name="abcde" hidden="1">{"Allocation of Cash Flows",#N/A,FALSE,"Cash Flow Worksheet"}</definedName>
    <definedName name="Array_ColOffset_Header">{"-7","-6","-5","-4","-3","-2","-1","0"}</definedName>
    <definedName name="Array_ColOffset_Header2">{"0","1","2","3","4","5","6"}</definedName>
    <definedName name="AS2DocOpenMode" hidden="1">"AS2DocumentEdit"</definedName>
    <definedName name="ChartData_Capex" localSheetId="3">'[3]4W4'!$B$139:$AB$158</definedName>
    <definedName name="ChartData_Capex">'[4]4W4'!$B$139:$AB$158</definedName>
    <definedName name="ChartData_Debt_to_RAB" localSheetId="3">'[3]4W4'!$B$63:$AB$82</definedName>
    <definedName name="ChartData_Debt_to_RAB">'[4]4W4'!$B$63:$AB$82</definedName>
    <definedName name="ChartData_Distributions" localSheetId="3">'[3]4W4'!$B$227:$AB$246</definedName>
    <definedName name="ChartData_Distributions">'[4]4W4'!$B$227:$AB$246</definedName>
    <definedName name="ChartData_EBITDA" localSheetId="3">'[3]4W4'!$B$31:$AB$50</definedName>
    <definedName name="ChartData_EBITDA">'[4]4W4'!$B$31:$AB$50</definedName>
    <definedName name="ChartData_FFO" localSheetId="3">'[3]4W4'!$B$107:$AB$126</definedName>
    <definedName name="ChartData_FFO">'[4]4W4'!$B$107:$AB$126</definedName>
    <definedName name="ChartData_FFO_Debt" localSheetId="3">'[3]4W4'!$B$85:$AB$104</definedName>
    <definedName name="ChartData_FFO_Debt">'[4]4W4'!$B$85:$AB$104</definedName>
    <definedName name="ChartData_Opex" localSheetId="3">'[3]4W4'!$B$161:$AB$180</definedName>
    <definedName name="ChartData_Opex">'[4]4W4'!$B$161:$AB$180</definedName>
    <definedName name="ChartData_RevenueNominal" localSheetId="3">'[3]4W4'!$B$205:$AB$224</definedName>
    <definedName name="ChartData_RevenueNominal">'[4]4W4'!$B$205:$AB$224</definedName>
    <definedName name="ChartData_RevenueReal" localSheetId="3">'[3]4W4'!$B$183:$AB$202</definedName>
    <definedName name="ChartData_RevenueReal">'[4]4W4'!$B$183:$AB$202</definedName>
    <definedName name="ChartRange1" localSheetId="3">'[3]4W4'!$B$31,'[3]4W4'!$B$53,'[3]4W4'!$B$63,'[3]4W4'!$B$85,'[3]4W4'!$B$107,'[3]4W4'!$B$129,'[3]4W4'!$B$139,'[3]4W4'!$B$161,'[3]4W4'!$B$183,'[3]4W4'!$B$205,'[3]4W4'!$B$253</definedName>
    <definedName name="ChartRange1">'[4]4W4'!$B$31,'[4]4W4'!$B$53,'[4]4W4'!$B$63,'[4]4W4'!$B$85,'[4]4W4'!$B$107,'[4]4W4'!$B$129,'[4]4W4'!$B$139,'[4]4W4'!$B$161,'[4]4W4'!$B$183,'[4]4W4'!$B$205,'[4]4W4'!$B$253</definedName>
    <definedName name="ChartRange2" localSheetId="3">'[3]4W4'!$B$54,'[3]4W4'!$B$32,'[3]4W4'!$B$64,'[3]4W4'!$B$86,'[3]4W4'!$B$108,'[3]4W4'!$B$130,'[3]4W4'!$B$140,'[3]4W4'!$B$162,'[3]4W4'!$B$184,'[3]4W4'!$B$206,'[3]4W4'!$B$254</definedName>
    <definedName name="ChartRange2">'[4]4W4'!$B$54,'[4]4W4'!$B$32,'[4]4W4'!$B$64,'[4]4W4'!$B$86,'[4]4W4'!$B$108,'[4]4W4'!$B$130,'[4]4W4'!$B$140,'[4]4W4'!$B$162,'[4]4W4'!$B$184,'[4]4W4'!$B$206,'[4]4W4'!$B$254</definedName>
    <definedName name="ChartRange3" localSheetId="3">'[3]4W4'!$B$255,'[3]4W4'!$B$33,'[3]4W4'!$B$55,'[3]4W4'!$B$65,'[3]4W4'!$B$87,'[3]4W4'!$B$109,'[3]4W4'!$B$131,'[3]4W4'!$B$141,'[3]4W4'!$B$163,'[3]4W4'!$B$185,'[3]4W4'!$B$207</definedName>
    <definedName name="ChartRange3">'[4]4W4'!$B$255,'[4]4W4'!$B$33,'[4]4W4'!$B$55,'[4]4W4'!$B$65,'[4]4W4'!$B$87,'[4]4W4'!$B$109,'[4]4W4'!$B$131,'[4]4W4'!$B$141,'[4]4W4'!$B$163,'[4]4W4'!$B$185,'[4]4W4'!$B$207</definedName>
    <definedName name="ChartRange4" localSheetId="3">'[3]4W4'!$B$34,'[3]4W4'!$B$56,'[3]4W4'!$B$66,'[3]4W4'!$B$88,'[3]4W4'!$B$110,'[3]4W4'!$B$132,'[3]4W4'!$B$142,'[3]4W4'!$B$164,'[3]4W4'!$B$186,'[3]4W4'!$B$208,'[3]4W4'!$B$256</definedName>
    <definedName name="ChartRange4">'[4]4W4'!$B$34,'[4]4W4'!$B$56,'[4]4W4'!$B$66,'[4]4W4'!$B$88,'[4]4W4'!$B$110,'[4]4W4'!$B$132,'[4]4W4'!$B$142,'[4]4W4'!$B$164,'[4]4W4'!$B$186,'[4]4W4'!$B$208,'[4]4W4'!$B$256</definedName>
    <definedName name="ChartRange5" localSheetId="3">'[3]4W4'!$B$257,'[3]4W4'!$B$209,'[3]4W4'!$B$187,'[3]4W4'!$B$165,'[3]4W4'!$B$143,'[3]4W4'!$B$133,'[3]4W4'!$B$111,'[3]4W4'!$B$89,'[3]4W4'!$B$67,'[3]4W4'!$B$57,'[3]4W4'!$B$35</definedName>
    <definedName name="ChartRange5">'[4]4W4'!$B$257,'[4]4W4'!$B$209,'[4]4W4'!$B$187,'[4]4W4'!$B$165,'[4]4W4'!$B$143,'[4]4W4'!$B$133,'[4]4W4'!$B$111,'[4]4W4'!$B$89,'[4]4W4'!$B$67,'[4]4W4'!$B$57,'[4]4W4'!$B$35</definedName>
    <definedName name="ChartRange6" localSheetId="3">'[3]4W4'!$B$36,'[3]4W4'!$B$58,'[3]4W4'!$B$68,'[3]4W4'!$B$90,'[3]4W4'!$B$112,'[3]4W4'!$B$134,'[3]4W4'!$B$144,'[3]4W4'!$B$166,'[3]4W4'!$B$188,'[3]4W4'!$B$210,'[3]4W4'!$B$258</definedName>
    <definedName name="ChartRange6">'[4]4W4'!$B$36,'[4]4W4'!$B$58,'[4]4W4'!$B$68,'[4]4W4'!$B$90,'[4]4W4'!$B$112,'[4]4W4'!$B$134,'[4]4W4'!$B$144,'[4]4W4'!$B$166,'[4]4W4'!$B$188,'[4]4W4'!$B$210,'[4]4W4'!$B$258</definedName>
    <definedName name="ChartRange7" localSheetId="3">'[3]4W4'!$B$259,'[3]4W4'!$B$211,'[3]4W4'!$B$189,'[3]4W4'!$B$167,'[3]4W4'!$B$145,'[3]4W4'!$B$135,'[3]4W4'!$B$113,'[3]4W4'!$B$91,'[3]4W4'!$B$69,'[3]4W4'!$B$59,'[3]4W4'!$B$37</definedName>
    <definedName name="ChartRange7">'[4]4W4'!$B$259,'[4]4W4'!$B$211,'[4]4W4'!$B$189,'[4]4W4'!$B$167,'[4]4W4'!$B$145,'[4]4W4'!$B$135,'[4]4W4'!$B$113,'[4]4W4'!$B$91,'[4]4W4'!$B$69,'[4]4W4'!$B$59,'[4]4W4'!$B$37</definedName>
    <definedName name="ChartRange8" localSheetId="3">'[3]4W4'!$B$38,'[3]4W4'!$B$60,'[3]4W4'!$B$70,'[3]4W4'!$B$92,'[3]4W4'!$B$114,'[3]4W4'!$B$136,'[3]4W4'!$B$146,'[3]4W4'!$B$168,'[3]4W4'!$B$190,'[3]4W4'!$B$212,'[3]4W4'!$B$260</definedName>
    <definedName name="ChartRange8">'[4]4W4'!$B$38,'[4]4W4'!$B$60,'[4]4W4'!$B$70,'[4]4W4'!$B$92,'[4]4W4'!$B$114,'[4]4W4'!$B$136,'[4]4W4'!$B$146,'[4]4W4'!$B$168,'[4]4W4'!$B$190,'[4]4W4'!$B$212,'[4]4W4'!$B$260</definedName>
    <definedName name="ChartRangeSelection_1" localSheetId="3">'[3]4.3'!$C$13</definedName>
    <definedName name="ChartRangeSelection_1">'[4]4.3'!$C$13</definedName>
    <definedName name="ChartRangeSelection_10" localSheetId="3">'[3]4.3'!$C$22</definedName>
    <definedName name="ChartRangeSelection_10">'[4]4.3'!$C$22</definedName>
    <definedName name="ChartRangeSelection_11" localSheetId="3">'[3]4.3'!$C$23</definedName>
    <definedName name="ChartRangeSelection_11">'[4]4.3'!$C$23</definedName>
    <definedName name="ChartRangeSelection_12" localSheetId="3">'[3]4.3'!$C$24</definedName>
    <definedName name="ChartRangeSelection_12">'[4]4.3'!$C$24</definedName>
    <definedName name="ChartRangeSelection_13" localSheetId="3">'[3]4.3'!$C$25</definedName>
    <definedName name="ChartRangeSelection_13">'[4]4.3'!$C$25</definedName>
    <definedName name="ChartRangeSelection_14" localSheetId="3">'[3]4.3'!$C$26</definedName>
    <definedName name="ChartRangeSelection_14">'[4]4.3'!$C$26</definedName>
    <definedName name="ChartRangeSelection_15" localSheetId="3">'[3]4.3'!$C$27</definedName>
    <definedName name="ChartRangeSelection_15">'[4]4.3'!$C$27</definedName>
    <definedName name="ChartRangeSelection_16" localSheetId="3">'[3]4.3'!$C$28</definedName>
    <definedName name="ChartRangeSelection_16">'[4]4.3'!$C$28</definedName>
    <definedName name="ChartRangeSelection_17" localSheetId="3">'[3]4.3'!$C$29</definedName>
    <definedName name="ChartRangeSelection_17">'[4]4.3'!$C$29</definedName>
    <definedName name="ChartRangeSelection_18" localSheetId="3">'[3]4.3'!$C$30</definedName>
    <definedName name="ChartRangeSelection_18">'[4]4.3'!$C$30</definedName>
    <definedName name="ChartRangeSelection_19" localSheetId="3">'[3]4.3'!$C$31</definedName>
    <definedName name="ChartRangeSelection_19">'[4]4.3'!$C$31</definedName>
    <definedName name="ChartRangeSelection_2" localSheetId="3">'[3]4.3'!$C$14</definedName>
    <definedName name="ChartRangeSelection_2">'[4]4.3'!$C$14</definedName>
    <definedName name="ChartRangeSelection_20" localSheetId="3">'[3]4.3'!$C$32</definedName>
    <definedName name="ChartRangeSelection_20">'[4]4.3'!$C$32</definedName>
    <definedName name="ChartRangeSelection_3" localSheetId="3">'[3]4.3'!$C$15</definedName>
    <definedName name="ChartRangeSelection_3">'[4]4.3'!$C$15</definedName>
    <definedName name="ChartRangeSelection_4" localSheetId="3">'[3]4.3'!$C$16</definedName>
    <definedName name="ChartRangeSelection_4">'[4]4.3'!$C$16</definedName>
    <definedName name="ChartRangeSelection_5" localSheetId="3">'[3]4.3'!$C$17</definedName>
    <definedName name="ChartRangeSelection_5">'[4]4.3'!$C$17</definedName>
    <definedName name="ChartRangeSelection_6" localSheetId="3">'[3]4.3'!$C$18</definedName>
    <definedName name="ChartRangeSelection_6">'[4]4.3'!$C$18</definedName>
    <definedName name="ChartRangeSelection_7" localSheetId="3">'[3]4.3'!$C$19</definedName>
    <definedName name="ChartRangeSelection_7">'[4]4.3'!$C$19</definedName>
    <definedName name="ChartRangeSelection_8" localSheetId="3">'[3]4.3'!$C$20</definedName>
    <definedName name="ChartRangeSelection_8">'[4]4.3'!$C$20</definedName>
    <definedName name="ChartRangeSelection_9" localSheetId="3">'[3]4.3'!$C$21</definedName>
    <definedName name="ChartRangeSelection_9">'[4]4.3'!$C$21</definedName>
    <definedName name="Description_for_Scenario_1" localSheetId="3">'[3]4W'!$D$9</definedName>
    <definedName name="Description_for_Scenario_1">'[4]4W'!$D$9</definedName>
    <definedName name="Description_for_Scenario_10" localSheetId="3">'[3]4W'!$D$18</definedName>
    <definedName name="Description_for_Scenario_10">'[4]4W'!$D$18</definedName>
    <definedName name="Description_for_Scenario_11" localSheetId="3">'[3]4W'!$D$19</definedName>
    <definedName name="Description_for_Scenario_11">'[4]4W'!$D$19</definedName>
    <definedName name="Description_for_Scenario_12" localSheetId="3">'[3]4W'!$D$20</definedName>
    <definedName name="Description_for_Scenario_12">'[4]4W'!$D$20</definedName>
    <definedName name="Description_for_Scenario_13" localSheetId="3">'[3]4W'!$D$21</definedName>
    <definedName name="Description_for_Scenario_13">'[4]4W'!$D$21</definedName>
    <definedName name="Description_for_Scenario_14" localSheetId="3">'[3]4W'!$D$22</definedName>
    <definedName name="Description_for_Scenario_14">'[4]4W'!$D$22</definedName>
    <definedName name="Description_for_Scenario_15" localSheetId="3">'[3]4W'!$D$23</definedName>
    <definedName name="Description_for_Scenario_15">'[4]4W'!$D$23</definedName>
    <definedName name="Description_for_Scenario_16" localSheetId="3">'[3]4W'!$D$24</definedName>
    <definedName name="Description_for_Scenario_16">'[4]4W'!$D$24</definedName>
    <definedName name="Description_for_Scenario_17" localSheetId="3">'[3]4W'!$D$25</definedName>
    <definedName name="Description_for_Scenario_17">'[4]4W'!$D$25</definedName>
    <definedName name="Description_for_Scenario_18" localSheetId="3">'[3]4W'!$D$26</definedName>
    <definedName name="Description_for_Scenario_18">'[4]4W'!$D$26</definedName>
    <definedName name="Description_for_Scenario_19" localSheetId="3">'[3]4W'!$D$27</definedName>
    <definedName name="Description_for_Scenario_19">'[4]4W'!$D$27</definedName>
    <definedName name="Description_for_Scenario_2" localSheetId="3">'[3]4W'!$D$10</definedName>
    <definedName name="Description_for_Scenario_2">'[4]4W'!$D$10</definedName>
    <definedName name="Description_for_Scenario_20" localSheetId="3">'[3]4W'!$D$28</definedName>
    <definedName name="Description_for_Scenario_20">'[4]4W'!$D$28</definedName>
    <definedName name="Description_for_Scenario_3" localSheetId="3">'[3]4W'!$D$11</definedName>
    <definedName name="Description_for_Scenario_3">'[4]4W'!$D$11</definedName>
    <definedName name="Description_for_Scenario_4" localSheetId="3">'[3]4W'!$D$12</definedName>
    <definedName name="Description_for_Scenario_4">'[4]4W'!$D$12</definedName>
    <definedName name="Description_for_Scenario_5" localSheetId="3">'[3]4W'!$D$13</definedName>
    <definedName name="Description_for_Scenario_5">'[4]4W'!$D$13</definedName>
    <definedName name="Description_for_Scenario_6" localSheetId="3">'[3]4W'!$D$14</definedName>
    <definedName name="Description_for_Scenario_6">'[4]4W'!$D$14</definedName>
    <definedName name="Description_for_Scenario_7" localSheetId="3">'[3]4W'!$D$15</definedName>
    <definedName name="Description_for_Scenario_7">'[4]4W'!$D$15</definedName>
    <definedName name="Description_for_Scenario_8" localSheetId="3">'[3]4W'!$D$16</definedName>
    <definedName name="Description_for_Scenario_8">'[4]4W'!$D$16</definedName>
    <definedName name="Description_for_Scenario_9" localSheetId="3">'[3]4W'!$D$17</definedName>
    <definedName name="Description_for_Scenario_9">'[4]4W'!$D$17</definedName>
    <definedName name="Descriptions_For_Scenarios" localSheetId="3">'[3]4W'!$D$9:$D$16</definedName>
    <definedName name="Descriptions_For_Scenarios">'[4]4W'!$D$9:$D$16</definedName>
    <definedName name="Error_Checks" localSheetId="3">[3]Ck1!$A$1</definedName>
    <definedName name="Error_Checks">[4]Ck1!$A$1</definedName>
    <definedName name="EscalationDescription_General">'[5]I-7 Escalations'!$B$11:$B$15</definedName>
    <definedName name="EscalationDescription_Input_Cost">'[5]I-7 Escalations'!$B$24:$B$44</definedName>
    <definedName name="Escalations_General_Costs">'[5]I-7 Escalations'!$B$11:$M$15</definedName>
    <definedName name="Escalations_Specific_Costs">'[5]I-7 Escalations'!$B$24:$M$44</definedName>
    <definedName name="Future_AOpexStart">'[5]I-6 Future A'!$D$4</definedName>
    <definedName name="Future_CapexStart">'[6]I-5 Future'!$D$4</definedName>
    <definedName name="Future_DAOpexStart">'[5]I-5 Future DA'!$D$4</definedName>
    <definedName name="jordan" localSheetId="3" hidden="1">{"Allocation of Cash Flows",#N/A,FALSE,"Cash Flow Worksheet"}</definedName>
    <definedName name="jordan" hidden="1">{"Allocation of Cash Flows",#N/A,FALSE,"Cash Flow Worksheet"}</definedName>
    <definedName name="List_AllocatedCosts">'[5]I-3 Allocated'!$B$4:$D$45</definedName>
    <definedName name="List_AllocOpexListStart">'[5]I-3 Allocated'!$B$4</definedName>
    <definedName name="List_AllocOpexStart">'[5]I-4 History'!$L$226</definedName>
    <definedName name="List_CapexStart">'[6]I-4 History'!$L$4</definedName>
    <definedName name="List_DAOpexStart">'[5]I-2 DA'!$B$6</definedName>
    <definedName name="List_DirectlyAttributedServices">'[5]I-2 DA'!$B$7:$C$34</definedName>
    <definedName name="List_NWOpexStart">'[5]I-4 History'!$L$5</definedName>
    <definedName name="LU_BaseYearDollars">'[5]Ref-1'!$B$45</definedName>
    <definedName name="LU_CostCategory">'[5]Ref-1'!$A$26:$A$31</definedName>
    <definedName name="LU_PTRMDollarDenomination">'[5]Ref-1'!$B$47</definedName>
    <definedName name="LU_TemplateDollarDenomination">'[5]Ref-1'!$B$46</definedName>
    <definedName name="LU_TemplateYearHeader">'[5]Ref-1'!$N$39:$U$39</definedName>
    <definedName name="LU_TemplateYearHeader2">'[5]Ref-1'!$O$39:$U$39</definedName>
    <definedName name="LU_TemplateYearHeader3">'[5]Ref-1'!$G$39:$M$39</definedName>
    <definedName name="Model_Name" localSheetId="3">'[7]GC '!$C$4</definedName>
    <definedName name="Model_Name">'[8]GC '!$C$4</definedName>
    <definedName name="ModelName" localSheetId="3">[3]GC!$D$41</definedName>
    <definedName name="ModelName">[4]GC!$D$41</definedName>
    <definedName name="_xlnm.Print_Area" localSheetId="3">'CPI Escalator'!$A$1:$U$45</definedName>
    <definedName name="SAPBEXrevision" hidden="1">1</definedName>
    <definedName name="SAPBEXsysID" hidden="1">"ES0"</definedName>
    <definedName name="SAPBEXwbID" hidden="1">"3PXB9R7138JZ9WRNHYFOG0QH1"</definedName>
    <definedName name="Scenario_1" localSheetId="3">'[3]4W1'!$B$12</definedName>
    <definedName name="Scenario_1">'[4]4W1'!$B$12</definedName>
    <definedName name="Scenario_10" localSheetId="3">'[3]4W1'!$B$415</definedName>
    <definedName name="Scenario_10">'[4]4W1'!$B$415</definedName>
    <definedName name="Scenario_11" localSheetId="3">'[3]4W1'!$B$459</definedName>
    <definedName name="Scenario_11">'[4]4W1'!$B$459</definedName>
    <definedName name="Scenario_12" localSheetId="3">'[3]4W1'!$B$503</definedName>
    <definedName name="Scenario_12">'[4]4W1'!$B$503</definedName>
    <definedName name="Scenario_13" localSheetId="3">'[3]4W1'!$B$547</definedName>
    <definedName name="Scenario_13">'[4]4W1'!$B$547</definedName>
    <definedName name="Scenario_14" localSheetId="3">'[3]4W1'!$B$591</definedName>
    <definedName name="Scenario_14">'[4]4W1'!$B$591</definedName>
    <definedName name="Scenario_15" localSheetId="3">'[3]4W1'!$B$635</definedName>
    <definedName name="Scenario_15">'[4]4W1'!$B$635</definedName>
    <definedName name="Scenario_16" localSheetId="3">'[3]4W1'!$B$679</definedName>
    <definedName name="Scenario_16">'[4]4W1'!$B$679</definedName>
    <definedName name="Scenario_17" localSheetId="3">'[3]4W1'!$B$723</definedName>
    <definedName name="Scenario_17">'[4]4W1'!$B$723</definedName>
    <definedName name="Scenario_18" localSheetId="3">'[3]4W1'!$B$767</definedName>
    <definedName name="Scenario_18">'[4]4W1'!$B$767</definedName>
    <definedName name="Scenario_19" localSheetId="3">'[3]4W1'!$B$811</definedName>
    <definedName name="Scenario_19">'[4]4W1'!$B$811</definedName>
    <definedName name="Scenario_2" localSheetId="3">'[3]4W1'!$B$56</definedName>
    <definedName name="Scenario_2">'[4]4W1'!$B$56</definedName>
    <definedName name="Scenario_20" localSheetId="3">'[3]4W1'!$B$855</definedName>
    <definedName name="Scenario_20">'[4]4W1'!$B$855</definedName>
    <definedName name="Scenario_3" localSheetId="3">'[3]4W1'!$B$103</definedName>
    <definedName name="Scenario_3">'[4]4W1'!$B$103</definedName>
    <definedName name="Scenario_4" localSheetId="3">'[3]4W1'!$B$148</definedName>
    <definedName name="Scenario_4">'[4]4W1'!$B$148</definedName>
    <definedName name="Scenario_5" localSheetId="3">'[3]4W1'!$B$193</definedName>
    <definedName name="Scenario_5">'[4]4W1'!$B$193</definedName>
    <definedName name="Scenario_6" localSheetId="3">'[3]4W1'!$B$238</definedName>
    <definedName name="Scenario_6">'[4]4W1'!$B$238</definedName>
    <definedName name="Scenario_7" localSheetId="3">'[3]4W1'!$B$283</definedName>
    <definedName name="Scenario_7">'[4]4W1'!$B$283</definedName>
    <definedName name="Scenario_8" localSheetId="3">'[3]4W1'!$B$327</definedName>
    <definedName name="Scenario_8">'[4]4W1'!$B$327</definedName>
    <definedName name="Scenario_9" localSheetId="3">'[3]4W1'!$B$371</definedName>
    <definedName name="Scenario_9">'[4]4W1'!$B$371</definedName>
    <definedName name="ScenarioDescriptions" localSheetId="3">'[3]4W'!$C$9:$D$28</definedName>
    <definedName name="ScenarioDescriptions">'[4]4W'!$C$9:$D$28</definedName>
    <definedName name="scrFormatandStyles" localSheetId="3">#REF!</definedName>
    <definedName name="scrFormatandStyles">#REF!</definedName>
    <definedName name="scrHelpMain">[5]HelpText!$A$3</definedName>
    <definedName name="wrn.Allocation._.of._.Cash._.Flows." localSheetId="3" hidden="1">{"Allocation of Cash Flows",#N/A,FALSE,"Cash Flow Worksheet"}</definedName>
    <definedName name="wrn.Allocation._.of._.Cash._.Flows." hidden="1">{"Allocation of Cash Flows",#N/A,FALSE,"Cash Flow Worksheet"}</definedName>
    <definedName name="wrn.Print._.5._.and._.12." localSheetId="3"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wrn.Print._.5._.and._.12." hidden="1">{"EBIT 5",#N/A,FALSE,"EBIT";"NPAT 5",#N/A,FALSE,"EBIT";"EBITDA 5",#N/A,FALSE,"EBIT";"INTEREST 5",#N/A,FALSE,"EBIT";"TAX 5",#N/A,FALSE,"EBIT";"MI 5",#N/A,FALSE,"EBIT";"3G 5",#N/A,FALSE,"EBIT";"E-Com 5",#N/A,FALSE,"EBIT";"EBIT 12",#N/A,FALSE,"EBIT";"NPAT 12",#N/A,FALSE,"EBIT";"EBITDA 12",#N/A,FALSE,"EBIT";"INTEREST 12",#N/A,FALSE,"EBIT";"TAX 12",#N/A,FALSE,"EBIT";"MI 12",#N/A,FALSE,"EBIT"}</definedName>
    <definedName name="xx" localSheetId="3" hidden="1">{"Allocation of Cash Flows",#N/A,FALSE,"Cash Flow Worksheet"}</definedName>
    <definedName name="xx" hidden="1">{"Allocation of Cash Flows",#N/A,FALSE,"Cash Flow Worksheet"}</definedName>
    <definedName name="xxx" localSheetId="3" hidden="1">{"Allocation of Cash Flows",#N/A,FALSE,"Cash Flow Worksheet"}</definedName>
    <definedName name="xxx" hidden="1">{"Allocation of Cash Flows",#N/A,FALSE,"Cash Flow Worksheet"}</definedName>
    <definedName name="xxxx" localSheetId="3" hidden="1">{"Allocation of Cash Flows",#N/A,FALSE,"Cash Flow Worksheet"}</definedName>
    <definedName name="xxxx" hidden="1">{"Allocation of Cash Flows",#N/A,FALSE,"Cash Flow Worksheet"}</definedName>
    <definedName name="xxxxx" localSheetId="3" hidden="1">{"Allocation of Cash Flows",#N/A,FALSE,"Cash Flow Worksheet"}</definedName>
    <definedName name="xxxxx" hidden="1">{"Allocation of Cash Flows",#N/A,FALSE,"Cash Flow Worksheet"}</definedName>
    <definedName name="xxxxxx" localSheetId="3" hidden="1">{"Allocation of Cash Flows",#N/A,FALSE,"Cash Flow Worksheet"}</definedName>
    <definedName name="xxxxxx" hidden="1">{"Allocation of Cash Flows",#N/A,FALSE,"Cash Flow Worksheet"}</definedName>
    <definedName name="xxxxxxxx" localSheetId="3" hidden="1">{"Allocation of Cash Flows",#N/A,FALSE,"Cash Flow Worksheet"}</definedName>
    <definedName name="xxxxxxxx" hidden="1">{"Allocation of Cash Flows",#N/A,FALSE,"Cash Flow Worksheet"}</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3" i="3" l="1"/>
  <c r="C91" i="3"/>
  <c r="C80" i="3" l="1"/>
  <c r="D80" i="3"/>
  <c r="E80" i="3"/>
  <c r="H80" i="3" s="1"/>
  <c r="F80" i="3"/>
  <c r="G80" i="3"/>
  <c r="C77" i="3"/>
  <c r="C76" i="3"/>
  <c r="E37" i="6" l="1"/>
  <c r="I37" i="6" l="1"/>
  <c r="M38" i="6" l="1"/>
  <c r="O38" i="6" s="1"/>
  <c r="H38" i="6"/>
  <c r="F38" i="6"/>
  <c r="C38" i="6"/>
  <c r="G38" i="6" s="1"/>
  <c r="Q37" i="6"/>
  <c r="M37" i="6"/>
  <c r="O37" i="6" s="1"/>
  <c r="H37" i="6"/>
  <c r="G37" i="6"/>
  <c r="F37" i="6"/>
  <c r="Q36" i="6"/>
  <c r="M36" i="6"/>
  <c r="V36" i="6" s="1"/>
  <c r="V37" i="6" s="1"/>
  <c r="V38" i="6" s="1"/>
  <c r="V39" i="6" s="1"/>
  <c r="V40" i="6" s="1"/>
  <c r="V41" i="6" s="1"/>
  <c r="V42" i="6" s="1"/>
  <c r="V43" i="6" s="1"/>
  <c r="V44" i="6" s="1"/>
  <c r="V45" i="6" s="1"/>
  <c r="V46" i="6" s="1"/>
  <c r="V47" i="6" s="1"/>
  <c r="V48" i="6" s="1"/>
  <c r="V49" i="6" s="1"/>
  <c r="V50" i="6" s="1"/>
  <c r="V51" i="6" s="1"/>
  <c r="V52" i="6" s="1"/>
  <c r="V53" i="6" s="1"/>
  <c r="V54" i="6" s="1"/>
  <c r="V55" i="6" s="1"/>
  <c r="V56" i="6" s="1"/>
  <c r="V57" i="6" s="1"/>
  <c r="V58" i="6" s="1"/>
  <c r="V59" i="6" s="1"/>
  <c r="V60" i="6" s="1"/>
  <c r="V61" i="6" s="1"/>
  <c r="V62" i="6" s="1"/>
  <c r="V63" i="6" s="1"/>
  <c r="V64" i="6" s="1"/>
  <c r="V65" i="6" s="1"/>
  <c r="V66" i="6" s="1"/>
  <c r="V67" i="6" s="1"/>
  <c r="V68" i="6" s="1"/>
  <c r="I36" i="6"/>
  <c r="H36" i="6"/>
  <c r="G36" i="6"/>
  <c r="F36" i="6"/>
  <c r="Q35" i="6"/>
  <c r="M35" i="6"/>
  <c r="O35" i="6" s="1"/>
  <c r="I35" i="6"/>
  <c r="H35" i="6"/>
  <c r="G35" i="6"/>
  <c r="F35" i="6"/>
  <c r="Q34" i="6"/>
  <c r="M34" i="6"/>
  <c r="M33" i="6" s="1"/>
  <c r="I34" i="6"/>
  <c r="H34" i="6"/>
  <c r="G34" i="6"/>
  <c r="F34" i="6"/>
  <c r="AD33" i="6"/>
  <c r="Q33" i="6"/>
  <c r="I33" i="6"/>
  <c r="H33" i="6"/>
  <c r="G33" i="6"/>
  <c r="F33" i="6"/>
  <c r="Q32" i="6"/>
  <c r="I32" i="6"/>
  <c r="H32" i="6"/>
  <c r="G32" i="6"/>
  <c r="F32" i="6"/>
  <c r="Q31" i="6"/>
  <c r="I31" i="6"/>
  <c r="H31" i="6"/>
  <c r="G31" i="6"/>
  <c r="F31" i="6"/>
  <c r="Q30" i="6"/>
  <c r="G28" i="6"/>
  <c r="F28" i="6"/>
  <c r="I27" i="6"/>
  <c r="H27" i="6"/>
  <c r="G27" i="6"/>
  <c r="F27" i="6"/>
  <c r="Q29" i="6" s="1"/>
  <c r="Q28" i="6" s="1"/>
  <c r="Q27" i="6" s="1"/>
  <c r="Q26" i="6" s="1"/>
  <c r="Q25" i="6" s="1"/>
  <c r="Q24" i="6" s="1"/>
  <c r="Q23" i="6" s="1"/>
  <c r="Q22" i="6" s="1"/>
  <c r="Q21" i="6" s="1"/>
  <c r="Q20" i="6" s="1"/>
  <c r="Q19" i="6" s="1"/>
  <c r="Q18" i="6" s="1"/>
  <c r="Q17" i="6" s="1"/>
  <c r="Q16" i="6" s="1"/>
  <c r="I26" i="6"/>
  <c r="H26" i="6"/>
  <c r="G26" i="6"/>
  <c r="F26" i="6"/>
  <c r="I25" i="6"/>
  <c r="H25" i="6"/>
  <c r="G25" i="6"/>
  <c r="F25" i="6"/>
  <c r="I24" i="6"/>
  <c r="H24" i="6"/>
  <c r="G24" i="6"/>
  <c r="F24" i="6"/>
  <c r="I23" i="6"/>
  <c r="H23" i="6"/>
  <c r="G23" i="6"/>
  <c r="F23" i="6"/>
  <c r="I22" i="6"/>
  <c r="H22" i="6"/>
  <c r="G22" i="6"/>
  <c r="F22" i="6"/>
  <c r="I21" i="6"/>
  <c r="H21" i="6"/>
  <c r="G21" i="6"/>
  <c r="F21" i="6"/>
  <c r="I20" i="6"/>
  <c r="H20" i="6"/>
  <c r="G20" i="6"/>
  <c r="F20" i="6"/>
  <c r="I19" i="6"/>
  <c r="H19" i="6"/>
  <c r="G19" i="6"/>
  <c r="F19" i="6"/>
  <c r="I18" i="6"/>
  <c r="H18" i="6"/>
  <c r="G18" i="6"/>
  <c r="F18" i="6"/>
  <c r="I17" i="6"/>
  <c r="H17" i="6"/>
  <c r="G17" i="6"/>
  <c r="F17" i="6"/>
  <c r="I16" i="6"/>
  <c r="H16" i="6"/>
  <c r="G16" i="6"/>
  <c r="F16" i="6"/>
  <c r="I15" i="6"/>
  <c r="H15" i="6"/>
  <c r="G15" i="6"/>
  <c r="F15" i="6"/>
  <c r="I14" i="6"/>
  <c r="H14" i="6"/>
  <c r="G14" i="6"/>
  <c r="F14" i="6"/>
  <c r="I13" i="6"/>
  <c r="H13" i="6"/>
  <c r="G13" i="6"/>
  <c r="F13" i="6"/>
  <c r="I12" i="6"/>
  <c r="H12" i="6"/>
  <c r="G12" i="6"/>
  <c r="F12" i="6"/>
  <c r="I11" i="6"/>
  <c r="H11" i="6"/>
  <c r="G11" i="6"/>
  <c r="F11" i="6"/>
  <c r="M32" i="6" l="1"/>
  <c r="M31" i="6" s="1"/>
  <c r="M30" i="6" s="1"/>
  <c r="M29" i="6" s="1"/>
  <c r="M28" i="6" s="1"/>
  <c r="M27" i="6" s="1"/>
  <c r="M26" i="6" s="1"/>
  <c r="M25" i="6" s="1"/>
  <c r="M24" i="6" s="1"/>
  <c r="M23" i="6" s="1"/>
  <c r="M22" i="6" s="1"/>
  <c r="M21" i="6" s="1"/>
  <c r="M20" i="6" s="1"/>
  <c r="M19" i="6" s="1"/>
  <c r="M18" i="6" s="1"/>
  <c r="M17" i="6" s="1"/>
  <c r="M16" i="6" s="1"/>
  <c r="M15" i="6" s="1"/>
  <c r="M14" i="6" s="1"/>
  <c r="M13" i="6" s="1"/>
  <c r="O33" i="6"/>
  <c r="E38" i="6"/>
  <c r="O34" i="6"/>
  <c r="O36" i="6"/>
  <c r="Q38" i="6"/>
  <c r="C39" i="6"/>
  <c r="Y38" i="6" l="1"/>
  <c r="Y37" i="6"/>
  <c r="Y33" i="6"/>
  <c r="Y32" i="6" s="1"/>
  <c r="Y31" i="6" s="1"/>
  <c r="Y30" i="6" s="1"/>
  <c r="Y29" i="6" s="1"/>
  <c r="Y28" i="6" s="1"/>
  <c r="Y27" i="6" s="1"/>
  <c r="Y26" i="6" s="1"/>
  <c r="Y25" i="6" s="1"/>
  <c r="Y24" i="6" s="1"/>
  <c r="Y23" i="6" s="1"/>
  <c r="Y22" i="6" s="1"/>
  <c r="Y21" i="6" s="1"/>
  <c r="Y20" i="6" s="1"/>
  <c r="Y19" i="6" s="1"/>
  <c r="Y18" i="6" s="1"/>
  <c r="Y17" i="6" s="1"/>
  <c r="E39" i="6"/>
  <c r="I38" i="6"/>
  <c r="S37" i="6"/>
  <c r="Y34" i="6"/>
  <c r="S30" i="6"/>
  <c r="S29" i="6" s="1"/>
  <c r="S28" i="6" s="1"/>
  <c r="S27" i="6" s="1"/>
  <c r="S26" i="6" s="1"/>
  <c r="S25" i="6" s="1"/>
  <c r="S24" i="6" s="1"/>
  <c r="S23" i="6" s="1"/>
  <c r="S22" i="6" s="1"/>
  <c r="S21" i="6" s="1"/>
  <c r="S20" i="6" s="1"/>
  <c r="S19" i="6" s="1"/>
  <c r="S18" i="6" s="1"/>
  <c r="S17" i="6" s="1"/>
  <c r="S16" i="6" s="1"/>
  <c r="Y36" i="6"/>
  <c r="S34" i="6"/>
  <c r="E40" i="3" s="1"/>
  <c r="E43" i="3" s="1"/>
  <c r="S36" i="6"/>
  <c r="G40" i="3" s="1"/>
  <c r="G43" i="3" s="1"/>
  <c r="Y35" i="6"/>
  <c r="S33" i="6"/>
  <c r="D40" i="3" s="1"/>
  <c r="D43" i="3" s="1"/>
  <c r="S38" i="6"/>
  <c r="S35" i="6"/>
  <c r="F40" i="3" s="1"/>
  <c r="F43" i="3" s="1"/>
  <c r="S32" i="6"/>
  <c r="C40" i="3" s="1"/>
  <c r="C43" i="3" s="1"/>
  <c r="S31" i="6"/>
  <c r="L90" i="5"/>
  <c r="D16" i="3" s="1"/>
  <c r="L91" i="5"/>
  <c r="D17" i="3" s="1"/>
  <c r="K92" i="5"/>
  <c r="C18" i="3" s="1"/>
  <c r="O83" i="5"/>
  <c r="N83" i="5"/>
  <c r="M83" i="5"/>
  <c r="L83" i="5"/>
  <c r="K83" i="5"/>
  <c r="J83" i="5"/>
  <c r="I83" i="5"/>
  <c r="H83" i="5"/>
  <c r="G83" i="5"/>
  <c r="F83" i="5"/>
  <c r="E83" i="5"/>
  <c r="D83" i="5"/>
  <c r="C83" i="5"/>
  <c r="O82" i="5"/>
  <c r="N82" i="5"/>
  <c r="M82" i="5"/>
  <c r="L82" i="5"/>
  <c r="K82" i="5"/>
  <c r="J82" i="5"/>
  <c r="I82" i="5"/>
  <c r="H82" i="5"/>
  <c r="G82" i="5"/>
  <c r="F82" i="5"/>
  <c r="E82" i="5"/>
  <c r="D82" i="5"/>
  <c r="C82" i="5"/>
  <c r="O81" i="5"/>
  <c r="O89" i="5" s="1"/>
  <c r="G15" i="3" s="1"/>
  <c r="N81" i="5"/>
  <c r="N89" i="5" s="1"/>
  <c r="F15" i="3" s="1"/>
  <c r="M81" i="5"/>
  <c r="M89" i="5" s="1"/>
  <c r="E15" i="3" s="1"/>
  <c r="L81" i="5"/>
  <c r="L89" i="5" s="1"/>
  <c r="D15" i="3" s="1"/>
  <c r="K81" i="5"/>
  <c r="K89" i="5" s="1"/>
  <c r="C15" i="3" s="1"/>
  <c r="J81" i="5"/>
  <c r="I81" i="5"/>
  <c r="H81" i="5"/>
  <c r="G81" i="5"/>
  <c r="F81" i="5"/>
  <c r="E81" i="5"/>
  <c r="D81" i="5"/>
  <c r="C81" i="5"/>
  <c r="N80" i="5"/>
  <c r="M80" i="5"/>
  <c r="L80" i="5"/>
  <c r="L88" i="5" s="1"/>
  <c r="K80" i="5"/>
  <c r="J80" i="5"/>
  <c r="I80" i="5"/>
  <c r="H80" i="5"/>
  <c r="G80" i="5"/>
  <c r="F80" i="5"/>
  <c r="E80" i="5"/>
  <c r="D80" i="5"/>
  <c r="N79" i="5"/>
  <c r="M79" i="5"/>
  <c r="L79" i="5"/>
  <c r="K79" i="5"/>
  <c r="J79" i="5"/>
  <c r="I79" i="5"/>
  <c r="H79" i="5"/>
  <c r="G79" i="5"/>
  <c r="F79" i="5"/>
  <c r="E79" i="5"/>
  <c r="D79" i="5"/>
  <c r="C79" i="5"/>
  <c r="N78" i="5"/>
  <c r="M78" i="5"/>
  <c r="L78" i="5"/>
  <c r="K78" i="5"/>
  <c r="J78" i="5"/>
  <c r="I78" i="5"/>
  <c r="H78" i="5"/>
  <c r="G78" i="5"/>
  <c r="F78" i="5"/>
  <c r="E78" i="5"/>
  <c r="D78" i="5"/>
  <c r="C78" i="5"/>
  <c r="N77" i="5"/>
  <c r="N88" i="5" s="1"/>
  <c r="M77" i="5"/>
  <c r="M88" i="5" s="1"/>
  <c r="L77" i="5"/>
  <c r="K77" i="5"/>
  <c r="K88" i="5" s="1"/>
  <c r="C14" i="3" s="1"/>
  <c r="J77" i="5"/>
  <c r="I77" i="5"/>
  <c r="H77" i="5"/>
  <c r="G77" i="5"/>
  <c r="F77" i="5"/>
  <c r="E77" i="5"/>
  <c r="D77" i="5"/>
  <c r="C77" i="5"/>
  <c r="O76" i="5"/>
  <c r="N76" i="5"/>
  <c r="M76" i="5"/>
  <c r="L76" i="5"/>
  <c r="L92" i="5" s="1"/>
  <c r="D18" i="3" s="1"/>
  <c r="K76" i="5"/>
  <c r="J76" i="5"/>
  <c r="I76" i="5"/>
  <c r="H76" i="5"/>
  <c r="G76" i="5"/>
  <c r="F76" i="5"/>
  <c r="E76" i="5"/>
  <c r="D76" i="5"/>
  <c r="C76" i="5"/>
  <c r="O75" i="5"/>
  <c r="O92" i="5" s="1"/>
  <c r="G18" i="3" s="1"/>
  <c r="N75" i="5"/>
  <c r="N92" i="5" s="1"/>
  <c r="F18" i="3" s="1"/>
  <c r="M75" i="5"/>
  <c r="M92" i="5" s="1"/>
  <c r="E18" i="3" s="1"/>
  <c r="L75" i="5"/>
  <c r="K75" i="5"/>
  <c r="J75" i="5"/>
  <c r="I75" i="5"/>
  <c r="H75" i="5"/>
  <c r="G75" i="5"/>
  <c r="F75" i="5"/>
  <c r="E75" i="5"/>
  <c r="D75" i="5"/>
  <c r="C75" i="5"/>
  <c r="O74" i="5"/>
  <c r="O91" i="5" s="1"/>
  <c r="N74" i="5"/>
  <c r="N91" i="5" s="1"/>
  <c r="F17" i="3" s="1"/>
  <c r="M74" i="5"/>
  <c r="M91" i="5" s="1"/>
  <c r="E17" i="3" s="1"/>
  <c r="L74" i="5"/>
  <c r="K74" i="5"/>
  <c r="K91" i="5" s="1"/>
  <c r="C17" i="3" s="1"/>
  <c r="J74" i="5"/>
  <c r="I74" i="5"/>
  <c r="H74" i="5"/>
  <c r="G74" i="5"/>
  <c r="F74" i="5"/>
  <c r="E74" i="5"/>
  <c r="D74" i="5"/>
  <c r="C74" i="5"/>
  <c r="O73" i="5"/>
  <c r="O90" i="5" s="1"/>
  <c r="G16" i="3" s="1"/>
  <c r="N73" i="5"/>
  <c r="N90" i="5" s="1"/>
  <c r="F16" i="3" s="1"/>
  <c r="M73" i="5"/>
  <c r="M90" i="5" s="1"/>
  <c r="E16" i="3" s="1"/>
  <c r="L73" i="5"/>
  <c r="K73" i="5"/>
  <c r="K90" i="5" s="1"/>
  <c r="C16" i="3" s="1"/>
  <c r="J73" i="5"/>
  <c r="I73" i="5"/>
  <c r="H73" i="5"/>
  <c r="G73" i="5"/>
  <c r="F73" i="5"/>
  <c r="E73" i="5"/>
  <c r="D73" i="5"/>
  <c r="C73" i="5"/>
  <c r="O66" i="5"/>
  <c r="O65" i="5"/>
  <c r="O64" i="5"/>
  <c r="O63" i="5"/>
  <c r="O60" i="5"/>
  <c r="O79" i="5" s="1"/>
  <c r="O59" i="5"/>
  <c r="O58" i="5"/>
  <c r="O78" i="5" s="1"/>
  <c r="O57" i="5"/>
  <c r="O56" i="5"/>
  <c r="O67" i="5" s="1"/>
  <c r="O55" i="5"/>
  <c r="M38" i="5"/>
  <c r="L38" i="5"/>
  <c r="K38" i="5"/>
  <c r="J38" i="5"/>
  <c r="I38" i="5"/>
  <c r="H38" i="5"/>
  <c r="G38" i="5"/>
  <c r="F38" i="5"/>
  <c r="E38" i="5"/>
  <c r="D38" i="5"/>
  <c r="C38" i="5"/>
  <c r="M29" i="5"/>
  <c r="L29" i="5"/>
  <c r="K29" i="5"/>
  <c r="J29" i="5"/>
  <c r="I29" i="5"/>
  <c r="H29" i="5"/>
  <c r="G29" i="5"/>
  <c r="F29" i="5"/>
  <c r="E29" i="5"/>
  <c r="D29" i="5"/>
  <c r="C29" i="5"/>
  <c r="N21" i="5"/>
  <c r="M21" i="5"/>
  <c r="L21" i="5"/>
  <c r="K21" i="5"/>
  <c r="J21" i="5"/>
  <c r="I21" i="5"/>
  <c r="H21" i="5"/>
  <c r="G21" i="5"/>
  <c r="F21" i="5"/>
  <c r="E21" i="5"/>
  <c r="D21" i="5"/>
  <c r="C21" i="5"/>
  <c r="D14" i="3" l="1"/>
  <c r="L93" i="5"/>
  <c r="G17" i="3"/>
  <c r="M93" i="5"/>
  <c r="E14" i="3"/>
  <c r="F14" i="3"/>
  <c r="N93" i="5"/>
  <c r="F84" i="5"/>
  <c r="J84" i="5"/>
  <c r="N84" i="5"/>
  <c r="K93" i="5"/>
  <c r="C84" i="5"/>
  <c r="K84" i="5"/>
  <c r="E84" i="5"/>
  <c r="M84" i="5"/>
  <c r="O80" i="5"/>
  <c r="D84" i="5"/>
  <c r="H84" i="5"/>
  <c r="L84" i="5"/>
  <c r="G84" i="5"/>
  <c r="I84" i="5"/>
  <c r="O77" i="5"/>
  <c r="O88" i="5" s="1"/>
  <c r="G14" i="3" s="1"/>
  <c r="O93" i="5" l="1"/>
  <c r="O84" i="5"/>
  <c r="C68" i="3"/>
  <c r="D68" i="3" l="1"/>
  <c r="G70" i="3"/>
  <c r="F70" i="3"/>
  <c r="E70" i="3"/>
  <c r="D70" i="3"/>
  <c r="C70" i="3"/>
  <c r="G69" i="3"/>
  <c r="F69" i="3"/>
  <c r="E69" i="3"/>
  <c r="D69" i="3"/>
  <c r="C69" i="3"/>
  <c r="G68" i="3"/>
  <c r="F68" i="3"/>
  <c r="E68" i="3"/>
  <c r="C71" i="3" l="1"/>
  <c r="F71" i="3"/>
  <c r="F76" i="3" s="1"/>
  <c r="E71" i="3"/>
  <c r="E76" i="3" s="1"/>
  <c r="G71" i="3"/>
  <c r="G76" i="3" s="1"/>
  <c r="D71" i="3"/>
  <c r="D76" i="3" s="1"/>
  <c r="D19" i="3" l="1"/>
  <c r="E19" i="3"/>
  <c r="F19" i="3"/>
  <c r="C19" i="3"/>
  <c r="E27" i="3" l="1"/>
  <c r="E50" i="3" s="1"/>
  <c r="E29" i="3"/>
  <c r="E52" i="3" s="1"/>
  <c r="E25" i="3"/>
  <c r="E48" i="3" s="1"/>
  <c r="E26" i="3"/>
  <c r="E49" i="3" s="1"/>
  <c r="E28" i="3"/>
  <c r="E51" i="3" s="1"/>
  <c r="D27" i="3"/>
  <c r="D50" i="3" s="1"/>
  <c r="D26" i="3"/>
  <c r="D49" i="3" s="1"/>
  <c r="D29" i="3"/>
  <c r="D52" i="3" s="1"/>
  <c r="D25" i="3"/>
  <c r="D48" i="3" s="1"/>
  <c r="D28" i="3"/>
  <c r="D51" i="3" s="1"/>
  <c r="C27" i="3"/>
  <c r="C50" i="3" s="1"/>
  <c r="C29" i="3"/>
  <c r="C52" i="3" s="1"/>
  <c r="C25" i="3"/>
  <c r="C48" i="3" s="1"/>
  <c r="C26" i="3"/>
  <c r="C49" i="3" s="1"/>
  <c r="C28" i="3"/>
  <c r="C51" i="3" s="1"/>
  <c r="F29" i="3"/>
  <c r="F52" i="3" s="1"/>
  <c r="F27" i="3"/>
  <c r="F50" i="3" s="1"/>
  <c r="F25" i="3"/>
  <c r="F48" i="3" s="1"/>
  <c r="F28" i="3"/>
  <c r="F51" i="3" s="1"/>
  <c r="F26" i="3"/>
  <c r="F49" i="3" s="1"/>
  <c r="E30" i="3" l="1"/>
  <c r="E32" i="3" s="1"/>
  <c r="D30" i="3"/>
  <c r="D32" i="3" s="1"/>
  <c r="C30" i="3"/>
  <c r="C32" i="3" s="1"/>
  <c r="F30" i="3"/>
  <c r="F32" i="3" s="1"/>
  <c r="F21" i="3"/>
  <c r="E21" i="3"/>
  <c r="D21" i="3"/>
  <c r="C21" i="3"/>
  <c r="F79" i="3" l="1"/>
  <c r="D77" i="3"/>
  <c r="D79" i="3"/>
  <c r="E79" i="3"/>
  <c r="E77" i="3"/>
  <c r="H43" i="3"/>
  <c r="F77" i="3"/>
  <c r="H76" i="3"/>
  <c r="C79" i="3" l="1"/>
  <c r="F53" i="3"/>
  <c r="F55" i="3" s="1"/>
  <c r="F82" i="3"/>
  <c r="D82" i="3"/>
  <c r="D53" i="3"/>
  <c r="D55" i="3" s="1"/>
  <c r="C53" i="3"/>
  <c r="E82" i="3"/>
  <c r="E53" i="3"/>
  <c r="E55" i="3" s="1"/>
  <c r="C55" i="3" l="1"/>
  <c r="C82" i="3"/>
  <c r="G19" i="3" l="1"/>
  <c r="G21" i="3" l="1"/>
  <c r="H21" i="3" s="1"/>
  <c r="G26" i="3"/>
  <c r="G49" i="3" s="1"/>
  <c r="G29" i="3"/>
  <c r="G25" i="3"/>
  <c r="G48" i="3" s="1"/>
  <c r="G27" i="3"/>
  <c r="G28" i="3"/>
  <c r="G51" i="3" s="1"/>
  <c r="G50" i="3" l="1"/>
  <c r="H50" i="3" s="1"/>
  <c r="G52" i="3"/>
  <c r="H52" i="3" s="1"/>
  <c r="G30" i="3"/>
  <c r="G32" i="3" s="1"/>
  <c r="G79" i="3"/>
  <c r="H79" i="3" s="1"/>
  <c r="H51" i="3"/>
  <c r="G77" i="3"/>
  <c r="H49" i="3"/>
  <c r="H48" i="3" l="1"/>
  <c r="G53" i="3"/>
  <c r="G82" i="3"/>
  <c r="H82" i="3" s="1"/>
  <c r="C85" i="3" s="1"/>
  <c r="H77" i="3"/>
  <c r="H53" i="3" l="1"/>
  <c r="C84" i="3" s="1"/>
  <c r="C86" i="3" s="1"/>
  <c r="G5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D.Craig</author>
    <author>Craig</author>
  </authors>
  <commentList>
    <comment ref="L33" authorId="0" shapeId="0" xr:uid="{967D1122-C3D9-4E37-9455-DC1C5A0AAC84}">
      <text>
        <r>
          <rPr>
            <b/>
            <sz val="9"/>
            <color indexed="81"/>
            <rFont val="Tahoma"/>
            <family val="2"/>
          </rPr>
          <t>D.Craig:</t>
        </r>
        <r>
          <rPr>
            <sz val="9"/>
            <color indexed="81"/>
            <rFont val="Tahoma"/>
            <family val="2"/>
          </rPr>
          <t xml:space="preserve">
3 month CPI lag used until 2014/15</t>
        </r>
      </text>
    </comment>
    <comment ref="R33" authorId="0" shapeId="0" xr:uid="{22DD7CD3-3C16-471C-AE77-2DD8243D9641}">
      <text>
        <r>
          <rPr>
            <b/>
            <sz val="9"/>
            <color indexed="81"/>
            <rFont val="Tahoma"/>
            <family val="2"/>
          </rPr>
          <t>D.Craig:</t>
        </r>
        <r>
          <rPr>
            <sz val="9"/>
            <color indexed="81"/>
            <rFont val="Tahoma"/>
            <family val="2"/>
          </rPr>
          <t xml:space="preserve">
3 month CPI lag used until 2014/15</t>
        </r>
      </text>
    </comment>
    <comment ref="AE33" authorId="0" shapeId="0" xr:uid="{4CF55F71-7B11-4101-86AE-0680077F65CC}">
      <text>
        <r>
          <rPr>
            <b/>
            <sz val="9"/>
            <color indexed="81"/>
            <rFont val="Tahoma"/>
            <family val="2"/>
          </rPr>
          <t>D.Craig:</t>
        </r>
        <r>
          <rPr>
            <sz val="9"/>
            <color indexed="81"/>
            <rFont val="Tahoma"/>
            <family val="2"/>
          </rPr>
          <t xml:space="preserve">
Usiing AER 6 month lag, Dec 2014 to June 2017 CPI index</t>
        </r>
      </text>
    </comment>
    <comment ref="L34" authorId="0" shapeId="0" xr:uid="{95BA6362-47BD-44CC-AFDB-8356776095CB}">
      <text>
        <r>
          <rPr>
            <b/>
            <sz val="9"/>
            <color indexed="81"/>
            <rFont val="Tahoma"/>
            <family val="2"/>
          </rPr>
          <t>D.Craig:</t>
        </r>
        <r>
          <rPr>
            <sz val="9"/>
            <color indexed="81"/>
            <rFont val="Tahoma"/>
            <family val="2"/>
          </rPr>
          <t xml:space="preserve">
6 month CPI lag used from 2015/16</t>
        </r>
      </text>
    </comment>
    <comment ref="R34" authorId="0" shapeId="0" xr:uid="{4E5943E3-3D55-478F-8194-B51C38CC1F1F}">
      <text>
        <r>
          <rPr>
            <b/>
            <sz val="9"/>
            <color indexed="81"/>
            <rFont val="Tahoma"/>
            <family val="2"/>
          </rPr>
          <t>D.Craig:</t>
        </r>
        <r>
          <rPr>
            <sz val="9"/>
            <color indexed="81"/>
            <rFont val="Tahoma"/>
            <family val="2"/>
          </rPr>
          <t xml:space="preserve">
6 month CPI lag used from 2015/16</t>
        </r>
      </text>
    </comment>
    <comment ref="E37" authorId="1" shapeId="0" xr:uid="{7250F29E-7B0F-47A0-AAB0-8082FF3E6817}">
      <text>
        <r>
          <rPr>
            <b/>
            <sz val="9"/>
            <color indexed="81"/>
            <rFont val="Tahoma"/>
            <family val="2"/>
          </rPr>
          <t>Craig:</t>
        </r>
        <r>
          <rPr>
            <sz val="9"/>
            <color indexed="81"/>
            <rFont val="Tahoma"/>
            <family val="2"/>
          </rPr>
          <t xml:space="preserve">
Forecast latest RBA Stmt on Monetary Policy - see note</t>
        </r>
      </text>
    </comment>
  </commentList>
</comments>
</file>

<file path=xl/sharedStrings.xml><?xml version="1.0" encoding="utf-8"?>
<sst xmlns="http://schemas.openxmlformats.org/spreadsheetml/2006/main" count="413" uniqueCount="202">
  <si>
    <t>2010/11</t>
  </si>
  <si>
    <t>2012/13</t>
  </si>
  <si>
    <t>2011/12</t>
  </si>
  <si>
    <t>2013/14</t>
  </si>
  <si>
    <t>2014/15</t>
  </si>
  <si>
    <t>2015/16</t>
  </si>
  <si>
    <t>2016/17</t>
  </si>
  <si>
    <t>2017/18</t>
  </si>
  <si>
    <t>Reg Year Actual</t>
  </si>
  <si>
    <t>SAPN actual expenditure (nominal, $ million)</t>
  </si>
  <si>
    <t>Reliability - duration payments</t>
  </si>
  <si>
    <t>Reliability - frequency payments</t>
  </si>
  <si>
    <t>Appointments (late attendance)</t>
  </si>
  <si>
    <t>Connection (delays)</t>
  </si>
  <si>
    <t>Street lights (reported outages)</t>
  </si>
  <si>
    <t>SA Power Networks - Guaranteed Service Level (GSL) Forecasting - Step Change</t>
  </si>
  <si>
    <t>Other</t>
  </si>
  <si>
    <t>Total GSL payments</t>
  </si>
  <si>
    <t>Variance</t>
  </si>
  <si>
    <t>SAPN actual expenditure  (June 2020, $ million)</t>
  </si>
  <si>
    <t>ESCoSA Service Standard Framework Categories ($, nominal)</t>
  </si>
  <si>
    <t>AVERAGE</t>
  </si>
  <si>
    <t>N/A</t>
  </si>
  <si>
    <t>Average annual negative GSL step change to be applied ($2017/18 SEM Input)</t>
  </si>
  <si>
    <t>Cost of GSL Payments (incl. MEDs)</t>
  </si>
  <si>
    <t>&gt; 60 hrs</t>
  </si>
  <si>
    <t>30-60 hrs</t>
  </si>
  <si>
    <t>20-30 hrs</t>
  </si>
  <si>
    <t>No. of Customers (incl. MEDs)</t>
  </si>
  <si>
    <t>GSL duration payment payable under the new scheme</t>
  </si>
  <si>
    <t>ESCoSA removed payment for late attendance.</t>
  </si>
  <si>
    <t>ESCoSA Service Standard Framework Categories (June 2020, $ million)</t>
  </si>
  <si>
    <t>ESCoSA Reliability Standards Review Final Decision</t>
  </si>
  <si>
    <t>Assumptions applied</t>
  </si>
  <si>
    <t>https://www.escosa.sa.gov.au/industry/electricity/regulatory-reporting/regulatory-performance-reports</t>
  </si>
  <si>
    <t>OP 4.1 - SA Power Networks’ Performance Against Timeliness of Appointments</t>
  </si>
  <si>
    <t>Measure</t>
  </si>
  <si>
    <t>2005/06</t>
  </si>
  <si>
    <t>2006/07</t>
  </si>
  <si>
    <t>2007/08</t>
  </si>
  <si>
    <t>2008/09</t>
  </si>
  <si>
    <t>2009/10</t>
  </si>
  <si>
    <t>Number of appointments</t>
  </si>
  <si>
    <t>Number of appointments where SA Power Networks is more than 15 minutes late</t>
  </si>
  <si>
    <t>Percentage of appointments where SA Power Networks is not more than 15 minutes late</t>
  </si>
  <si>
    <t>Amounts paid to customers where SA Power Networks is more than 15 minutes late</t>
  </si>
  <si>
    <t>OP 4.2 - SA Power Networks’ Performance Against Promptness of Connection</t>
  </si>
  <si>
    <t>Number of new supply addresses connected</t>
  </si>
  <si>
    <t>Number of new supply addresses not connected within the prescribed period</t>
  </si>
  <si>
    <t>Percentage of new supply addresses connected within the prescribed period</t>
  </si>
  <si>
    <t>Amounts paid to customers where SA Power Networks failed to connect new supply addresses within the prescribed period</t>
  </si>
  <si>
    <t>OP 4.3 - SA Power Networks’ Performance Against Timeliness of Street Light Repairs – Adelaide Business Area and Major Metropolitan Areas</t>
  </si>
  <si>
    <t>No. street light faults reported</t>
  </si>
  <si>
    <t>No. street light faults not repaired within 5 business days</t>
  </si>
  <si>
    <t>% of street light faults repaired within 5 business days</t>
  </si>
  <si>
    <t>Average no. business days to repair street light faults</t>
  </si>
  <si>
    <t>?</t>
  </si>
  <si>
    <t>Customer payments where SA Power Networks failed to effect repairs within 5 business days</t>
  </si>
  <si>
    <t>OP 4.4 - SA Power Networks’ Performance Against Timeliness of Street Light Repairs – Country Areas</t>
  </si>
  <si>
    <t>No. street light faults not repaired within 10 business days</t>
  </si>
  <si>
    <t>% of street light faults reported repaired within 10 business days</t>
  </si>
  <si>
    <t>Customer payments where SA Power Networks failed to effect repairs within 10 business days</t>
  </si>
  <si>
    <t>OP 4.5 - GSL: Frequency of Supply Interruptions</t>
  </si>
  <si>
    <t>DETAIL</t>
  </si>
  <si>
    <t xml:space="preserve">Frequency of supply  &gt;9 and ≤12 interruptions   </t>
  </si>
  <si>
    <t xml:space="preserve">Payment total   </t>
  </si>
  <si>
    <t xml:space="preserve">Frequency of supply  &gt;12 and ≤15 interruptions   </t>
  </si>
  <si>
    <t xml:space="preserve">Frequency of supply  &gt;15 interruptions   </t>
  </si>
  <si>
    <t>OP 4.6 - GSL: Duration of Supply Interruptions</t>
  </si>
  <si>
    <t xml:space="preserve">Duration of supply interruption  &gt;12 and ≤15h   </t>
  </si>
  <si>
    <t xml:space="preserve">Duration of supply interruption  &gt;15 and ≤18h   </t>
  </si>
  <si>
    <t xml:space="preserve">Duration of supply interruption  &gt;18 and ≤24h   </t>
  </si>
  <si>
    <t>Duration of supply interruption  &gt;24h</t>
  </si>
  <si>
    <t>Duration of supply interruption  &gt;24h and ≤48h</t>
  </si>
  <si>
    <t xml:space="preserve">Duration of supply interruption  &gt;48h  </t>
  </si>
  <si>
    <t xml:space="preserve">TOTAL   </t>
  </si>
  <si>
    <t>Summary - Performance against Guaranteed Service Levels (Customer Payments)</t>
  </si>
  <si>
    <t>Requirement</t>
  </si>
  <si>
    <t>Timeliness of appointments
 - No more than 15 minutes late</t>
  </si>
  <si>
    <t>Promptness of new connections
 - Within 6 business days</t>
  </si>
  <si>
    <t>Timeliness of street light repairs - Metro/Other
 - Within 5 business days</t>
  </si>
  <si>
    <t>Timeliness of street light repairs - Country
 - Within 10 business days</t>
  </si>
  <si>
    <t>Duration of supply interruption  &gt;12 and ≤15h</t>
  </si>
  <si>
    <t>Duration of supply interruption  &gt;15 and ≤18h</t>
  </si>
  <si>
    <t>Duration of supply interruption  &gt;18 and ≤24h</t>
  </si>
  <si>
    <t>Frequency of supply  &gt;9 and ≤12 interruptions</t>
  </si>
  <si>
    <t>Frequency of supply  &gt;12 and ≤15 interruptions</t>
  </si>
  <si>
    <t>Frequency of supply  &gt;15 interruptions</t>
  </si>
  <si>
    <t>Steps performed to arrive at the average annual step change value;</t>
  </si>
  <si>
    <t>[1]</t>
  </si>
  <si>
    <t>Note: this information is reported to ESCoSA and is available on their website.</t>
  </si>
  <si>
    <t xml:space="preserve">https://www.escosa.sa.gov.au/industry/electricity/regulatory-reporting/regulatory-performance-reports
</t>
  </si>
  <si>
    <t>[2]</t>
  </si>
  <si>
    <t>[3]</t>
  </si>
  <si>
    <t>Escalate to June $2020</t>
  </si>
  <si>
    <t>The reporting of the 2020-2025 proposal is in June $2020, therefore to calculate and report the average GSL payment in these dollars both the RIN reported values and the ESCoSA values have been escalated from nominal to June $2020.</t>
  </si>
  <si>
    <t>The rates used to escalate to $June 2020 are included in the CPI escalations worksheet.</t>
  </si>
  <si>
    <t>The back casting of new service standard arrangements proposed by ESCoSA have been applied by calculating the cost difference between the old and new obligations based on a 5 year average.</t>
  </si>
  <si>
    <t>[4]</t>
  </si>
  <si>
    <t>[5]</t>
  </si>
  <si>
    <t>To account for the these variances the total RIN reported expenditure, by year, has been pro-rata apportioned across the individual categories included in the ESCoSA Reporting.</t>
  </si>
  <si>
    <t>Reconcile ESCoSA reported scheme payments with AER RIN reported GSL expenditure total.</t>
  </si>
  <si>
    <t>EB RIN 3.2 Operating Expenditure [GSL] ($m, Nominal)</t>
  </si>
  <si>
    <t>Note: overall timing variance over the 5 years is immaterial</t>
  </si>
  <si>
    <t>EB RIN 3.2 Operating Expenditure [GSL] (June 2020, $ million)</t>
  </si>
  <si>
    <t>ESCoSA Energy Performance Reports 2016-17 Time Series Tables</t>
  </si>
  <si>
    <t>Revised duration payment scheme, 2013/14 to 2017/18 historical outages have been recast with new obligations.</t>
  </si>
  <si>
    <t>CHANGES APPLIED</t>
  </si>
  <si>
    <t>[1] Assumption step 1</t>
  </si>
  <si>
    <t>[2] Assumption step 2</t>
  </si>
  <si>
    <t>[3] Assumption step 3</t>
  </si>
  <si>
    <t>[4] Assumption step 4</t>
  </si>
  <si>
    <t>[4] Assumption step 5</t>
  </si>
  <si>
    <t>CPI All Groups, Weighted Average of Eight Capital Cities, Index Numbers(a)</t>
  </si>
  <si>
    <t>15/16</t>
  </si>
  <si>
    <t>Quarter ending</t>
  </si>
  <si>
    <t>Annual Change to Quarter ending:</t>
  </si>
  <si>
    <t>A</t>
  </si>
  <si>
    <t>B</t>
  </si>
  <si>
    <t>C</t>
  </si>
  <si>
    <t>D</t>
  </si>
  <si>
    <t>E</t>
  </si>
  <si>
    <t>F</t>
  </si>
  <si>
    <t>Allowances</t>
  </si>
  <si>
    <t>Year</t>
  </si>
  <si>
    <t xml:space="preserve">Escalation from </t>
  </si>
  <si>
    <t xml:space="preserve">$Dec 2017 to </t>
  </si>
  <si>
    <t>$June yyyy to</t>
  </si>
  <si>
    <t xml:space="preserve">$Reg Year Nominal </t>
  </si>
  <si>
    <t>Future Nominal</t>
  </si>
  <si>
    <t>$June 2020</t>
  </si>
  <si>
    <t>Old CPI Index (pre 2012):</t>
  </si>
  <si>
    <t>(ie December to</t>
  </si>
  <si>
    <t>Dec 2019 Dollars</t>
  </si>
  <si>
    <t>to $2014/15***</t>
  </si>
  <si>
    <t>to $2019/20***</t>
  </si>
  <si>
    <t>(Inverse of [A])</t>
  </si>
  <si>
    <t>Dec 2017 Dollars</t>
  </si>
  <si>
    <t>June 2015 Dollars</t>
  </si>
  <si>
    <t>June 2020 Dollars</t>
  </si>
  <si>
    <t>Reg Year</t>
  </si>
  <si>
    <t>Escalator</t>
  </si>
  <si>
    <t>June xxxx</t>
  </si>
  <si>
    <t>94/95</t>
  </si>
  <si>
    <t>95/96</t>
  </si>
  <si>
    <t>96/97</t>
  </si>
  <si>
    <t>97/98</t>
  </si>
  <si>
    <t>98/99</t>
  </si>
  <si>
    <t>99/00</t>
  </si>
  <si>
    <t>00/01</t>
  </si>
  <si>
    <t>01/02</t>
  </si>
  <si>
    <t>02/03</t>
  </si>
  <si>
    <t>03/04</t>
  </si>
  <si>
    <t>04/05</t>
  </si>
  <si>
    <t>05/06</t>
  </si>
  <si>
    <t>06/07</t>
  </si>
  <si>
    <t>07/08</t>
  </si>
  <si>
    <t>08/09</t>
  </si>
  <si>
    <t>09/10</t>
  </si>
  <si>
    <t>eg use for June 2010 to June 2020</t>
  </si>
  <si>
    <t>New CPI Index below:</t>
  </si>
  <si>
    <t>10/11</t>
  </si>
  <si>
    <t>11/12</t>
  </si>
  <si>
    <t>12/13</t>
  </si>
  <si>
    <t>13/14</t>
  </si>
  <si>
    <t>use to escalate $20XX Dec to June $2020</t>
  </si>
  <si>
    <t>14/15</t>
  </si>
  <si>
    <t>eg use for June 2015 to June 2020</t>
  </si>
  <si>
    <t>$June 2015 to $Dec 2017</t>
  </si>
  <si>
    <t>16/17</t>
  </si>
  <si>
    <t>17/18</t>
  </si>
  <si>
    <t>18/19</t>
  </si>
  <si>
    <t>19/20</t>
  </si>
  <si>
    <t>assumed future CPI</t>
  </si>
  <si>
    <t>Note - Forecast CPI shaded Orange</t>
  </si>
  <si>
    <t>*** Values escalated from Regulatory Year Nominal (Ie average $December expenditure)</t>
  </si>
  <si>
    <t>to December 2017 Dollars, using 3 or 6 month lagged CPI, as used historically by the AER</t>
  </si>
  <si>
    <t xml:space="preserve">Note - escalated from December dollars of each year up to 31 December 2013 </t>
  </si>
  <si>
    <t>Dec 2013 used as the mid point of the 2013/14 year.</t>
  </si>
  <si>
    <t xml:space="preserve">Uses 3 month lag to 2015 &amp; 6 month lag from 2016, consistent with </t>
  </si>
  <si>
    <t xml:space="preserve">AER methodology </t>
  </si>
  <si>
    <t>Forecast as Per RBA Stmt on Monetary Policy Nov 2017.</t>
  </si>
  <si>
    <t>CPI Escalator</t>
  </si>
  <si>
    <t>Summarised current GSL scheme payment data, by individual payment obligations</t>
  </si>
  <si>
    <t>There are known timing variances between ESCoSA reporting and AER RIN reporting. The cause of these variances are associated with the timing of transactions and how they are reported. RIN reporting is obtained from our financial accounting system and incorporates accrual accounting. This differs from the information that is prepared for ESCoSA which is based on when payments are made (ie monthly) to customers for the specific payment schemes.</t>
  </si>
  <si>
    <t>Recalculate the historical GSL payments under the new schemes that apply from 1 July 2020.</t>
  </si>
  <si>
    <t xml:space="preserve">Reliability duration payments account for 97% of all GSL expenditure and is the largest component of the re-calculation.  The customer numbers used to calculate the duration payments under the new obligations have been obtained from our pre-defined standard Outage Management System (OMS) based reliability reports. The values that have been used do not factor in the following:
• any Force Majeure exclusions (mainly impacts 2016/17)
• any phase operations
• exclusions related to multiple NMI’s at the same supply address
• payments that are currently ‘on-hold’ due to insufficient customer details (eg retailer has not provided the customer's name) to generate a cheque (mainly impacts 2016/17)
</t>
  </si>
  <si>
    <t>Average the recalculated historical payments of the new scheme - annual GSL step change to apply.</t>
  </si>
  <si>
    <t>Connection (timeliness)</t>
  </si>
  <si>
    <t>Remove the GSL payment for late attendance (page 42)</t>
  </si>
  <si>
    <t>Continue GSL payments for network reliability with improvements (ESCoSA Final decision page 36);
 - Duration payments account for 97% of GSL Scheme costs.
 - Remove duration payments in their current form will be removed from 1 July 2020. 
 - Payments for one-off outages will be replaced with total annual duration payments, to apply at the end of each regulatory year.
 - Duration payments will  include interruptions on MEDs.</t>
  </si>
  <si>
    <t>Continue the GSL payment for repair of faulty street lights, and to further clarify when the five or ten day period begins (page 43)</t>
  </si>
  <si>
    <t>Consolidate the frequency payment thresholds to one level instead of three from 1 July 2020 (page 38)</t>
  </si>
  <si>
    <t>LINK: Energy networks performance - time series data</t>
  </si>
  <si>
    <t>ESCoSA - SA Power Networks reliability standards review, Final decision,  January 2019, page 35-47</t>
  </si>
  <si>
    <t>Continue the GSL payment for timeliness of new connection (page 43)</t>
  </si>
  <si>
    <t>Where GSL payments will no longer apply in the upcoming regulatory period eg late attendance, the values have not be historically recast.</t>
  </si>
  <si>
    <t>Pro-rata apportionment</t>
  </si>
  <si>
    <t>Re-calculation of historical GSL expenditure - applying ESCoSA's Final decision on the GSL scheme that will apply for the 2020-2025 RCP.</t>
  </si>
  <si>
    <t>Average GSL Payments included in base year ($June 2020)</t>
  </si>
  <si>
    <t>Revised GSL payments on new obligations ($June 2020)</t>
  </si>
  <si>
    <t>Movement in average ($June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</si>
</sst>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4" formatCode="_-&quot;$&quot;* #,##0.00_-;\-&quot;$&quot;* #,##0.00_-;_-&quot;$&quot;* &quot;-&quot;??_-;_-@_-"/>
    <numFmt numFmtId="43" formatCode="_-* #,##0.00_-;\-* #,##0.00_-;_-* &quot;-&quot;??_-;_-@_-"/>
    <numFmt numFmtId="164" formatCode="#,##0.0,&quot;m&quot;;\(#,##0.0,&quot;m&quot;\)"/>
    <numFmt numFmtId="165" formatCode="#,##0.0"/>
    <numFmt numFmtId="166" formatCode="&quot;$&quot;#,##0"/>
    <numFmt numFmtId="167" formatCode="0.0%"/>
    <numFmt numFmtId="168" formatCode="0.0"/>
    <numFmt numFmtId="169" formatCode="0.0000"/>
    <numFmt numFmtId="170" formatCode="0.000"/>
    <numFmt numFmtId="171" formatCode="_-* #,##0.0000_-;\-* #,##0.0000_-;_-* &quot;-&quot;??_-;_-@_-"/>
    <numFmt numFmtId="172" formatCode="#,##0.000,&quot;m&quot;;\(#,##0.000,&quot;m&quot;\)"/>
  </numFmts>
  <fonts count="39" x14ac:knownFonts="1">
    <font>
      <sz val="11"/>
      <color theme="1"/>
      <name val="Calibri"/>
      <family val="2"/>
    </font>
    <font>
      <sz val="11"/>
      <color theme="1"/>
      <name val="Calibri"/>
      <family val="2"/>
    </font>
    <font>
      <sz val="11"/>
      <color rgb="FF9C5700"/>
      <name val="Calibri"/>
      <family val="2"/>
    </font>
    <font>
      <b/>
      <sz val="11"/>
      <color theme="1"/>
      <name val="Calibri"/>
      <family val="2"/>
    </font>
    <font>
      <sz val="11"/>
      <color theme="0"/>
      <name val="Calibri"/>
      <family val="2"/>
    </font>
    <font>
      <b/>
      <sz val="12"/>
      <color theme="0"/>
      <name val="Calibri"/>
      <family val="2"/>
    </font>
    <font>
      <b/>
      <sz val="11"/>
      <color theme="1"/>
      <name val="Calibri"/>
      <family val="2"/>
      <scheme val="minor"/>
    </font>
    <font>
      <sz val="9"/>
      <color indexed="81"/>
      <name val="Tahoma"/>
      <family val="2"/>
    </font>
    <font>
      <i/>
      <sz val="11"/>
      <color theme="1"/>
      <name val="Calibri"/>
      <family val="2"/>
    </font>
    <font>
      <b/>
      <u/>
      <sz val="11"/>
      <color theme="1"/>
      <name val="Calibri"/>
      <family val="2"/>
    </font>
    <font>
      <b/>
      <sz val="14"/>
      <color theme="3"/>
      <name val="Calibri"/>
      <family val="2"/>
    </font>
    <font>
      <sz val="12"/>
      <color theme="1"/>
      <name val="Calibri"/>
      <family val="2"/>
    </font>
    <font>
      <sz val="12"/>
      <color theme="0"/>
      <name val="Calibri"/>
      <family val="2"/>
    </font>
    <font>
      <b/>
      <sz val="14"/>
      <color theme="0"/>
      <name val="Calibri"/>
      <family val="2"/>
    </font>
    <font>
      <b/>
      <sz val="9"/>
      <color indexed="81"/>
      <name val="Tahoma"/>
      <family val="2"/>
    </font>
    <font>
      <b/>
      <sz val="11"/>
      <color theme="0"/>
      <name val="Calibri"/>
      <family val="2"/>
    </font>
    <font>
      <b/>
      <i/>
      <sz val="12"/>
      <color theme="1"/>
      <name val="Calibri"/>
      <family val="2"/>
      <scheme val="minor"/>
    </font>
    <font>
      <b/>
      <i/>
      <u/>
      <sz val="12"/>
      <name val="Calibri"/>
      <family val="2"/>
      <scheme val="minor"/>
    </font>
    <font>
      <sz val="11"/>
      <name val="Calibri"/>
      <family val="2"/>
    </font>
    <font>
      <sz val="10"/>
      <color theme="1"/>
      <name val="Calibri"/>
      <family val="2"/>
    </font>
    <font>
      <u/>
      <sz val="11"/>
      <color theme="10"/>
      <name val="Calibri"/>
      <family val="2"/>
    </font>
    <font>
      <b/>
      <sz val="10"/>
      <color theme="1"/>
      <name val="Calibri"/>
      <family val="2"/>
    </font>
    <font>
      <sz val="10"/>
      <color rgb="FF0000FF"/>
      <name val="Calibri"/>
      <family val="2"/>
    </font>
    <font>
      <b/>
      <sz val="10"/>
      <name val="Calibri"/>
      <family val="2"/>
    </font>
    <font>
      <b/>
      <sz val="10"/>
      <color rgb="FF000000"/>
      <name val="Calibri"/>
      <family val="2"/>
    </font>
    <font>
      <i/>
      <sz val="10"/>
      <color rgb="FFC00000"/>
      <name val="Calibri"/>
      <family val="2"/>
    </font>
    <font>
      <sz val="10"/>
      <color rgb="FF9C5700"/>
      <name val="Calibri"/>
      <family val="2"/>
    </font>
    <font>
      <b/>
      <sz val="14"/>
      <color rgb="FFC00000"/>
      <name val="Calibri"/>
      <family val="2"/>
    </font>
    <font>
      <i/>
      <sz val="11"/>
      <name val="Calibri"/>
      <family val="2"/>
    </font>
    <font>
      <b/>
      <sz val="10"/>
      <color theme="4"/>
      <name val="Calibri"/>
      <family val="2"/>
    </font>
    <font>
      <b/>
      <sz val="12"/>
      <color theme="4"/>
      <name val="Calibri"/>
      <family val="2"/>
    </font>
    <font>
      <sz val="10"/>
      <name val="Arial"/>
      <family val="2"/>
    </font>
    <font>
      <b/>
      <sz val="10"/>
      <name val="Arial"/>
      <family val="2"/>
    </font>
    <font>
      <b/>
      <sz val="12"/>
      <name val="Arial"/>
      <family val="2"/>
    </font>
    <font>
      <b/>
      <sz val="10"/>
      <color theme="0"/>
      <name val="Arial"/>
      <family val="2"/>
    </font>
    <font>
      <i/>
      <sz val="10"/>
      <name val="Arial"/>
      <family val="2"/>
    </font>
    <font>
      <sz val="10"/>
      <color theme="0"/>
      <name val="Century Gothic"/>
      <family val="2"/>
    </font>
    <font>
      <sz val="10"/>
      <color rgb="FF0070C0"/>
      <name val="Arial"/>
      <family val="2"/>
    </font>
    <font>
      <sz val="10"/>
      <name val="Calibri"/>
      <family val="2"/>
    </font>
  </fonts>
  <fills count="20">
    <fill>
      <patternFill patternType="none"/>
    </fill>
    <fill>
      <patternFill patternType="gray125"/>
    </fill>
    <fill>
      <patternFill patternType="solid">
        <fgColor rgb="FFFFEB9C"/>
      </patternFill>
    </fill>
    <fill>
      <patternFill patternType="solid">
        <fgColor rgb="FFFFFFCC"/>
      </patternFill>
    </fill>
    <fill>
      <patternFill patternType="solid">
        <fgColor theme="5"/>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theme="2" tint="-9.9978637043366805E-2"/>
        <bgColor indexed="64"/>
      </patternFill>
    </fill>
    <fill>
      <patternFill patternType="lightUp">
        <fgColor theme="0" tint="-0.34998626667073579"/>
        <bgColor indexed="65"/>
      </patternFill>
    </fill>
    <fill>
      <patternFill patternType="solid">
        <fgColor theme="0" tint="-0.49998474074526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4"/>
      </patternFill>
    </fill>
    <fill>
      <patternFill patternType="solid">
        <fgColor theme="8" tint="0.79998168889431442"/>
        <bgColor indexed="65"/>
      </patternFill>
    </fill>
    <fill>
      <patternFill patternType="solid">
        <fgColor theme="9"/>
      </patternFill>
    </fill>
    <fill>
      <patternFill patternType="solid">
        <fgColor indexed="43"/>
        <bgColor indexed="64"/>
      </patternFill>
    </fill>
    <fill>
      <patternFill patternType="solid">
        <fgColor indexed="41"/>
        <bgColor indexed="64"/>
      </patternFill>
    </fill>
    <fill>
      <patternFill patternType="solid">
        <fgColor theme="1"/>
        <bgColor indexed="64"/>
      </patternFill>
    </fill>
    <fill>
      <patternFill patternType="solid">
        <fgColor theme="8" tint="0.39997558519241921"/>
        <bgColor indexed="64"/>
      </patternFill>
    </fill>
    <fill>
      <patternFill patternType="solid">
        <fgColor theme="0" tint="-0.249977111117893"/>
        <bgColor indexed="64"/>
      </patternFill>
    </fill>
  </fills>
  <borders count="25">
    <border>
      <left/>
      <right/>
      <top/>
      <bottom/>
      <diagonal/>
    </border>
    <border>
      <left style="thin">
        <color rgb="FFB2B2B2"/>
      </left>
      <right style="thin">
        <color rgb="FFB2B2B2"/>
      </right>
      <top style="thin">
        <color rgb="FFB2B2B2"/>
      </top>
      <bottom style="thin">
        <color rgb="FFB2B2B2"/>
      </bottom>
      <diagonal/>
    </border>
    <border>
      <left/>
      <right/>
      <top style="thin">
        <color indexed="64"/>
      </top>
      <bottom style="medium">
        <color indexed="64"/>
      </bottom>
      <diagonal/>
    </border>
    <border>
      <left/>
      <right/>
      <top style="medium">
        <color theme="3"/>
      </top>
      <bottom/>
      <diagonal/>
    </border>
    <border>
      <left style="thin">
        <color indexed="64"/>
      </left>
      <right/>
      <top/>
      <bottom/>
      <diagonal/>
    </border>
    <border>
      <left style="thin">
        <color indexed="64"/>
      </left>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bottom style="dotted">
        <color rgb="FF8EA9DB"/>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theme="6" tint="-0.24994659260841701"/>
      </left>
      <right style="thin">
        <color theme="6" tint="-0.24994659260841701"/>
      </right>
      <top style="thin">
        <color theme="6" tint="-0.24994659260841701"/>
      </top>
      <bottom/>
      <diagonal/>
    </border>
    <border>
      <left style="thin">
        <color theme="6" tint="-0.24994659260841701"/>
      </left>
      <right style="thin">
        <color theme="6" tint="-0.24994659260841701"/>
      </right>
      <top/>
      <bottom style="thin">
        <color theme="6" tint="-0.24994659260841701"/>
      </bottom>
      <diagonal/>
    </border>
    <border>
      <left/>
      <right style="thin">
        <color theme="6"/>
      </right>
      <top/>
      <bottom/>
      <diagonal/>
    </border>
    <border>
      <left style="thin">
        <color theme="3" tint="0.39994506668294322"/>
      </left>
      <right/>
      <top style="thin">
        <color theme="3" tint="0.39994506668294322"/>
      </top>
      <bottom/>
      <diagonal/>
    </border>
    <border>
      <left style="thin">
        <color theme="6" tint="-0.24994659260841701"/>
      </left>
      <right/>
      <top style="thin">
        <color theme="6" tint="-0.24994659260841701"/>
      </top>
      <bottom/>
      <diagonal/>
    </border>
    <border>
      <left style="thin">
        <color theme="6" tint="-0.24994659260841701"/>
      </left>
      <right/>
      <top/>
      <bottom style="thin">
        <color theme="6" tint="-0.24994659260841701"/>
      </bottom>
      <diagonal/>
    </border>
    <border>
      <left style="thin">
        <color theme="6" tint="-0.24994659260841701"/>
      </left>
      <right/>
      <top/>
      <bottom/>
      <diagonal/>
    </border>
    <border>
      <left/>
      <right style="thin">
        <color theme="6" tint="-0.24994659260841701"/>
      </right>
      <top style="thin">
        <color theme="6" tint="-0.24994659260841701"/>
      </top>
      <bottom style="thin">
        <color theme="6" tint="-0.24994659260841701"/>
      </bottom>
      <diagonal/>
    </border>
    <border>
      <left/>
      <right/>
      <top/>
      <bottom style="medium">
        <color indexed="8"/>
      </bottom>
      <diagonal/>
    </border>
    <border>
      <left/>
      <right/>
      <top style="medium">
        <color indexed="8"/>
      </top>
      <bottom/>
      <diagonal/>
    </border>
    <border>
      <left/>
      <right/>
      <top/>
      <bottom style="thin">
        <color indexed="64"/>
      </bottom>
      <diagonal/>
    </border>
  </borders>
  <cellStyleXfs count="13">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 fillId="3" borderId="1" applyNumberFormat="0" applyFont="0" applyAlignment="0" applyProtection="0"/>
    <xf numFmtId="43" fontId="1" fillId="0" borderId="0" applyFont="0" applyFill="0" applyBorder="0" applyAlignment="0" applyProtection="0"/>
    <xf numFmtId="44" fontId="1" fillId="0" borderId="0" applyFont="0" applyFill="0" applyBorder="0" applyAlignment="0" applyProtection="0"/>
    <xf numFmtId="0" fontId="20" fillId="0" borderId="0" applyNumberFormat="0" applyFill="0" applyBorder="0" applyAlignment="0" applyProtection="0"/>
    <xf numFmtId="0" fontId="1" fillId="13" borderId="0" applyNumberFormat="0" applyBorder="0" applyAlignment="0" applyProtection="0"/>
    <xf numFmtId="0" fontId="31" fillId="0" borderId="0"/>
    <xf numFmtId="9" fontId="31" fillId="0" borderId="0" applyFont="0" applyFill="0" applyBorder="0" applyAlignment="0" applyProtection="0"/>
    <xf numFmtId="0" fontId="4" fillId="14" borderId="0" applyNumberFormat="0" applyBorder="0" applyAlignment="0" applyProtection="0"/>
    <xf numFmtId="0" fontId="36" fillId="12" borderId="0" applyNumberFormat="0" applyBorder="0" applyAlignment="0" applyProtection="0"/>
  </cellStyleXfs>
  <cellXfs count="162">
    <xf numFmtId="0" fontId="0" fillId="0" borderId="0" xfId="0"/>
    <xf numFmtId="0" fontId="4" fillId="4" borderId="0" xfId="0" applyFont="1" applyFill="1"/>
    <xf numFmtId="0" fontId="3" fillId="0" borderId="0" xfId="0" applyFont="1"/>
    <xf numFmtId="0" fontId="3" fillId="0" borderId="0" xfId="0" applyFont="1" applyAlignment="1">
      <alignment horizontal="center"/>
    </xf>
    <xf numFmtId="0" fontId="9" fillId="0" borderId="0" xfId="0" applyFont="1"/>
    <xf numFmtId="164" fontId="0" fillId="0" borderId="0" xfId="0" applyNumberFormat="1"/>
    <xf numFmtId="0" fontId="8" fillId="0" borderId="0" xfId="0" applyFont="1"/>
    <xf numFmtId="0" fontId="10" fillId="0" borderId="0" xfId="0" applyFont="1"/>
    <xf numFmtId="164" fontId="0" fillId="0" borderId="0" xfId="5" applyNumberFormat="1" applyFont="1" applyFill="1" applyAlignment="1">
      <alignment horizontal="right" vertical="center"/>
    </xf>
    <xf numFmtId="164" fontId="0" fillId="0" borderId="2" xfId="5" applyNumberFormat="1" applyFont="1" applyFill="1" applyBorder="1" applyAlignment="1">
      <alignment horizontal="right" vertical="center"/>
    </xf>
    <xf numFmtId="0" fontId="11" fillId="6" borderId="0" xfId="0" applyFont="1" applyFill="1" applyAlignment="1">
      <alignment vertical="center"/>
    </xf>
    <xf numFmtId="0" fontId="5" fillId="6" borderId="0" xfId="0" applyFont="1" applyFill="1" applyAlignment="1">
      <alignment vertical="center"/>
    </xf>
    <xf numFmtId="0" fontId="12" fillId="6" borderId="0" xfId="0" applyFont="1" applyFill="1" applyAlignment="1">
      <alignment vertical="center"/>
    </xf>
    <xf numFmtId="0" fontId="11" fillId="0" borderId="0" xfId="0" applyFont="1" applyAlignment="1">
      <alignment vertical="center"/>
    </xf>
    <xf numFmtId="0" fontId="0" fillId="0" borderId="3" xfId="0" applyBorder="1"/>
    <xf numFmtId="0" fontId="0" fillId="0" borderId="0" xfId="0" applyBorder="1"/>
    <xf numFmtId="0" fontId="13" fillId="4" borderId="0" xfId="0" applyFont="1" applyFill="1" applyAlignment="1">
      <alignment vertical="center"/>
    </xf>
    <xf numFmtId="0" fontId="15" fillId="9" borderId="0" xfId="0" applyFont="1" applyFill="1"/>
    <xf numFmtId="0" fontId="16" fillId="0" borderId="0" xfId="0" applyFont="1" applyAlignment="1">
      <alignment horizontal="left" vertical="center"/>
    </xf>
    <xf numFmtId="0" fontId="0" fillId="0" borderId="0" xfId="0" applyFont="1"/>
    <xf numFmtId="0" fontId="6" fillId="10" borderId="10" xfId="0" applyFont="1" applyFill="1" applyBorder="1" applyAlignment="1">
      <alignment horizontal="center" vertical="center" wrapText="1"/>
    </xf>
    <xf numFmtId="0" fontId="0" fillId="10" borderId="10" xfId="0" applyFont="1" applyFill="1" applyBorder="1" applyAlignment="1">
      <alignment horizontal="left" vertical="center" wrapText="1"/>
    </xf>
    <xf numFmtId="3" fontId="0" fillId="11" borderId="10" xfId="0" applyNumberFormat="1" applyFont="1" applyFill="1" applyBorder="1" applyAlignment="1">
      <alignment horizontal="center" vertical="center" wrapText="1"/>
    </xf>
    <xf numFmtId="0" fontId="0" fillId="11" borderId="10" xfId="0" applyFont="1" applyFill="1" applyBorder="1" applyAlignment="1">
      <alignment horizontal="center" vertical="center" wrapText="1"/>
    </xf>
    <xf numFmtId="10" fontId="0" fillId="11" borderId="10" xfId="0" applyNumberFormat="1" applyFont="1" applyFill="1" applyBorder="1" applyAlignment="1">
      <alignment horizontal="center" vertical="center" wrapText="1"/>
    </xf>
    <xf numFmtId="9" fontId="0" fillId="11" borderId="10" xfId="0" applyNumberFormat="1" applyFont="1" applyFill="1" applyBorder="1" applyAlignment="1">
      <alignment horizontal="center" vertical="center" wrapText="1"/>
    </xf>
    <xf numFmtId="6" fontId="0" fillId="11" borderId="10" xfId="0" applyNumberFormat="1" applyFont="1" applyFill="1" applyBorder="1" applyAlignment="1">
      <alignment horizontal="center" vertical="center" wrapText="1"/>
    </xf>
    <xf numFmtId="166" fontId="0" fillId="11" borderId="10" xfId="0" applyNumberFormat="1" applyFont="1" applyFill="1" applyBorder="1" applyAlignment="1">
      <alignment horizontal="center" vertical="center" wrapText="1"/>
    </xf>
    <xf numFmtId="3" fontId="0" fillId="11" borderId="11" xfId="0" applyNumberFormat="1" applyFont="1" applyFill="1" applyBorder="1" applyAlignment="1">
      <alignment horizontal="center" vertical="center" wrapText="1"/>
    </xf>
    <xf numFmtId="0" fontId="0" fillId="11" borderId="12" xfId="0" applyFont="1" applyFill="1" applyBorder="1" applyAlignment="1">
      <alignment horizontal="center" vertical="center" wrapText="1"/>
    </xf>
    <xf numFmtId="167" fontId="0" fillId="11" borderId="13" xfId="0" applyNumberFormat="1" applyFont="1" applyFill="1" applyBorder="1" applyAlignment="1">
      <alignment horizontal="center" vertical="center" wrapText="1"/>
    </xf>
    <xf numFmtId="6" fontId="0" fillId="11" borderId="12" xfId="0" applyNumberFormat="1" applyFont="1" applyFill="1" applyBorder="1" applyAlignment="1">
      <alignment horizontal="center" vertical="center" wrapText="1"/>
    </xf>
    <xf numFmtId="167" fontId="0" fillId="11" borderId="10" xfId="0" applyNumberFormat="1" applyFont="1" applyFill="1" applyBorder="1" applyAlignment="1">
      <alignment horizontal="center" vertical="center" wrapText="1"/>
    </xf>
    <xf numFmtId="168" fontId="0" fillId="11" borderId="10" xfId="0" applyNumberFormat="1" applyFont="1" applyFill="1" applyBorder="1" applyAlignment="1">
      <alignment horizontal="center" vertical="center" wrapText="1"/>
    </xf>
    <xf numFmtId="0" fontId="0" fillId="10" borderId="10" xfId="0" applyFont="1" applyFill="1" applyBorder="1" applyAlignment="1">
      <alignment horizontal="justify" vertical="center" wrapText="1"/>
    </xf>
    <xf numFmtId="0" fontId="16" fillId="0" borderId="0" xfId="0" applyFont="1" applyAlignment="1">
      <alignment vertical="center"/>
    </xf>
    <xf numFmtId="0" fontId="6" fillId="10" borderId="10" xfId="0" applyFont="1" applyFill="1" applyBorder="1" applyAlignment="1">
      <alignment horizontal="center" vertical="center"/>
    </xf>
    <xf numFmtId="0" fontId="0" fillId="10" borderId="14" xfId="0" applyFont="1" applyFill="1" applyBorder="1" applyAlignment="1">
      <alignment horizontal="right" vertical="center"/>
    </xf>
    <xf numFmtId="0" fontId="0" fillId="10" borderId="15" xfId="0" applyFont="1" applyFill="1" applyBorder="1" applyAlignment="1">
      <alignment horizontal="right" vertical="center"/>
    </xf>
    <xf numFmtId="0" fontId="16" fillId="0" borderId="16" xfId="0" applyFont="1" applyFill="1" applyBorder="1" applyAlignment="1">
      <alignment horizontal="left" vertical="center"/>
    </xf>
    <xf numFmtId="0" fontId="0" fillId="0" borderId="0" xfId="0" applyAlignment="1">
      <alignment horizontal="center" vertical="center"/>
    </xf>
    <xf numFmtId="0" fontId="6" fillId="10" borderId="17" xfId="0" applyFont="1" applyFill="1" applyBorder="1" applyAlignment="1">
      <alignment horizontal="center" vertical="center"/>
    </xf>
    <xf numFmtId="0" fontId="0" fillId="10" borderId="18" xfId="0" applyFont="1" applyFill="1" applyBorder="1" applyAlignment="1">
      <alignment horizontal="right" vertical="center"/>
    </xf>
    <xf numFmtId="0" fontId="0" fillId="10" borderId="19" xfId="0" applyFont="1" applyFill="1" applyBorder="1" applyAlignment="1">
      <alignment horizontal="right" vertical="center"/>
    </xf>
    <xf numFmtId="3" fontId="0" fillId="5" borderId="10" xfId="0" applyNumberFormat="1" applyFont="1" applyFill="1" applyBorder="1" applyAlignment="1">
      <alignment horizontal="center" vertical="center" wrapText="1"/>
    </xf>
    <xf numFmtId="0" fontId="0" fillId="10" borderId="20" xfId="0" applyFont="1" applyFill="1" applyBorder="1" applyAlignment="1">
      <alignment horizontal="right" vertical="center"/>
    </xf>
    <xf numFmtId="166" fontId="0" fillId="5" borderId="10" xfId="0" applyNumberFormat="1" applyFont="1" applyFill="1" applyBorder="1" applyAlignment="1">
      <alignment horizontal="center" vertical="center" wrapText="1"/>
    </xf>
    <xf numFmtId="0" fontId="6" fillId="10" borderId="10" xfId="0" applyFont="1" applyFill="1" applyBorder="1" applyAlignment="1">
      <alignment horizontal="right" vertical="center"/>
    </xf>
    <xf numFmtId="166" fontId="0" fillId="11" borderId="21" xfId="0" applyNumberFormat="1" applyFont="1" applyFill="1" applyBorder="1" applyAlignment="1">
      <alignment horizontal="center" vertical="center" wrapText="1"/>
    </xf>
    <xf numFmtId="0" fontId="17" fillId="0" borderId="0" xfId="0" applyFont="1" applyAlignment="1">
      <alignment horizontal="left" vertical="center"/>
    </xf>
    <xf numFmtId="0" fontId="0" fillId="10" borderId="10" xfId="0" applyFont="1" applyFill="1" applyBorder="1" applyAlignment="1">
      <alignment horizontal="left" vertical="top" wrapText="1"/>
    </xf>
    <xf numFmtId="0" fontId="0" fillId="10" borderId="10" xfId="0" applyFont="1" applyFill="1" applyBorder="1" applyAlignment="1">
      <alignment vertical="top"/>
    </xf>
    <xf numFmtId="6" fontId="6" fillId="11" borderId="10" xfId="0" applyNumberFormat="1" applyFont="1" applyFill="1" applyBorder="1" applyAlignment="1">
      <alignment horizontal="center" vertical="center" wrapText="1"/>
    </xf>
    <xf numFmtId="164" fontId="18" fillId="3" borderId="1" xfId="4" applyNumberFormat="1" applyFont="1" applyAlignment="1">
      <alignment horizontal="right" vertical="center"/>
    </xf>
    <xf numFmtId="0" fontId="19" fillId="0" borderId="0" xfId="0" applyFont="1" applyAlignment="1">
      <alignment vertical="top"/>
    </xf>
    <xf numFmtId="0" fontId="19" fillId="0" borderId="0" xfId="0" applyFont="1"/>
    <xf numFmtId="0" fontId="20" fillId="0" borderId="0" xfId="7" applyAlignment="1"/>
    <xf numFmtId="0" fontId="21" fillId="0" borderId="0" xfId="0" applyFont="1" applyAlignment="1">
      <alignment horizontal="center"/>
    </xf>
    <xf numFmtId="0" fontId="21" fillId="0" borderId="0" xfId="0" applyFont="1" applyAlignment="1">
      <alignment horizontal="left"/>
    </xf>
    <xf numFmtId="0" fontId="21" fillId="0" borderId="0" xfId="0" applyFont="1"/>
    <xf numFmtId="164" fontId="22" fillId="3" borderId="1" xfId="4" applyNumberFormat="1" applyFont="1" applyAlignment="1">
      <alignment horizontal="right" vertical="center"/>
    </xf>
    <xf numFmtId="0" fontId="23" fillId="0" borderId="0" xfId="0" applyFont="1"/>
    <xf numFmtId="164" fontId="19" fillId="0" borderId="2" xfId="5" applyNumberFormat="1" applyFont="1" applyFill="1" applyBorder="1" applyAlignment="1">
      <alignment horizontal="right" vertical="center"/>
    </xf>
    <xf numFmtId="164" fontId="19" fillId="0" borderId="0" xfId="5" applyNumberFormat="1" applyFont="1" applyFill="1" applyAlignment="1">
      <alignment horizontal="right" vertical="center"/>
    </xf>
    <xf numFmtId="164" fontId="19" fillId="0" borderId="0" xfId="0" applyNumberFormat="1" applyFont="1"/>
    <xf numFmtId="0" fontId="21" fillId="0" borderId="4" xfId="0" applyFont="1" applyBorder="1" applyAlignment="1">
      <alignment horizontal="center"/>
    </xf>
    <xf numFmtId="164" fontId="19" fillId="0" borderId="4" xfId="0" applyNumberFormat="1" applyFont="1" applyBorder="1"/>
    <xf numFmtId="164" fontId="19" fillId="0" borderId="5" xfId="5" applyNumberFormat="1" applyFont="1" applyFill="1" applyBorder="1" applyAlignment="1">
      <alignment horizontal="right" vertical="center"/>
    </xf>
    <xf numFmtId="165" fontId="19" fillId="0" borderId="0" xfId="0" applyNumberFormat="1" applyFont="1"/>
    <xf numFmtId="166" fontId="19" fillId="0" borderId="0" xfId="6" applyNumberFormat="1" applyFont="1" applyAlignment="1">
      <alignment horizontal="right" indent="1"/>
    </xf>
    <xf numFmtId="164" fontId="21" fillId="0" borderId="2" xfId="5" applyNumberFormat="1" applyFont="1" applyFill="1" applyBorder="1" applyAlignment="1">
      <alignment horizontal="right" vertical="center"/>
    </xf>
    <xf numFmtId="0" fontId="25" fillId="0" borderId="0" xfId="0" applyFont="1"/>
    <xf numFmtId="164" fontId="19" fillId="8" borderId="0" xfId="5" applyNumberFormat="1" applyFont="1" applyFill="1" applyAlignment="1">
      <alignment horizontal="right" vertical="center"/>
    </xf>
    <xf numFmtId="164" fontId="19" fillId="8" borderId="4" xfId="0" applyNumberFormat="1" applyFont="1" applyFill="1" applyBorder="1"/>
    <xf numFmtId="0" fontId="21" fillId="0" borderId="0" xfId="0" applyFont="1" applyFill="1" applyBorder="1"/>
    <xf numFmtId="164" fontId="19" fillId="0" borderId="2" xfId="0" applyNumberFormat="1" applyFont="1" applyBorder="1"/>
    <xf numFmtId="0" fontId="26" fillId="2" borderId="0" xfId="3" applyFont="1" applyAlignment="1">
      <alignment wrapText="1"/>
    </xf>
    <xf numFmtId="0" fontId="27" fillId="0" borderId="0" xfId="0" applyFont="1"/>
    <xf numFmtId="0" fontId="24" fillId="7" borderId="6" xfId="0" applyFont="1" applyFill="1" applyBorder="1" applyAlignment="1">
      <alignment horizontal="center" vertical="center"/>
    </xf>
    <xf numFmtId="0" fontId="24" fillId="7" borderId="9" xfId="0" applyFont="1" applyFill="1" applyBorder="1" applyAlignment="1">
      <alignment horizontal="right" vertical="center"/>
    </xf>
    <xf numFmtId="0" fontId="20" fillId="0" borderId="0" xfId="7" applyFont="1"/>
    <xf numFmtId="0" fontId="28" fillId="0" borderId="0" xfId="7" applyFont="1"/>
    <xf numFmtId="0" fontId="21" fillId="0" borderId="0" xfId="0" applyFont="1" applyBorder="1" applyAlignment="1">
      <alignment horizontal="left"/>
    </xf>
    <xf numFmtId="0" fontId="29" fillId="0" borderId="0" xfId="0" applyFont="1"/>
    <xf numFmtId="0" fontId="30" fillId="0" borderId="0" xfId="0" applyFont="1"/>
    <xf numFmtId="3" fontId="22" fillId="3" borderId="1" xfId="4" applyNumberFormat="1" applyFont="1" applyAlignment="1">
      <alignment horizontal="right" vertical="center"/>
    </xf>
    <xf numFmtId="0" fontId="22" fillId="3" borderId="1" xfId="4" applyFont="1" applyAlignment="1">
      <alignment horizontal="right" vertical="center"/>
    </xf>
    <xf numFmtId="0" fontId="24" fillId="0" borderId="8" xfId="0" applyFont="1" applyBorder="1" applyAlignment="1">
      <alignment horizontal="center" vertical="center"/>
    </xf>
    <xf numFmtId="0" fontId="24" fillId="0" borderId="7" xfId="0" applyFont="1" applyBorder="1" applyAlignment="1">
      <alignment horizontal="center" vertical="center"/>
    </xf>
    <xf numFmtId="0" fontId="32" fillId="0" borderId="0" xfId="9" applyFont="1" applyAlignment="1">
      <alignment horizontal="left"/>
    </xf>
    <xf numFmtId="0" fontId="31" fillId="0" borderId="0" xfId="9"/>
    <xf numFmtId="0" fontId="31" fillId="0" borderId="22" xfId="9" applyBorder="1"/>
    <xf numFmtId="0" fontId="31" fillId="15" borderId="0" xfId="9" applyFill="1" applyAlignment="1">
      <alignment vertical="top" wrapText="1"/>
    </xf>
    <xf numFmtId="0" fontId="32" fillId="15" borderId="0" xfId="9" applyFont="1" applyFill="1" applyAlignment="1">
      <alignment horizontal="right" vertical="top" wrapText="1"/>
    </xf>
    <xf numFmtId="0" fontId="31" fillId="16" borderId="0" xfId="9" applyFill="1"/>
    <xf numFmtId="0" fontId="32" fillId="16" borderId="0" xfId="9" applyFont="1" applyFill="1" applyAlignment="1">
      <alignment horizontal="right" vertical="top"/>
    </xf>
    <xf numFmtId="0" fontId="33" fillId="0" borderId="0" xfId="9" applyFont="1" applyAlignment="1">
      <alignment horizontal="center"/>
    </xf>
    <xf numFmtId="0" fontId="32" fillId="0" borderId="0" xfId="9" applyFont="1" applyAlignment="1">
      <alignment horizontal="center"/>
    </xf>
    <xf numFmtId="0" fontId="32" fillId="0" borderId="0" xfId="9" applyFont="1"/>
    <xf numFmtId="0" fontId="32" fillId="15" borderId="0" xfId="9" applyFont="1" applyFill="1" applyAlignment="1">
      <alignment vertical="top" wrapText="1"/>
    </xf>
    <xf numFmtId="16" fontId="32" fillId="15" borderId="0" xfId="9" applyNumberFormat="1" applyFont="1" applyFill="1" applyAlignment="1">
      <alignment horizontal="right" vertical="top" wrapText="1"/>
    </xf>
    <xf numFmtId="16" fontId="32" fillId="16" borderId="0" xfId="9" applyNumberFormat="1" applyFont="1" applyFill="1" applyAlignment="1">
      <alignment horizontal="right" vertical="top" wrapText="1"/>
    </xf>
    <xf numFmtId="0" fontId="31" fillId="0" borderId="0" xfId="9" applyAlignment="1">
      <alignment horizontal="center"/>
    </xf>
    <xf numFmtId="0" fontId="31" fillId="15" borderId="22" xfId="9" applyFill="1" applyBorder="1" applyAlignment="1"/>
    <xf numFmtId="0" fontId="34" fillId="17" borderId="0" xfId="9" applyFont="1" applyFill="1" applyAlignment="1">
      <alignment vertical="top"/>
    </xf>
    <xf numFmtId="0" fontId="31" fillId="17" borderId="0" xfId="9" applyFont="1" applyFill="1" applyAlignment="1">
      <alignment horizontal="right" vertical="top" wrapText="1"/>
    </xf>
    <xf numFmtId="10" fontId="0" fillId="17" borderId="0" xfId="10" applyNumberFormat="1" applyFont="1" applyFill="1"/>
    <xf numFmtId="0" fontId="31" fillId="17" borderId="0" xfId="9" applyFill="1"/>
    <xf numFmtId="0" fontId="35" fillId="0" borderId="0" xfId="9" applyFont="1" applyAlignment="1">
      <alignment horizontal="center"/>
    </xf>
    <xf numFmtId="0" fontId="31" fillId="15" borderId="0" xfId="9" applyFont="1" applyFill="1" applyAlignment="1">
      <alignment horizontal="right" vertical="top" wrapText="1"/>
    </xf>
    <xf numFmtId="10" fontId="0" fillId="16" borderId="0" xfId="10" applyNumberFormat="1" applyFont="1" applyFill="1"/>
    <xf numFmtId="16" fontId="3" fillId="0" borderId="12" xfId="0" quotePrefix="1" applyNumberFormat="1" applyFont="1" applyFill="1" applyBorder="1" applyAlignment="1">
      <alignment horizontal="center"/>
    </xf>
    <xf numFmtId="169" fontId="36" fillId="12" borderId="0" xfId="12" applyNumberFormat="1"/>
    <xf numFmtId="0" fontId="31" fillId="15" borderId="0" xfId="9" applyFont="1" applyFill="1" applyAlignment="1">
      <alignment vertical="top" wrapText="1"/>
    </xf>
    <xf numFmtId="169" fontId="4" fillId="18" borderId="0" xfId="11" applyNumberFormat="1" applyFill="1"/>
    <xf numFmtId="0" fontId="3" fillId="0" borderId="12" xfId="0" quotePrefix="1" applyNumberFormat="1" applyFont="1" applyBorder="1" applyAlignment="1">
      <alignment horizontal="center"/>
    </xf>
    <xf numFmtId="10" fontId="0" fillId="0" borderId="0" xfId="10" applyNumberFormat="1" applyFont="1"/>
    <xf numFmtId="168" fontId="31" fillId="15" borderId="0" xfId="9" applyNumberFormat="1" applyFill="1" applyAlignment="1">
      <alignment vertical="top" wrapText="1"/>
    </xf>
    <xf numFmtId="168" fontId="31" fillId="15" borderId="0" xfId="9" applyNumberFormat="1" applyFont="1" applyFill="1" applyAlignment="1">
      <alignment horizontal="right" vertical="top" wrapText="1"/>
    </xf>
    <xf numFmtId="0" fontId="31" fillId="15" borderId="0" xfId="0" applyFont="1" applyFill="1" applyAlignment="1">
      <alignment horizontal="right" vertical="top" wrapText="1"/>
    </xf>
    <xf numFmtId="0" fontId="31" fillId="19" borderId="0" xfId="9" applyFont="1" applyFill="1" applyAlignment="1">
      <alignment horizontal="right" vertical="top" wrapText="1"/>
    </xf>
    <xf numFmtId="169" fontId="4" fillId="18" borderId="24" xfId="11" applyNumberFormat="1" applyFill="1" applyBorder="1"/>
    <xf numFmtId="0" fontId="35" fillId="0" borderId="0" xfId="9" applyFont="1"/>
    <xf numFmtId="16" fontId="3" fillId="0" borderId="12" xfId="0" quotePrefix="1" applyNumberFormat="1" applyFont="1" applyBorder="1" applyAlignment="1">
      <alignment horizontal="center"/>
    </xf>
    <xf numFmtId="10" fontId="31" fillId="0" borderId="0" xfId="2" applyNumberFormat="1" applyFont="1"/>
    <xf numFmtId="0" fontId="31" fillId="15" borderId="0" xfId="0" applyFont="1" applyFill="1" applyAlignment="1">
      <alignment vertical="top" wrapText="1"/>
    </xf>
    <xf numFmtId="10" fontId="1" fillId="13" borderId="0" xfId="8" applyNumberFormat="1"/>
    <xf numFmtId="168" fontId="0" fillId="15" borderId="0" xfId="0" applyNumberFormat="1" applyFill="1" applyAlignment="1">
      <alignment vertical="top" wrapText="1"/>
    </xf>
    <xf numFmtId="168" fontId="31" fillId="15" borderId="0" xfId="0" applyNumberFormat="1" applyFont="1" applyFill="1" applyAlignment="1">
      <alignment horizontal="right" vertical="top" wrapText="1"/>
    </xf>
    <xf numFmtId="0" fontId="0" fillId="15" borderId="0" xfId="0" applyFill="1" applyAlignment="1">
      <alignment vertical="top" wrapText="1"/>
    </xf>
    <xf numFmtId="167" fontId="31" fillId="0" borderId="0" xfId="2" applyNumberFormat="1" applyFont="1"/>
    <xf numFmtId="0" fontId="37" fillId="0" borderId="0" xfId="9" applyFont="1"/>
    <xf numFmtId="170" fontId="31" fillId="0" borderId="0" xfId="9" applyNumberFormat="1"/>
    <xf numFmtId="0" fontId="13" fillId="4" borderId="0" xfId="11" applyFont="1" applyFill="1"/>
    <xf numFmtId="0" fontId="4" fillId="4" borderId="0" xfId="11" applyFill="1"/>
    <xf numFmtId="168" fontId="4" fillId="4" borderId="0" xfId="11" applyNumberFormat="1" applyFill="1" applyAlignment="1">
      <alignment horizontal="right" vertical="top" wrapText="1"/>
    </xf>
    <xf numFmtId="169" fontId="4" fillId="4" borderId="0" xfId="11" applyNumberFormat="1" applyFill="1"/>
    <xf numFmtId="169" fontId="4" fillId="4" borderId="24" xfId="11" applyNumberFormat="1" applyFill="1" applyBorder="1"/>
    <xf numFmtId="169" fontId="4" fillId="4" borderId="0" xfId="11" applyNumberFormat="1" applyFill="1" applyBorder="1"/>
    <xf numFmtId="170" fontId="4" fillId="4" borderId="0" xfId="11" applyNumberFormat="1" applyFill="1"/>
    <xf numFmtId="0" fontId="4" fillId="4" borderId="0" xfId="11" applyFill="1" applyAlignment="1">
      <alignment horizontal="center"/>
    </xf>
    <xf numFmtId="0" fontId="38" fillId="0" borderId="0" xfId="0" applyFont="1"/>
    <xf numFmtId="171" fontId="19" fillId="0" borderId="0" xfId="1" applyNumberFormat="1" applyFont="1"/>
    <xf numFmtId="172" fontId="26" fillId="2" borderId="0" xfId="3" applyNumberFormat="1" applyFont="1" applyAlignment="1">
      <alignment vertical="center"/>
    </xf>
    <xf numFmtId="3" fontId="0" fillId="0" borderId="0" xfId="0" applyNumberFormat="1" applyFont="1"/>
    <xf numFmtId="3" fontId="18" fillId="11" borderId="10" xfId="0" applyNumberFormat="1" applyFont="1" applyFill="1" applyBorder="1" applyAlignment="1">
      <alignment horizontal="center" vertical="center" wrapText="1"/>
    </xf>
    <xf numFmtId="0" fontId="18" fillId="11" borderId="10" xfId="0" applyFont="1" applyFill="1" applyBorder="1" applyAlignment="1">
      <alignment horizontal="center" vertical="center" wrapText="1"/>
    </xf>
    <xf numFmtId="10" fontId="18" fillId="11" borderId="10" xfId="0" applyNumberFormat="1" applyFont="1" applyFill="1" applyBorder="1" applyAlignment="1">
      <alignment horizontal="center" vertical="center" wrapText="1"/>
    </xf>
    <xf numFmtId="166" fontId="18" fillId="11" borderId="10" xfId="0" applyNumberFormat="1" applyFont="1" applyFill="1" applyBorder="1" applyAlignment="1">
      <alignment horizontal="center" vertical="center" wrapText="1"/>
    </xf>
    <xf numFmtId="0" fontId="18" fillId="11" borderId="12" xfId="0" applyFont="1" applyFill="1" applyBorder="1" applyAlignment="1">
      <alignment horizontal="center" vertical="center" wrapText="1"/>
    </xf>
    <xf numFmtId="167" fontId="18" fillId="11" borderId="13" xfId="0" applyNumberFormat="1" applyFont="1" applyFill="1" applyBorder="1" applyAlignment="1">
      <alignment horizontal="center" vertical="center" wrapText="1"/>
    </xf>
    <xf numFmtId="167" fontId="18" fillId="11" borderId="10" xfId="0" applyNumberFormat="1" applyFont="1" applyFill="1" applyBorder="1" applyAlignment="1">
      <alignment horizontal="center" vertical="center" wrapText="1"/>
    </xf>
    <xf numFmtId="168" fontId="18" fillId="11" borderId="10" xfId="0" applyNumberFormat="1" applyFont="1" applyFill="1" applyBorder="1" applyAlignment="1">
      <alignment horizontal="center" vertical="center" wrapText="1"/>
    </xf>
    <xf numFmtId="6" fontId="18" fillId="11" borderId="10" xfId="0" applyNumberFormat="1" applyFont="1" applyFill="1" applyBorder="1" applyAlignment="1">
      <alignment horizontal="center" vertical="center" wrapText="1"/>
    </xf>
    <xf numFmtId="3" fontId="18" fillId="5" borderId="10" xfId="0" applyNumberFormat="1" applyFont="1" applyFill="1" applyBorder="1" applyAlignment="1">
      <alignment horizontal="center" vertical="center" wrapText="1"/>
    </xf>
    <xf numFmtId="166" fontId="18" fillId="5" borderId="10" xfId="0" applyNumberFormat="1" applyFont="1" applyFill="1" applyBorder="1" applyAlignment="1">
      <alignment horizontal="center" vertical="center" wrapText="1"/>
    </xf>
    <xf numFmtId="164" fontId="19" fillId="0" borderId="0" xfId="5" applyNumberFormat="1" applyFont="1" applyFill="1" applyAlignment="1">
      <alignment horizontal="left" vertical="top" wrapText="1"/>
    </xf>
    <xf numFmtId="0" fontId="19" fillId="0" borderId="0" xfId="0" applyFont="1" applyAlignment="1">
      <alignment horizontal="left" wrapText="1"/>
    </xf>
    <xf numFmtId="0" fontId="19" fillId="0" borderId="0" xfId="0" applyFont="1" applyAlignment="1">
      <alignment horizontal="left" vertical="top" wrapText="1"/>
    </xf>
    <xf numFmtId="0" fontId="31" fillId="0" borderId="23" xfId="9" applyBorder="1" applyAlignment="1">
      <alignment vertical="top" wrapText="1"/>
    </xf>
    <xf numFmtId="0" fontId="31" fillId="15" borderId="22" xfId="9" applyFill="1" applyBorder="1"/>
    <xf numFmtId="0" fontId="31" fillId="15" borderId="0" xfId="9" applyFill="1"/>
  </cellXfs>
  <cellStyles count="13">
    <cellStyle name="20% - Accent5" xfId="8" builtinId="46"/>
    <cellStyle name="Accent1 2" xfId="12" xr:uid="{8B1CD078-D92D-4604-B122-0A6F5513D277}"/>
    <cellStyle name="Accent6 2" xfId="11" xr:uid="{B2AFCCA4-CFC2-4431-81FF-7AB0804B5BEB}"/>
    <cellStyle name="Comma" xfId="1" builtinId="3"/>
    <cellStyle name="Comma 3" xfId="5" xr:uid="{95E59EE4-B607-492E-AD93-B46CE3EA446F}"/>
    <cellStyle name="Currency" xfId="6" builtinId="4"/>
    <cellStyle name="Hyperlink" xfId="7" builtinId="8"/>
    <cellStyle name="Neutral" xfId="3" builtinId="28"/>
    <cellStyle name="Normal" xfId="0" builtinId="0"/>
    <cellStyle name="Normal 2" xfId="9" xr:uid="{AAA7710B-6D98-4E2C-8A8D-CFCBFEDDC4D7}"/>
    <cellStyle name="Note" xfId="4" builtinId="10"/>
    <cellStyle name="Percent" xfId="2" builtinId="5"/>
    <cellStyle name="Percent 2" xfId="10" xr:uid="{C2001CFC-B877-427F-80DE-82B5668B80ED}"/>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haredStrings" Target="sharedStrings.xml"/><Relationship Id="rId10" Type="http://schemas.openxmlformats.org/officeDocument/2006/relationships/externalLink" Target="externalLinks/externalLink6.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xdr:row>
      <xdr:rowOff>0</xdr:rowOff>
    </xdr:from>
    <xdr:to>
      <xdr:col>0</xdr:col>
      <xdr:colOff>9525</xdr:colOff>
      <xdr:row>3</xdr:row>
      <xdr:rowOff>9525</xdr:rowOff>
    </xdr:to>
    <xdr:pic>
      <xdr:nvPicPr>
        <xdr:cNvPr id="2" name="Picture 1" descr="ecblank">
          <a:extLst>
            <a:ext uri="{FF2B5EF4-FFF2-40B4-BE49-F238E27FC236}">
              <a16:creationId xmlns:a16="http://schemas.microsoft.com/office/drawing/2014/main" id="{37573D14-3789-436D-97B1-0200ACCCA74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0" y="495300"/>
          <a:ext cx="9525" cy="9525"/>
        </a:xfrm>
        <a:prstGeom prst="rect">
          <a:avLst/>
        </a:prstGeom>
        <a:noFill/>
      </xdr:spPr>
    </xdr:pic>
    <xdr:clientData/>
  </xdr:twoCellAnchor>
  <xdr:twoCellAnchor editAs="oneCell">
    <xdr:from>
      <xdr:col>1</xdr:col>
      <xdr:colOff>0</xdr:colOff>
      <xdr:row>3</xdr:row>
      <xdr:rowOff>0</xdr:rowOff>
    </xdr:from>
    <xdr:to>
      <xdr:col>1</xdr:col>
      <xdr:colOff>9525</xdr:colOff>
      <xdr:row>3</xdr:row>
      <xdr:rowOff>9525</xdr:rowOff>
    </xdr:to>
    <xdr:pic>
      <xdr:nvPicPr>
        <xdr:cNvPr id="3" name="Picture 2" descr="ecblank">
          <a:extLst>
            <a:ext uri="{FF2B5EF4-FFF2-40B4-BE49-F238E27FC236}">
              <a16:creationId xmlns:a16="http://schemas.microsoft.com/office/drawing/2014/main" id="{51E95C46-CAA3-4DBE-9F85-AE2F674C4F4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609600" y="495300"/>
          <a:ext cx="9525" cy="9525"/>
        </a:xfrm>
        <a:prstGeom prst="rect">
          <a:avLst/>
        </a:prstGeom>
        <a:noFill/>
      </xdr:spPr>
    </xdr:pic>
    <xdr:clientData/>
  </xdr:twoCellAnchor>
  <xdr:twoCellAnchor editAs="oneCell">
    <xdr:from>
      <xdr:col>2</xdr:col>
      <xdr:colOff>0</xdr:colOff>
      <xdr:row>3</xdr:row>
      <xdr:rowOff>0</xdr:rowOff>
    </xdr:from>
    <xdr:to>
      <xdr:col>2</xdr:col>
      <xdr:colOff>9525</xdr:colOff>
      <xdr:row>3</xdr:row>
      <xdr:rowOff>9525</xdr:rowOff>
    </xdr:to>
    <xdr:pic>
      <xdr:nvPicPr>
        <xdr:cNvPr id="4" name="Picture 3" descr="ecblank">
          <a:extLst>
            <a:ext uri="{FF2B5EF4-FFF2-40B4-BE49-F238E27FC236}">
              <a16:creationId xmlns:a16="http://schemas.microsoft.com/office/drawing/2014/main" id="{B2BFF892-BA79-4DE0-8E72-45064D61F111}"/>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219200" y="495300"/>
          <a:ext cx="9525" cy="9525"/>
        </a:xfrm>
        <a:prstGeom prst="rect">
          <a:avLst/>
        </a:prstGeom>
        <a:noFill/>
      </xdr:spPr>
    </xdr:pic>
    <xdr:clientData/>
  </xdr:twoCellAnchor>
  <xdr:twoCellAnchor editAs="oneCell">
    <xdr:from>
      <xdr:col>3</xdr:col>
      <xdr:colOff>0</xdr:colOff>
      <xdr:row>3</xdr:row>
      <xdr:rowOff>0</xdr:rowOff>
    </xdr:from>
    <xdr:to>
      <xdr:col>3</xdr:col>
      <xdr:colOff>9525</xdr:colOff>
      <xdr:row>3</xdr:row>
      <xdr:rowOff>9525</xdr:rowOff>
    </xdr:to>
    <xdr:pic>
      <xdr:nvPicPr>
        <xdr:cNvPr id="5" name="Picture 4" descr="ecblank">
          <a:extLst>
            <a:ext uri="{FF2B5EF4-FFF2-40B4-BE49-F238E27FC236}">
              <a16:creationId xmlns:a16="http://schemas.microsoft.com/office/drawing/2014/main" id="{8C7A3380-431E-4CD4-8675-CAF6B9E26C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828800" y="495300"/>
          <a:ext cx="9525" cy="9525"/>
        </a:xfrm>
        <a:prstGeom prst="rect">
          <a:avLst/>
        </a:prstGeom>
        <a:noFill/>
      </xdr:spPr>
    </xdr:pic>
    <xdr:clientData/>
  </xdr:twoCellAnchor>
  <xdr:twoCellAnchor editAs="oneCell">
    <xdr:from>
      <xdr:col>4</xdr:col>
      <xdr:colOff>0</xdr:colOff>
      <xdr:row>20</xdr:row>
      <xdr:rowOff>0</xdr:rowOff>
    </xdr:from>
    <xdr:to>
      <xdr:col>4</xdr:col>
      <xdr:colOff>9525</xdr:colOff>
      <xdr:row>20</xdr:row>
      <xdr:rowOff>9525</xdr:rowOff>
    </xdr:to>
    <xdr:pic>
      <xdr:nvPicPr>
        <xdr:cNvPr id="6" name="Picture 5" descr="ecblank">
          <a:extLst>
            <a:ext uri="{FF2B5EF4-FFF2-40B4-BE49-F238E27FC236}">
              <a16:creationId xmlns:a16="http://schemas.microsoft.com/office/drawing/2014/main" id="{19478326-EBEF-4CCA-85C2-B3D86EBC9DBB}"/>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38400" y="3771900"/>
          <a:ext cx="9525" cy="9525"/>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tilities\Orgdata\CorpAffairs\RegulatoryFinance\04%20-%20Finance\03-Reports%20&amp;%20Projects\ImpairmentModel\2013.12\Impairment%20model-2013%20Plan%20-%20update%2031%20Dec13%20-%20Ver%201.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orpAffairs\RegulatoryFinance\04%20-%20Finance\03-Reports%20&amp;%20Projects\ImpairmentModel\2013.12\Impairment%20model-2013%20Plan%20-%20update%2031%20Dec13%20-%20Ver%201.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Utilities\Orgdata\CorpAffairs\2015PriceReset\10%20Modelling\02-Modelling%20Scenarios\2014.05\Ver%2011.2b\RAS-V2014-11.2b.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CorpAffairs\2015PriceReset\10%20Modelling\02-Modelling%20Scenarios\2014.05\Ver%2011.2b\RAS-V2014-11.2b.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CorpStrategy/_RegNew/01_Reset%202020-25/12_Modelling/02-Scenarios/2017.06%20Plan%20Drafts/Opex%20SEM%20V3/4/01_SEM%20OPEX%20Model%202020-25%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CorpAffairs\2015PriceReset\05%20Expenditure\Templates\Models\SEM\Attachment%20E.1%20SEM-Capex%20Model%20Ver7.2-Read%20Onl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tilities\Orgdata\Finance\RegulatoryFinance\04%20-%20Finance\02-Scenario%20Model\Scenarios%202007.03\3\RAB%20Roll%20Forward%20Model-Document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Finance\RegulatoryFinance\04%20-%20Finance\02-Scenario%20Model\Scenarios%202007.03\3\RAB%20Roll%20Forward%20Model-Documentat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Summary"/>
      <sheetName val="Inputs"/>
      <sheetName val="Section1-Valuation Scenarios"/>
      <sheetName val="Audit Committee DO NOT USE"/>
      <sheetName val="Audit Committee-DC"/>
      <sheetName val="Summary of Results DO NOT USE"/>
      <sheetName val="0 - Deloitte Model"/>
      <sheetName val="1 - Add Contributions"/>
      <sheetName val="2 - Growth Capex"/>
      <sheetName val="3 - No Growth (Maintain RAB)"/>
      <sheetName val="4 - Growth"/>
      <sheetName val="5-RAB Multiple"/>
      <sheetName val="6-EBITDA Multiple"/>
      <sheetName val="Section2-Plan Data"/>
      <sheetName val="W9-Interest"/>
      <sheetName val="R1-BS"/>
      <sheetName val="R2- P&amp;L"/>
      <sheetName val="R3-CF"/>
      <sheetName val="Section3-No-Growth Plan"/>
      <sheetName val="R2- P&amp;L-NG"/>
      <sheetName val="R3-NG"/>
      <sheetName val="W9-Interest-NG"/>
      <sheetName val="3 - No Growth (Maintain RAB)-x"/>
      <sheetName val="CKI Spark No. 2"/>
    </sheetNames>
    <sheetDataSet>
      <sheetData sheetId="0">
        <row r="41">
          <cell r="D41" t="str">
            <v>Finance - Impairment Test Model</v>
          </cell>
        </row>
        <row r="46">
          <cell r="D46" t="str">
            <v>Dec 2013 Update with 2014 Budget/Plan</v>
          </cell>
        </row>
        <row r="48">
          <cell r="D48" t="str">
            <v>2014.01</v>
          </cell>
        </row>
      </sheetData>
      <sheetData sheetId="1"/>
      <sheetData sheetId="2">
        <row r="5">
          <cell r="F5" t="str">
            <v xml:space="preserve">Workings For: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Sheet"/>
      <sheetName val="Summary"/>
      <sheetName val="Inputs"/>
      <sheetName val="Section1-Valuation Scenarios"/>
      <sheetName val="Audit Committee DO NOT USE"/>
      <sheetName val="Audit Committee-DC"/>
      <sheetName val="Summary of Results DO NOT USE"/>
      <sheetName val="0 - Deloitte Model"/>
      <sheetName val="1 - Add Contributions"/>
      <sheetName val="2 - Growth Capex"/>
      <sheetName val="3 - No Growth (Maintain RAB)"/>
      <sheetName val="4 - Growth"/>
      <sheetName val="5-RAB Multiple"/>
      <sheetName val="6-EBITDA Multiple"/>
      <sheetName val="Section2-Plan Data"/>
      <sheetName val="W9-Interest"/>
      <sheetName val="R1-BS"/>
      <sheetName val="R2- P&amp;L"/>
      <sheetName val="R3-CF"/>
      <sheetName val="Section3-No-Growth Plan"/>
      <sheetName val="R2- P&amp;L-NG"/>
      <sheetName val="R3-NG"/>
      <sheetName val="W9-Interest-NG"/>
      <sheetName val="3 - No Growth (Maintain RAB)-x"/>
      <sheetName val="CKI Spark No. 2"/>
    </sheetNames>
    <sheetDataSet>
      <sheetData sheetId="0">
        <row r="41">
          <cell r="D41" t="str">
            <v>Finance - Impairment Test Model</v>
          </cell>
        </row>
        <row r="46">
          <cell r="D46" t="str">
            <v>Dec 2013 Update with 2014 Budget/Plan</v>
          </cell>
        </row>
        <row r="48">
          <cell r="D48" t="str">
            <v>2014.01</v>
          </cell>
        </row>
      </sheetData>
      <sheetData sheetId="1"/>
      <sheetData sheetId="2">
        <row r="5">
          <cell r="F5" t="str">
            <v xml:space="preserve">Workings For:  </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G1"/>
      <sheetName val="1-C"/>
      <sheetName val="1.0"/>
      <sheetName val="1.1"/>
      <sheetName val="1.2"/>
      <sheetName val="1.3"/>
      <sheetName val="1.4"/>
      <sheetName val="1.5a"/>
      <sheetName val="1.5b"/>
      <sheetName val="1.5c"/>
      <sheetName val="1.6"/>
      <sheetName val="2.0"/>
      <sheetName val="2.1"/>
      <sheetName val="2.2"/>
      <sheetName val="2.3"/>
      <sheetName val="2.4"/>
      <sheetName val="2.5"/>
      <sheetName val="Summary (2)"/>
      <sheetName val="Summary (3)"/>
      <sheetName val="Summary-Dist (2)"/>
      <sheetName val="4.5-Dist"/>
      <sheetName val="4.6 Spend"/>
      <sheetName val="3.0"/>
      <sheetName val="3.1"/>
      <sheetName val="3.2"/>
      <sheetName val="4.3a"/>
      <sheetName val="3.3"/>
      <sheetName val="3.4"/>
      <sheetName val="4-0"/>
      <sheetName val="4.1"/>
      <sheetName val="4.2"/>
      <sheetName val="4.3"/>
      <sheetName val="4W"/>
      <sheetName val="4W1"/>
      <sheetName val="4W1-SCS"/>
      <sheetName val="4W1-ACS"/>
      <sheetName val="4W2"/>
      <sheetName val="4W3"/>
      <sheetName val="4W4"/>
      <sheetName val="4W-Archive"/>
      <sheetName val="4W5"/>
      <sheetName val="Appendices"/>
      <sheetName val="A1"/>
      <sheetName val="A1.1"/>
      <sheetName val="A1.2"/>
      <sheetName val="A1.3"/>
      <sheetName val="A1.4"/>
      <sheetName val="RS11"/>
      <sheetName val="A2"/>
      <sheetName val="A2.1 EEV"/>
      <sheetName val="A2.2 Growth"/>
      <sheetName val="A2.2 Growth-2023"/>
      <sheetName val="A2.2 Growth-2030"/>
      <sheetName val="A2.3"/>
      <sheetName val="A3"/>
      <sheetName val="A3.1"/>
      <sheetName val="A3.2"/>
      <sheetName val="A3.3"/>
      <sheetName val="A3.4"/>
      <sheetName val="A4"/>
      <sheetName val="A4.1C"/>
      <sheetName val="A4.2"/>
      <sheetName val="A4.3"/>
      <sheetName val="A4.4 SCS"/>
      <sheetName val="A4.4 ACS"/>
      <sheetName val="A4.4 T"/>
      <sheetName val="A4.5"/>
      <sheetName val="A4.6"/>
      <sheetName val="A4.7"/>
      <sheetName val="A4.8"/>
      <sheetName val="A4.9"/>
      <sheetName val="A4.10"/>
      <sheetName val="A4.11"/>
      <sheetName val="DataImport"/>
      <sheetName val="Imp-1"/>
      <sheetName val="Imp-2"/>
      <sheetName val="Imp-3"/>
      <sheetName val="Imp-3-SCS"/>
      <sheetName val="Imp-3-ACS"/>
      <sheetName val="DataExport"/>
      <sheetName val="Ex-1"/>
      <sheetName val="Ex-2"/>
      <sheetName val="Documentation"/>
      <sheetName val="HelpText"/>
      <sheetName val="Ref"/>
      <sheetName val="Ck1"/>
      <sheetName val="L1"/>
      <sheetName val="L2"/>
      <sheetName val="1.5 (2)"/>
    </sheetNames>
    <sheetDataSet>
      <sheetData sheetId="0">
        <row r="41">
          <cell r="D41" t="str">
            <v>Regulatory Analysis and Scenarios Model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3">
          <cell r="C13">
            <v>1</v>
          </cell>
        </row>
        <row r="14">
          <cell r="C14">
            <v>2</v>
          </cell>
        </row>
        <row r="15">
          <cell r="C15">
            <v>3</v>
          </cell>
        </row>
        <row r="16">
          <cell r="C16">
            <v>4</v>
          </cell>
        </row>
        <row r="17">
          <cell r="C17">
            <v>5</v>
          </cell>
        </row>
        <row r="18">
          <cell r="C18">
            <v>6</v>
          </cell>
        </row>
      </sheetData>
      <sheetData sheetId="33">
        <row r="9">
          <cell r="C9">
            <v>1</v>
          </cell>
          <cell r="D9" t="str">
            <v xml:space="preserve">2014 "Owners Plan" </v>
          </cell>
        </row>
        <row r="10">
          <cell r="C10">
            <v>2</v>
          </cell>
          <cell r="D10" t="str">
            <v>2014 "Owners Plan" updated with 2014 debt refinancing</v>
          </cell>
        </row>
        <row r="11">
          <cell r="C11">
            <v>3</v>
          </cell>
          <cell r="D11" t="str">
            <v>Case 2 updated with RBA Rates forecast</v>
          </cell>
        </row>
        <row r="12">
          <cell r="C12">
            <v>4</v>
          </cell>
          <cell r="D12" t="str">
            <v>Case 2 updated with Bloomberg Rates forecast</v>
          </cell>
        </row>
        <row r="13">
          <cell r="C13">
            <v>5</v>
          </cell>
          <cell r="D13" t="str">
            <v>Case 3 updated with Transitional Benefit</v>
          </cell>
        </row>
        <row r="14">
          <cell r="C14">
            <v>6</v>
          </cell>
          <cell r="D14" t="str">
            <v>Case 3 updated with Transitional Benefit</v>
          </cell>
        </row>
        <row r="15">
          <cell r="C15">
            <v>7</v>
          </cell>
          <cell r="D15" t="str">
            <v>Case 2 updated with 4.23% RfR (Proposal Margin)</v>
          </cell>
        </row>
        <row r="16">
          <cell r="C16">
            <v>8</v>
          </cell>
        </row>
        <row r="17">
          <cell r="C17">
            <v>9</v>
          </cell>
        </row>
        <row r="18">
          <cell r="C18">
            <v>10</v>
          </cell>
        </row>
        <row r="19">
          <cell r="C19">
            <v>11</v>
          </cell>
        </row>
        <row r="20">
          <cell r="C20">
            <v>12</v>
          </cell>
        </row>
        <row r="21">
          <cell r="C21">
            <v>13</v>
          </cell>
        </row>
        <row r="22">
          <cell r="C22">
            <v>14</v>
          </cell>
        </row>
        <row r="23">
          <cell r="C23">
            <v>15</v>
          </cell>
        </row>
        <row r="24">
          <cell r="C24">
            <v>16</v>
          </cell>
        </row>
        <row r="25">
          <cell r="C25">
            <v>17</v>
          </cell>
        </row>
        <row r="26">
          <cell r="C26">
            <v>18</v>
          </cell>
        </row>
        <row r="27">
          <cell r="C27">
            <v>19</v>
          </cell>
        </row>
        <row r="28">
          <cell r="C28">
            <v>20</v>
          </cell>
        </row>
      </sheetData>
      <sheetData sheetId="34"/>
      <sheetData sheetId="35"/>
      <sheetData sheetId="36"/>
      <sheetData sheetId="37"/>
      <sheetData sheetId="38"/>
      <sheetData sheetId="39">
        <row r="31">
          <cell r="B31">
            <v>1</v>
          </cell>
          <cell r="C31" t="str">
            <v xml:space="preserve">2014 "Owners Plan" </v>
          </cell>
          <cell r="I31">
            <v>717.20110577000003</v>
          </cell>
          <cell r="J31">
            <v>807.6857415100003</v>
          </cell>
          <cell r="K31">
            <v>820.4619674600001</v>
          </cell>
          <cell r="L31">
            <v>846.92909700000018</v>
          </cell>
          <cell r="M31">
            <v>826.04073761405357</v>
          </cell>
          <cell r="N31">
            <v>814.22071663021939</v>
          </cell>
          <cell r="O31">
            <v>851.25067464494236</v>
          </cell>
          <cell r="P31">
            <v>889.07028529153126</v>
          </cell>
          <cell r="Q31">
            <v>928.24996804812019</v>
          </cell>
          <cell r="R31">
            <v>986.3089597835185</v>
          </cell>
          <cell r="S31">
            <v>1047.247873375333</v>
          </cell>
          <cell r="T31">
            <v>1096.3811510754813</v>
          </cell>
          <cell r="U31">
            <v>1154.2219091116945</v>
          </cell>
          <cell r="V31">
            <v>1215.0613358892654</v>
          </cell>
          <cell r="W31">
            <v>1240.9323900150966</v>
          </cell>
          <cell r="X31">
            <v>1269.3875255880043</v>
          </cell>
          <cell r="Y31">
            <v>1333.687588593401</v>
          </cell>
          <cell r="Z31">
            <v>1401.5326766722467</v>
          </cell>
          <cell r="AA31">
            <v>1475.5274535148146</v>
          </cell>
          <cell r="AB31">
            <v>1532.2620096949736</v>
          </cell>
        </row>
        <row r="32">
          <cell r="B32">
            <v>2</v>
          </cell>
          <cell r="C32" t="str">
            <v>2014 "Owners Plan" updated with 2014 debt refinancing</v>
          </cell>
          <cell r="I32">
            <v>717.20110577000003</v>
          </cell>
          <cell r="J32">
            <v>807.6857415100003</v>
          </cell>
          <cell r="K32">
            <v>820.4619674600001</v>
          </cell>
          <cell r="L32">
            <v>846.92909700000018</v>
          </cell>
          <cell r="M32">
            <v>826.04073761405311</v>
          </cell>
          <cell r="N32">
            <v>814.2207166302187</v>
          </cell>
          <cell r="O32">
            <v>851.25067464494191</v>
          </cell>
          <cell r="P32">
            <v>889.07028529153058</v>
          </cell>
          <cell r="Q32">
            <v>928.24996804811929</v>
          </cell>
          <cell r="R32">
            <v>986.30895978351805</v>
          </cell>
          <cell r="S32">
            <v>1047.247873375333</v>
          </cell>
          <cell r="T32">
            <v>1096.3811510754808</v>
          </cell>
          <cell r="U32">
            <v>1154.221909111694</v>
          </cell>
          <cell r="V32">
            <v>1215.0613358892649</v>
          </cell>
          <cell r="W32">
            <v>1240.9323900150966</v>
          </cell>
          <cell r="X32">
            <v>1269.3875255880046</v>
          </cell>
          <cell r="Y32">
            <v>1333.6875885934014</v>
          </cell>
          <cell r="Z32">
            <v>1401.5326766722469</v>
          </cell>
          <cell r="AA32">
            <v>1475.5274535148151</v>
          </cell>
          <cell r="AB32">
            <v>1532.262009694974</v>
          </cell>
        </row>
        <row r="33">
          <cell r="B33">
            <v>3</v>
          </cell>
          <cell r="C33" t="str">
            <v>Case 2 updated with RBA Rates forecast</v>
          </cell>
          <cell r="I33">
            <v>717.20110577000003</v>
          </cell>
          <cell r="J33">
            <v>807.6857415100003</v>
          </cell>
          <cell r="K33">
            <v>820.4619674600001</v>
          </cell>
          <cell r="L33">
            <v>846.92909700000018</v>
          </cell>
          <cell r="M33">
            <v>821.67610157468312</v>
          </cell>
          <cell r="N33">
            <v>805.42767916869002</v>
          </cell>
          <cell r="O33">
            <v>842.05216263869556</v>
          </cell>
          <cell r="P33">
            <v>879.44746618970839</v>
          </cell>
          <cell r="Q33">
            <v>918.18312514527327</v>
          </cell>
          <cell r="R33">
            <v>975.7223687768867</v>
          </cell>
          <cell r="S33">
            <v>1036.094566638046</v>
          </cell>
          <cell r="T33">
            <v>1084.6632081846187</v>
          </cell>
          <cell r="U33">
            <v>1141.9107453619822</v>
          </cell>
          <cell r="V33">
            <v>1202.126919474724</v>
          </cell>
          <cell r="W33">
            <v>1227.7416126623539</v>
          </cell>
          <cell r="X33">
            <v>1255.9148596106168</v>
          </cell>
          <cell r="Y33">
            <v>1319.5328689009084</v>
          </cell>
          <cell r="Z33">
            <v>1386.661374295322</v>
          </cell>
          <cell r="AA33">
            <v>1459.9032914550585</v>
          </cell>
          <cell r="AB33">
            <v>1516.3279225309188</v>
          </cell>
        </row>
        <row r="34">
          <cell r="B34">
            <v>4</v>
          </cell>
          <cell r="C34" t="str">
            <v>Case 2 updated with Bloomberg Rates forecast</v>
          </cell>
          <cell r="I34">
            <v>717.20110577000003</v>
          </cell>
          <cell r="J34">
            <v>807.6857415100003</v>
          </cell>
          <cell r="K34">
            <v>820.4619674600001</v>
          </cell>
          <cell r="L34">
            <v>846.92909700000018</v>
          </cell>
          <cell r="M34">
            <v>813.33352837645089</v>
          </cell>
          <cell r="N34">
            <v>788.62065094569039</v>
          </cell>
          <cell r="O34">
            <v>824.4701084742685</v>
          </cell>
          <cell r="P34">
            <v>861.05438937808253</v>
          </cell>
          <cell r="Q34">
            <v>898.94133899413021</v>
          </cell>
          <cell r="R34">
            <v>955.49358520770943</v>
          </cell>
          <cell r="S34">
            <v>1014.7891356546781</v>
          </cell>
          <cell r="T34">
            <v>1062.2791897577176</v>
          </cell>
          <cell r="U34">
            <v>1118.3935360022192</v>
          </cell>
          <cell r="V34">
            <v>1177.4191513911233</v>
          </cell>
          <cell r="W34">
            <v>1202.5530667029448</v>
          </cell>
          <cell r="X34">
            <v>1230.1969427613146</v>
          </cell>
          <cell r="Y34">
            <v>1292.5129825111103</v>
          </cell>
          <cell r="Z34">
            <v>1358.2736061570401</v>
          </cell>
          <cell r="AA34">
            <v>1430.0783925547762</v>
          </cell>
          <cell r="AB34">
            <v>1485.9222134809102</v>
          </cell>
        </row>
        <row r="35">
          <cell r="B35">
            <v>5</v>
          </cell>
          <cell r="C35" t="str">
            <v>Case 3 updated with Transitional Benefit</v>
          </cell>
          <cell r="I35">
            <v>717.20110577000003</v>
          </cell>
          <cell r="J35">
            <v>807.6857415100003</v>
          </cell>
          <cell r="K35">
            <v>820.4619674600001</v>
          </cell>
          <cell r="L35">
            <v>846.92909700000018</v>
          </cell>
          <cell r="M35">
            <v>821.67610157468312</v>
          </cell>
          <cell r="N35">
            <v>805.42767916869002</v>
          </cell>
          <cell r="O35">
            <v>842.05216263869556</v>
          </cell>
          <cell r="P35">
            <v>879.44746618970839</v>
          </cell>
          <cell r="Q35">
            <v>918.18312514527327</v>
          </cell>
          <cell r="R35">
            <v>975.7223687768867</v>
          </cell>
          <cell r="S35">
            <v>1036.094566638046</v>
          </cell>
          <cell r="T35">
            <v>1084.6632081846187</v>
          </cell>
          <cell r="U35">
            <v>1141.9107453619822</v>
          </cell>
          <cell r="V35">
            <v>1202.126919474724</v>
          </cell>
          <cell r="W35">
            <v>1227.7416126623539</v>
          </cell>
          <cell r="X35">
            <v>1255.9148596106168</v>
          </cell>
          <cell r="Y35">
            <v>1319.5328689009084</v>
          </cell>
          <cell r="Z35">
            <v>1386.661374295322</v>
          </cell>
          <cell r="AA35">
            <v>1459.9032914550585</v>
          </cell>
          <cell r="AB35">
            <v>1516.3279225309188</v>
          </cell>
        </row>
        <row r="36">
          <cell r="B36">
            <v>6</v>
          </cell>
          <cell r="C36" t="str">
            <v>Case 3 updated with Transitional Benefit</v>
          </cell>
          <cell r="I36">
            <v>717.20110577000003</v>
          </cell>
          <cell r="J36">
            <v>807.6857415100003</v>
          </cell>
          <cell r="K36">
            <v>820.4619674600001</v>
          </cell>
          <cell r="L36">
            <v>846.92909700000018</v>
          </cell>
          <cell r="M36">
            <v>813.33352837645089</v>
          </cell>
          <cell r="N36">
            <v>788.62065094569039</v>
          </cell>
          <cell r="O36">
            <v>824.4701084742685</v>
          </cell>
          <cell r="P36">
            <v>861.05438937808253</v>
          </cell>
          <cell r="Q36">
            <v>898.94133899413021</v>
          </cell>
          <cell r="R36">
            <v>955.49358520770988</v>
          </cell>
          <cell r="S36">
            <v>1014.7891356546781</v>
          </cell>
          <cell r="T36">
            <v>1062.2791897577179</v>
          </cell>
          <cell r="U36">
            <v>1118.3935360022192</v>
          </cell>
          <cell r="V36">
            <v>1177.4191513911235</v>
          </cell>
          <cell r="W36">
            <v>1202.5530667029452</v>
          </cell>
          <cell r="X36">
            <v>1230.1969427613151</v>
          </cell>
          <cell r="Y36">
            <v>1292.5129825111103</v>
          </cell>
          <cell r="Z36">
            <v>1358.2736061570404</v>
          </cell>
          <cell r="AA36">
            <v>1430.0783925547762</v>
          </cell>
          <cell r="AB36">
            <v>1485.9222134809102</v>
          </cell>
        </row>
        <row r="37">
          <cell r="B37">
            <v>7</v>
          </cell>
          <cell r="C37" t="str">
            <v>Case 2 updated with 4.23% RfR (Proposal Margin)</v>
          </cell>
          <cell r="I37">
            <v>717.20110577000003</v>
          </cell>
          <cell r="J37">
            <v>807.6857415100003</v>
          </cell>
          <cell r="K37">
            <v>820.4619674600001</v>
          </cell>
          <cell r="L37">
            <v>846.92909700000018</v>
          </cell>
          <cell r="M37">
            <v>823.85834923863513</v>
          </cell>
          <cell r="N37">
            <v>809.82405618552821</v>
          </cell>
          <cell r="O37">
            <v>846.65127044482165</v>
          </cell>
          <cell r="P37">
            <v>884.25872076307633</v>
          </cell>
          <cell r="Q37">
            <v>923.21638452741911</v>
          </cell>
          <cell r="R37">
            <v>978.23674554483136</v>
          </cell>
          <cell r="S37">
            <v>1036.0603893186174</v>
          </cell>
          <cell r="T37">
            <v>1084.6273006383938</v>
          </cell>
          <cell r="U37">
            <v>1141.8730199962292</v>
          </cell>
          <cell r="V37">
            <v>1202.0872842623303</v>
          </cell>
          <cell r="W37">
            <v>1227.765845552562</v>
          </cell>
          <cell r="X37">
            <v>1256.0041191344617</v>
          </cell>
          <cell r="Y37">
            <v>1319.6266471881481</v>
          </cell>
          <cell r="Z37">
            <v>1386.7599001083529</v>
          </cell>
          <cell r="AA37">
            <v>1460.0068051373737</v>
          </cell>
          <cell r="AB37">
            <v>1516.5116139675001</v>
          </cell>
        </row>
        <row r="38">
          <cell r="B38">
            <v>8</v>
          </cell>
          <cell r="C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B39">
            <v>9</v>
          </cell>
          <cell r="C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row>
        <row r="40">
          <cell r="B40">
            <v>10</v>
          </cell>
          <cell r="C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B41">
            <v>11</v>
          </cell>
          <cell r="C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B42">
            <v>12</v>
          </cell>
          <cell r="C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row>
        <row r="43">
          <cell r="B43">
            <v>13</v>
          </cell>
          <cell r="C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v>14</v>
          </cell>
          <cell r="C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B45">
            <v>15</v>
          </cell>
          <cell r="C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row>
        <row r="46">
          <cell r="B46">
            <v>16</v>
          </cell>
          <cell r="C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B47">
            <v>17</v>
          </cell>
          <cell r="C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row>
        <row r="48">
          <cell r="B48">
            <v>18</v>
          </cell>
          <cell r="C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B49">
            <v>19</v>
          </cell>
          <cell r="C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B50">
            <v>20</v>
          </cell>
          <cell r="C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row>
        <row r="53">
          <cell r="B53" t="str">
            <v>1</v>
          </cell>
        </row>
        <row r="54">
          <cell r="B54" t="str">
            <v>2</v>
          </cell>
        </row>
        <row r="55">
          <cell r="B55" t="str">
            <v>3</v>
          </cell>
        </row>
        <row r="56">
          <cell r="B56" t="str">
            <v>4</v>
          </cell>
        </row>
        <row r="57">
          <cell r="B57" t="str">
            <v>5</v>
          </cell>
        </row>
        <row r="58">
          <cell r="B58" t="str">
            <v>6</v>
          </cell>
        </row>
        <row r="59">
          <cell r="B59" t="str">
            <v>7</v>
          </cell>
        </row>
        <row r="60">
          <cell r="B60" t="str">
            <v>8</v>
          </cell>
        </row>
        <row r="63">
          <cell r="B63">
            <v>1</v>
          </cell>
          <cell r="C63" t="str">
            <v xml:space="preserve">2014 "Owners Plan" </v>
          </cell>
          <cell r="I63">
            <v>0.81030020439307315</v>
          </cell>
          <cell r="J63">
            <v>0.81287699474123598</v>
          </cell>
          <cell r="K63">
            <v>0.77843282344035236</v>
          </cell>
          <cell r="L63">
            <v>0.75746260718214931</v>
          </cell>
          <cell r="M63">
            <v>0.73779253865115035</v>
          </cell>
          <cell r="N63">
            <v>0.7374296555919595</v>
          </cell>
          <cell r="O63">
            <v>0.74936041767728956</v>
          </cell>
          <cell r="P63">
            <v>0.75711271708026406</v>
          </cell>
          <cell r="Q63">
            <v>0.76759917846221748</v>
          </cell>
          <cell r="R63">
            <v>0.7736051645811175</v>
          </cell>
          <cell r="S63">
            <v>0.77031712426401722</v>
          </cell>
          <cell r="T63">
            <v>0.76637418805231738</v>
          </cell>
          <cell r="U63">
            <v>0.7621163092022657</v>
          </cell>
          <cell r="V63">
            <v>0.75553045014649045</v>
          </cell>
          <cell r="W63">
            <v>0.74634661774413169</v>
          </cell>
          <cell r="X63">
            <v>0.73705884938983179</v>
          </cell>
          <cell r="Y63">
            <v>0.72787403838329823</v>
          </cell>
          <cell r="Z63">
            <v>0.7172211692426198</v>
          </cell>
          <cell r="AA63">
            <v>0.7031133591741402</v>
          </cell>
          <cell r="AB63">
            <v>0.69279416401544036</v>
          </cell>
        </row>
        <row r="64">
          <cell r="B64">
            <v>2</v>
          </cell>
          <cell r="C64" t="str">
            <v>2014 "Owners Plan" updated with 2014 debt refinancing</v>
          </cell>
          <cell r="I64">
            <v>0.81030020439307315</v>
          </cell>
          <cell r="J64">
            <v>0.81287699474123598</v>
          </cell>
          <cell r="K64">
            <v>0.77843282344035236</v>
          </cell>
          <cell r="L64">
            <v>0.75758515034659391</v>
          </cell>
          <cell r="M64">
            <v>0.73815741842951443</v>
          </cell>
          <cell r="N64">
            <v>0.73730124086674931</v>
          </cell>
          <cell r="O64">
            <v>0.74863551445096543</v>
          </cell>
          <cell r="P64">
            <v>0.75580870814885293</v>
          </cell>
          <cell r="Q64">
            <v>0.76572520634303254</v>
          </cell>
          <cell r="R64">
            <v>0.77117553854060972</v>
          </cell>
          <cell r="S64">
            <v>0.76734496686922682</v>
          </cell>
          <cell r="T64">
            <v>0.76312000187843254</v>
          </cell>
          <cell r="U64">
            <v>0.75876125338858502</v>
          </cell>
          <cell r="V64">
            <v>0.75205897254813292</v>
          </cell>
          <cell r="W64">
            <v>0.74276383385645295</v>
          </cell>
          <cell r="X64">
            <v>0.73336405515406333</v>
          </cell>
          <cell r="Y64">
            <v>0.72404435454568072</v>
          </cell>
          <cell r="Z64">
            <v>0.71323182204550062</v>
          </cell>
          <cell r="AA64">
            <v>0.69894361328003407</v>
          </cell>
          <cell r="AB64">
            <v>0.68838628092746645</v>
          </cell>
        </row>
        <row r="65">
          <cell r="B65">
            <v>3</v>
          </cell>
          <cell r="C65" t="str">
            <v>Case 2 updated with RBA Rates forecast</v>
          </cell>
          <cell r="I65">
            <v>0.81030020439307315</v>
          </cell>
          <cell r="J65">
            <v>0.81287699474123598</v>
          </cell>
          <cell r="K65">
            <v>0.77843282344035236</v>
          </cell>
          <cell r="L65">
            <v>0.75758515034659391</v>
          </cell>
          <cell r="M65">
            <v>0.73794607359485342</v>
          </cell>
          <cell r="N65">
            <v>0.73673889094997869</v>
          </cell>
          <cell r="O65">
            <v>0.74771924403784651</v>
          </cell>
          <cell r="P65">
            <v>0.75426967750071061</v>
          </cell>
          <cell r="Q65">
            <v>0.76354634388101572</v>
          </cell>
          <cell r="R65">
            <v>0.76835982454516771</v>
          </cell>
          <cell r="S65">
            <v>0.76388431396937573</v>
          </cell>
          <cell r="T65">
            <v>0.75900679900286427</v>
          </cell>
          <cell r="U65">
            <v>0.75402066682052216</v>
          </cell>
          <cell r="V65">
            <v>0.74670851700691854</v>
          </cell>
          <cell r="W65">
            <v>0.73681234643978732</v>
          </cell>
          <cell r="X65">
            <v>0.72679889201690728</v>
          </cell>
          <cell r="Y65">
            <v>0.71686046235608747</v>
          </cell>
          <cell r="Z65">
            <v>0.70544462396538099</v>
          </cell>
          <cell r="AA65">
            <v>0.69059490641184196</v>
          </cell>
          <cell r="AB65">
            <v>0.67940117788481702</v>
          </cell>
        </row>
        <row r="66">
          <cell r="B66">
            <v>4</v>
          </cell>
          <cell r="C66" t="str">
            <v>Case 2 updated with Bloomberg Rates forecast</v>
          </cell>
          <cell r="I66">
            <v>0.81030020439307315</v>
          </cell>
          <cell r="J66">
            <v>0.81287699474123598</v>
          </cell>
          <cell r="K66">
            <v>0.77843282344035236</v>
          </cell>
          <cell r="L66">
            <v>0.75758515034659391</v>
          </cell>
          <cell r="M66">
            <v>0.73960484494638279</v>
          </cell>
          <cell r="N66">
            <v>0.7416424543209299</v>
          </cell>
          <cell r="O66">
            <v>0.7550000397635197</v>
          </cell>
          <cell r="P66">
            <v>0.76275918806849408</v>
          </cell>
          <cell r="Q66">
            <v>0.7728076984902108</v>
          </cell>
          <cell r="R66">
            <v>0.77753674438990728</v>
          </cell>
          <cell r="S66">
            <v>0.77293761907364045</v>
          </cell>
          <cell r="T66">
            <v>0.76790429217604717</v>
          </cell>
          <cell r="U66">
            <v>0.76215698679954169</v>
          </cell>
          <cell r="V66">
            <v>0.75420176479390988</v>
          </cell>
          <cell r="W66">
            <v>0.74365666835018607</v>
          </cell>
          <cell r="X66">
            <v>0.73297715724487911</v>
          </cell>
          <cell r="Y66">
            <v>0.7224830891785553</v>
          </cell>
          <cell r="Z66">
            <v>0.71066934486743938</v>
          </cell>
          <cell r="AA66">
            <v>0.69560759621797974</v>
          </cell>
          <cell r="AB66">
            <v>0.68434725971808408</v>
          </cell>
        </row>
        <row r="67">
          <cell r="B67">
            <v>5</v>
          </cell>
          <cell r="C67" t="str">
            <v>Case 3 updated with Transitional Benefit</v>
          </cell>
          <cell r="I67">
            <v>0.81030020439307315</v>
          </cell>
          <cell r="J67">
            <v>0.81287699474123598</v>
          </cell>
          <cell r="K67">
            <v>0.77843282344035236</v>
          </cell>
          <cell r="L67">
            <v>0.75758515034659391</v>
          </cell>
          <cell r="M67">
            <v>0.73589665214171196</v>
          </cell>
          <cell r="N67">
            <v>0.73103991237695365</v>
          </cell>
          <cell r="O67">
            <v>0.73927858162676807</v>
          </cell>
          <cell r="P67">
            <v>0.74373758221305708</v>
          </cell>
          <cell r="Q67">
            <v>0.75142665556297661</v>
          </cell>
          <cell r="R67">
            <v>0.75507035086055474</v>
          </cell>
          <cell r="S67">
            <v>0.74972274855813881</v>
          </cell>
          <cell r="T67">
            <v>0.74408760311640521</v>
          </cell>
          <cell r="U67">
            <v>0.73869026129055637</v>
          </cell>
          <cell r="V67">
            <v>0.73089902289799147</v>
          </cell>
          <cell r="W67">
            <v>0.72055040102144408</v>
          </cell>
          <cell r="X67">
            <v>0.71008455308525253</v>
          </cell>
          <cell r="Y67">
            <v>0.69959383865313252</v>
          </cell>
          <cell r="Z67">
            <v>0.68751832278473013</v>
          </cell>
          <cell r="AA67">
            <v>0.67192236382946746</v>
          </cell>
          <cell r="AB67">
            <v>0.65972833067577641</v>
          </cell>
        </row>
        <row r="68">
          <cell r="B68">
            <v>6</v>
          </cell>
          <cell r="C68" t="str">
            <v>Case 3 updated with Transitional Benefit</v>
          </cell>
          <cell r="I68">
            <v>0.81030020439307315</v>
          </cell>
          <cell r="J68">
            <v>0.81287699474123598</v>
          </cell>
          <cell r="K68">
            <v>0.77843282344035236</v>
          </cell>
          <cell r="L68">
            <v>0.75758515034659391</v>
          </cell>
          <cell r="M68">
            <v>0.73756209009058293</v>
          </cell>
          <cell r="N68">
            <v>0.73597435700295166</v>
          </cell>
          <cell r="O68">
            <v>0.74661753925081686</v>
          </cell>
          <cell r="P68">
            <v>0.7523618053332658</v>
          </cell>
          <cell r="Q68">
            <v>0.76089637633042995</v>
          </cell>
          <cell r="R68">
            <v>0.76453898494347605</v>
          </cell>
          <cell r="S68">
            <v>0.75915868275115517</v>
          </cell>
          <cell r="T68">
            <v>0.75346746754513172</v>
          </cell>
          <cell r="U68">
            <v>0.74741742086309826</v>
          </cell>
          <cell r="V68">
            <v>0.7390991540867059</v>
          </cell>
          <cell r="W68">
            <v>0.72822158027187578</v>
          </cell>
          <cell r="X68">
            <v>0.71721457869510152</v>
          </cell>
          <cell r="Y68">
            <v>0.70630432970997081</v>
          </cell>
          <cell r="Z68">
            <v>0.69398047248627137</v>
          </cell>
          <cell r="AA68">
            <v>0.6783358228801798</v>
          </cell>
          <cell r="AB68">
            <v>0.66626762122537964</v>
          </cell>
        </row>
        <row r="69">
          <cell r="B69">
            <v>7</v>
          </cell>
          <cell r="C69" t="str">
            <v>Case 2 updated with 4.23% RfR (Proposal Margin)</v>
          </cell>
          <cell r="I69">
            <v>0.81030020439307315</v>
          </cell>
          <cell r="J69">
            <v>0.81287699474123598</v>
          </cell>
          <cell r="K69">
            <v>0.77843282344035236</v>
          </cell>
          <cell r="L69">
            <v>0.75758515034659391</v>
          </cell>
          <cell r="M69">
            <v>0.73751048181294354</v>
          </cell>
          <cell r="N69">
            <v>0.73534818408244962</v>
          </cell>
          <cell r="O69">
            <v>0.74523019244615951</v>
          </cell>
          <cell r="P69">
            <v>0.75063402742750418</v>
          </cell>
          <cell r="Q69">
            <v>0.75876703556157654</v>
          </cell>
          <cell r="R69">
            <v>0.76276410548708673</v>
          </cell>
          <cell r="S69">
            <v>0.75797790197194814</v>
          </cell>
          <cell r="T69">
            <v>0.75285961147428215</v>
          </cell>
          <cell r="U69">
            <v>0.7477450604856698</v>
          </cell>
          <cell r="V69">
            <v>0.74027261101498132</v>
          </cell>
          <cell r="W69">
            <v>0.73021658277768964</v>
          </cell>
          <cell r="X69">
            <v>0.72003259699147482</v>
          </cell>
          <cell r="Y69">
            <v>0.70988029424556265</v>
          </cell>
          <cell r="Z69">
            <v>0.69820661142577456</v>
          </cell>
          <cell r="AA69">
            <v>0.68306318964241686</v>
          </cell>
          <cell r="AB69">
            <v>0.67145971766264179</v>
          </cell>
        </row>
        <row r="70">
          <cell r="B70">
            <v>8</v>
          </cell>
          <cell r="C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B71">
            <v>9</v>
          </cell>
          <cell r="C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B72">
            <v>10</v>
          </cell>
          <cell r="C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B73">
            <v>11</v>
          </cell>
          <cell r="C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B74">
            <v>12</v>
          </cell>
          <cell r="C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B75">
            <v>13</v>
          </cell>
          <cell r="C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row>
        <row r="76">
          <cell r="B76">
            <v>14</v>
          </cell>
          <cell r="C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B77">
            <v>15</v>
          </cell>
          <cell r="C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B78">
            <v>16</v>
          </cell>
          <cell r="C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B79">
            <v>17</v>
          </cell>
          <cell r="C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0">
          <cell r="B80">
            <v>18</v>
          </cell>
          <cell r="C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row>
        <row r="81">
          <cell r="B81">
            <v>19</v>
          </cell>
          <cell r="C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row>
        <row r="82">
          <cell r="B82">
            <v>20</v>
          </cell>
          <cell r="C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row>
        <row r="85">
          <cell r="B85">
            <v>1</v>
          </cell>
          <cell r="C85" t="str">
            <v xml:space="preserve">2014 "Owners Plan" </v>
          </cell>
          <cell r="I85">
            <v>0.15682884510436981</v>
          </cell>
          <cell r="J85">
            <v>0.17739967442512056</v>
          </cell>
          <cell r="K85">
            <v>0.17322761319151833</v>
          </cell>
          <cell r="L85">
            <v>0.17521100656766206</v>
          </cell>
          <cell r="M85">
            <v>0.16335641040431859</v>
          </cell>
          <cell r="N85">
            <v>0.15427555862104089</v>
          </cell>
          <cell r="O85">
            <v>0.14955051937173272</v>
          </cell>
          <cell r="P85">
            <v>0.14190164110826295</v>
          </cell>
          <cell r="Q85">
            <v>0.1378497789974924</v>
          </cell>
          <cell r="R85">
            <v>0.13917725869225403</v>
          </cell>
          <cell r="S85">
            <v>0.14297448755387729</v>
          </cell>
          <cell r="T85">
            <v>0.14519184997761114</v>
          </cell>
          <cell r="U85">
            <v>0.14999210444065733</v>
          </cell>
          <cell r="V85">
            <v>0.156458627785482</v>
          </cell>
          <cell r="W85">
            <v>0.1559323654794566</v>
          </cell>
          <cell r="X85">
            <v>0.15586991985052825</v>
          </cell>
          <cell r="Y85">
            <v>0.16334797697484185</v>
          </cell>
          <cell r="Z85">
            <v>0.17256929986652211</v>
          </cell>
          <cell r="AA85">
            <v>0.1846084452171371</v>
          </cell>
          <cell r="AB85">
            <v>0.19502548980551543</v>
          </cell>
        </row>
        <row r="86">
          <cell r="B86">
            <v>2</v>
          </cell>
          <cell r="C86" t="str">
            <v>2014 "Owners Plan" updated with 2014 debt refinancing</v>
          </cell>
          <cell r="I86">
            <v>0.15682884510436981</v>
          </cell>
          <cell r="J86">
            <v>0.17739967442512056</v>
          </cell>
          <cell r="K86">
            <v>0.17322761319151833</v>
          </cell>
          <cell r="L86">
            <v>0.1710281594421672</v>
          </cell>
          <cell r="M86">
            <v>0.15826464070275731</v>
          </cell>
          <cell r="N86">
            <v>0.1535698175649847</v>
          </cell>
          <cell r="O86">
            <v>0.15046887012685409</v>
          </cell>
          <cell r="P86">
            <v>0.1429280198917528</v>
          </cell>
          <cell r="Q86">
            <v>0.13897758838779278</v>
          </cell>
          <cell r="R86">
            <v>0.14041520825490242</v>
          </cell>
          <cell r="S86">
            <v>0.14434055434058291</v>
          </cell>
          <cell r="T86">
            <v>0.14631359102374342</v>
          </cell>
          <cell r="U86">
            <v>0.1509270209979624</v>
          </cell>
          <cell r="V86">
            <v>0.15746058980775202</v>
          </cell>
          <cell r="W86">
            <v>0.1569764970678344</v>
          </cell>
          <cell r="X86">
            <v>0.15696054767863124</v>
          </cell>
          <cell r="Y86">
            <v>0.16452863210511914</v>
          </cell>
          <cell r="Z86">
            <v>0.17386339344487939</v>
          </cell>
          <cell r="AA86">
            <v>0.1860521469804452</v>
          </cell>
          <cell r="AB86">
            <v>0.19663331483429305</v>
          </cell>
        </row>
        <row r="87">
          <cell r="B87">
            <v>3</v>
          </cell>
          <cell r="C87" t="str">
            <v>Case 2 updated with RBA Rates forecast</v>
          </cell>
          <cell r="I87">
            <v>0.15682884510436981</v>
          </cell>
          <cell r="J87">
            <v>0.17739967442512056</v>
          </cell>
          <cell r="K87">
            <v>0.17322761319151833</v>
          </cell>
          <cell r="L87">
            <v>0.1710281594421672</v>
          </cell>
          <cell r="M87">
            <v>0.1582937281254857</v>
          </cell>
          <cell r="N87">
            <v>0.15393406972561627</v>
          </cell>
          <cell r="O87">
            <v>0.15123564871044007</v>
          </cell>
          <cell r="P87">
            <v>0.14415851696378321</v>
          </cell>
          <cell r="Q87">
            <v>0.1403603269562112</v>
          </cell>
          <cell r="R87">
            <v>0.14194600121232262</v>
          </cell>
          <cell r="S87">
            <v>0.14605662309309764</v>
          </cell>
          <cell r="T87">
            <v>0.14819748323706103</v>
          </cell>
          <cell r="U87">
            <v>0.15294644621595466</v>
          </cell>
          <cell r="V87">
            <v>0.15964566722192322</v>
          </cell>
          <cell r="W87">
            <v>0.15937302871126691</v>
          </cell>
          <cell r="X87">
            <v>0.15957546221586638</v>
          </cell>
          <cell r="Y87">
            <v>0.16736018241556569</v>
          </cell>
          <cell r="Z87">
            <v>0.17693189048788069</v>
          </cell>
          <cell r="AA87">
            <v>0.18939036002638035</v>
          </cell>
          <cell r="AB87">
            <v>0.20032135684848584</v>
          </cell>
        </row>
        <row r="88">
          <cell r="B88">
            <v>4</v>
          </cell>
          <cell r="C88" t="str">
            <v>Case 2 updated with Bloomberg Rates forecast</v>
          </cell>
          <cell r="I88">
            <v>0.15682884510436981</v>
          </cell>
          <cell r="J88">
            <v>0.17739967442512056</v>
          </cell>
          <cell r="K88">
            <v>0.17322761319151833</v>
          </cell>
          <cell r="L88">
            <v>0.1710281594421672</v>
          </cell>
          <cell r="M88">
            <v>0.1554106244622849</v>
          </cell>
          <cell r="N88">
            <v>0.14825801259510588</v>
          </cell>
          <cell r="O88">
            <v>0.14654205544225291</v>
          </cell>
          <cell r="P88">
            <v>0.14072057531039164</v>
          </cell>
          <cell r="Q88">
            <v>0.13739787205231407</v>
          </cell>
          <cell r="R88">
            <v>0.14000951616844706</v>
          </cell>
          <cell r="S88">
            <v>0.14414806208343781</v>
          </cell>
          <cell r="T88">
            <v>0.14639978811679158</v>
          </cell>
          <cell r="U88">
            <v>0.15205030692478849</v>
          </cell>
          <cell r="V88">
            <v>0.15872633843690573</v>
          </cell>
          <cell r="W88">
            <v>0.15864622489094796</v>
          </cell>
          <cell r="X88">
            <v>0.15903124226777923</v>
          </cell>
          <cell r="Y88">
            <v>0.16677100636116063</v>
          </cell>
          <cell r="Z88">
            <v>0.1762172998900485</v>
          </cell>
          <cell r="AA88">
            <v>0.18842899615680353</v>
          </cell>
          <cell r="AB88">
            <v>0.19919359561815034</v>
          </cell>
        </row>
        <row r="89">
          <cell r="B89">
            <v>5</v>
          </cell>
          <cell r="C89" t="str">
            <v>Case 3 updated with Transitional Benefit</v>
          </cell>
          <cell r="I89">
            <v>0.15682884510436981</v>
          </cell>
          <cell r="J89">
            <v>0.17739967442512056</v>
          </cell>
          <cell r="K89">
            <v>0.17322761319151833</v>
          </cell>
          <cell r="L89">
            <v>0.1710281594421672</v>
          </cell>
          <cell r="M89">
            <v>0.16122078247722874</v>
          </cell>
          <cell r="N89">
            <v>0.15996597150600561</v>
          </cell>
          <cell r="O89">
            <v>0.15694996513814399</v>
          </cell>
          <cell r="P89">
            <v>0.14945554125298219</v>
          </cell>
          <cell r="Q89">
            <v>0.14527805738167385</v>
          </cell>
          <cell r="R89">
            <v>0.14665381478202438</v>
          </cell>
          <cell r="S89">
            <v>0.15071019602908761</v>
          </cell>
          <cell r="T89">
            <v>0.15287431690031675</v>
          </cell>
          <cell r="U89">
            <v>0.15732826409453698</v>
          </cell>
          <cell r="V89">
            <v>0.16433891691978633</v>
          </cell>
          <cell r="W89">
            <v>0.16426170319735861</v>
          </cell>
          <cell r="X89">
            <v>0.16468031379754347</v>
          </cell>
          <cell r="Y89">
            <v>0.17288604118116382</v>
          </cell>
          <cell r="Z89">
            <v>0.18299008654050788</v>
          </cell>
          <cell r="AA89">
            <v>0.19615060236969303</v>
          </cell>
          <cell r="AB89">
            <v>0.2078626230880751</v>
          </cell>
        </row>
        <row r="90">
          <cell r="B90">
            <v>6</v>
          </cell>
          <cell r="C90" t="str">
            <v>Case 3 updated with Transitional Benefit</v>
          </cell>
          <cell r="I90">
            <v>0.15682884510436981</v>
          </cell>
          <cell r="J90">
            <v>0.17739967442512056</v>
          </cell>
          <cell r="K90">
            <v>0.17322761319151833</v>
          </cell>
          <cell r="L90">
            <v>0.1710281594421672</v>
          </cell>
          <cell r="M90">
            <v>0.15832091648981492</v>
          </cell>
          <cell r="N90">
            <v>0.15419442968743627</v>
          </cell>
          <cell r="O90">
            <v>0.15211410525660227</v>
          </cell>
          <cell r="P90">
            <v>0.14579006631717925</v>
          </cell>
          <cell r="Q90">
            <v>0.14207293612905392</v>
          </cell>
          <cell r="R90">
            <v>0.14445559400698568</v>
          </cell>
          <cell r="S90">
            <v>0.14850516350440296</v>
          </cell>
          <cell r="T90">
            <v>0.15074444888798502</v>
          </cell>
          <cell r="U90">
            <v>0.15608222805644667</v>
          </cell>
          <cell r="V90">
            <v>0.16302416401197672</v>
          </cell>
          <cell r="W90">
            <v>0.16310062554383317</v>
          </cell>
          <cell r="X90">
            <v>0.16365949014755116</v>
          </cell>
          <cell r="Y90">
            <v>0.1717558594500127</v>
          </cell>
          <cell r="Z90">
            <v>0.18165292262871285</v>
          </cell>
          <cell r="AA90">
            <v>0.19445871121674857</v>
          </cell>
          <cell r="AB90">
            <v>0.20587941481502989</v>
          </cell>
        </row>
        <row r="91">
          <cell r="B91">
            <v>7</v>
          </cell>
          <cell r="C91" t="str">
            <v>Case 2 updated with 4.23% RfR (Proposal Margin)</v>
          </cell>
          <cell r="I91">
            <v>0.15682884510436981</v>
          </cell>
          <cell r="J91">
            <v>0.17739967442512056</v>
          </cell>
          <cell r="K91">
            <v>0.17322761319151833</v>
          </cell>
          <cell r="L91">
            <v>0.1710281594421672</v>
          </cell>
          <cell r="M91">
            <v>0.15905140741170193</v>
          </cell>
          <cell r="N91">
            <v>0.15558599646014293</v>
          </cell>
          <cell r="O91">
            <v>0.15321563070896441</v>
          </cell>
          <cell r="P91">
            <v>0.14643747679118552</v>
          </cell>
          <cell r="Q91">
            <v>0.14285460245555293</v>
          </cell>
          <cell r="R91">
            <v>0.14410768002797208</v>
          </cell>
          <cell r="S91">
            <v>0.14775509915839086</v>
          </cell>
          <cell r="T91">
            <v>0.14999989221145538</v>
          </cell>
          <cell r="U91">
            <v>0.15465425553750245</v>
          </cell>
          <cell r="V91">
            <v>0.16147649927684407</v>
          </cell>
          <cell r="W91">
            <v>0.1612885698510696</v>
          </cell>
          <cell r="X91">
            <v>0.16158629278713513</v>
          </cell>
          <cell r="Y91">
            <v>0.16953576007650809</v>
          </cell>
          <cell r="Z91">
            <v>0.17931602535998353</v>
          </cell>
          <cell r="AA91">
            <v>0.19205016367498792</v>
          </cell>
          <cell r="AB91">
            <v>0.20330860875660947</v>
          </cell>
        </row>
        <row r="92">
          <cell r="B92">
            <v>8</v>
          </cell>
          <cell r="C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row>
        <row r="93">
          <cell r="B93">
            <v>9</v>
          </cell>
          <cell r="C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row>
        <row r="94">
          <cell r="B94">
            <v>10</v>
          </cell>
          <cell r="C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row>
        <row r="95">
          <cell r="B95">
            <v>11</v>
          </cell>
          <cell r="C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row>
        <row r="96">
          <cell r="B96">
            <v>12</v>
          </cell>
          <cell r="C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row>
        <row r="97">
          <cell r="B97">
            <v>13</v>
          </cell>
          <cell r="C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row>
        <row r="98">
          <cell r="B98">
            <v>14</v>
          </cell>
          <cell r="C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row>
        <row r="99">
          <cell r="B99">
            <v>15</v>
          </cell>
          <cell r="C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B100">
            <v>16</v>
          </cell>
          <cell r="C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B101">
            <v>17</v>
          </cell>
          <cell r="C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row>
        <row r="102">
          <cell r="B102">
            <v>18</v>
          </cell>
          <cell r="C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row>
        <row r="103">
          <cell r="B103">
            <v>19</v>
          </cell>
          <cell r="C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B104">
            <v>20</v>
          </cell>
          <cell r="C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7">
          <cell r="B107">
            <v>1</v>
          </cell>
          <cell r="C107" t="str">
            <v xml:space="preserve">2014 "Owners Plan" </v>
          </cell>
          <cell r="I107">
            <v>3.1747068940325156</v>
          </cell>
          <cell r="J107">
            <v>3.4699274995415608</v>
          </cell>
          <cell r="K107">
            <v>3.4867067911859224</v>
          </cell>
          <cell r="L107">
            <v>3.5011182363528595</v>
          </cell>
          <cell r="M107">
            <v>3.5043402861957551</v>
          </cell>
          <cell r="N107">
            <v>3.5278286511455135</v>
          </cell>
          <cell r="O107">
            <v>3.440401662751158</v>
          </cell>
          <cell r="P107">
            <v>3.2086138763976395</v>
          </cell>
          <cell r="Q107">
            <v>3.1163196202212893</v>
          </cell>
          <cell r="R107">
            <v>3.1229216519349037</v>
          </cell>
          <cell r="S107">
            <v>3.1831983000948112</v>
          </cell>
          <cell r="T107">
            <v>3.2166495691444661</v>
          </cell>
          <cell r="U107">
            <v>3.2849881789655324</v>
          </cell>
          <cell r="V107">
            <v>3.3833895297313505</v>
          </cell>
          <cell r="W107">
            <v>3.3748413378718545</v>
          </cell>
          <cell r="X107">
            <v>3.3732042117366934</v>
          </cell>
          <cell r="Y107">
            <v>3.4868859865868971</v>
          </cell>
          <cell r="Z107">
            <v>3.6274389467377133</v>
          </cell>
          <cell r="AA107">
            <v>3.8111537750665434</v>
          </cell>
          <cell r="AB107">
            <v>3.9695805655586827</v>
          </cell>
        </row>
        <row r="108">
          <cell r="B108">
            <v>2</v>
          </cell>
          <cell r="C108" t="str">
            <v>2014 "Owners Plan" updated with 2014 debt refinancing</v>
          </cell>
          <cell r="I108">
            <v>3.1747068940325156</v>
          </cell>
          <cell r="J108">
            <v>3.4699274995415608</v>
          </cell>
          <cell r="K108">
            <v>3.4867067911859224</v>
          </cell>
          <cell r="L108">
            <v>3.4971600736074806</v>
          </cell>
          <cell r="M108">
            <v>3.4804439980909079</v>
          </cell>
          <cell r="N108">
            <v>3.5588462040611124</v>
          </cell>
          <cell r="O108">
            <v>3.4876837651028918</v>
          </cell>
          <cell r="P108">
            <v>3.2507896965809397</v>
          </cell>
          <cell r="Q108">
            <v>3.1569595555457135</v>
          </cell>
          <cell r="R108">
            <v>3.1637798622375435</v>
          </cell>
          <cell r="S108">
            <v>3.225667514971696</v>
          </cell>
          <cell r="T108">
            <v>3.2429397181817023</v>
          </cell>
          <cell r="U108">
            <v>3.2993100898416361</v>
          </cell>
          <cell r="V108">
            <v>3.3987384427116512</v>
          </cell>
          <cell r="W108">
            <v>3.3908301111487891</v>
          </cell>
          <cell r="X108">
            <v>3.3898967996892915</v>
          </cell>
          <cell r="Y108">
            <v>3.5049556713463148</v>
          </cell>
          <cell r="Z108">
            <v>3.6472486213352244</v>
          </cell>
          <cell r="AA108">
            <v>3.8332607037944184</v>
          </cell>
          <cell r="AB108">
            <v>3.99415374877288</v>
          </cell>
        </row>
        <row r="109">
          <cell r="B109">
            <v>3</v>
          </cell>
          <cell r="C109" t="str">
            <v>Case 2 updated with RBA Rates forecast</v>
          </cell>
          <cell r="I109">
            <v>3.1747068940325156</v>
          </cell>
          <cell r="J109">
            <v>3.4699274995415608</v>
          </cell>
          <cell r="K109">
            <v>3.4867067911859224</v>
          </cell>
          <cell r="L109">
            <v>3.4971600736074806</v>
          </cell>
          <cell r="M109">
            <v>3.5361479381692638</v>
          </cell>
          <cell r="N109">
            <v>3.6996126064361352</v>
          </cell>
          <cell r="O109">
            <v>3.6422162248416656</v>
          </cell>
          <cell r="P109">
            <v>3.4031428187326465</v>
          </cell>
          <cell r="Q109">
            <v>3.3019727022658665</v>
          </cell>
          <cell r="R109">
            <v>3.3087369311586818</v>
          </cell>
          <cell r="S109">
            <v>3.3772067326905844</v>
          </cell>
          <cell r="T109">
            <v>3.3969734501850959</v>
          </cell>
          <cell r="U109">
            <v>3.4559054371729814</v>
          </cell>
          <cell r="V109">
            <v>3.5634065596357396</v>
          </cell>
          <cell r="W109">
            <v>3.5584727264928282</v>
          </cell>
          <cell r="X109">
            <v>3.5609901896975322</v>
          </cell>
          <cell r="Y109">
            <v>3.6857727432436524</v>
          </cell>
          <cell r="Z109">
            <v>3.8396033603979207</v>
          </cell>
          <cell r="AA109">
            <v>4.0400543355112548</v>
          </cell>
          <cell r="AB109">
            <v>4.2151247248130783</v>
          </cell>
        </row>
        <row r="110">
          <cell r="B110">
            <v>4</v>
          </cell>
          <cell r="C110" t="str">
            <v>Case 2 updated with Bloomberg Rates forecast</v>
          </cell>
          <cell r="I110">
            <v>3.1747068940325156</v>
          </cell>
          <cell r="J110">
            <v>3.4699274995415608</v>
          </cell>
          <cell r="K110">
            <v>3.4867067911859224</v>
          </cell>
          <cell r="L110">
            <v>3.4971600736074806</v>
          </cell>
          <cell r="M110">
            <v>3.4906034011179474</v>
          </cell>
          <cell r="N110">
            <v>3.6220741141740205</v>
          </cell>
          <cell r="O110">
            <v>3.6580430977267477</v>
          </cell>
          <cell r="P110">
            <v>3.4972266040921358</v>
          </cell>
          <cell r="Q110">
            <v>3.4209589463108387</v>
          </cell>
          <cell r="R110">
            <v>3.4915161610859125</v>
          </cell>
          <cell r="S110">
            <v>3.5695215695567453</v>
          </cell>
          <cell r="T110">
            <v>3.5990585870668714</v>
          </cell>
          <cell r="U110">
            <v>3.7221100218242378</v>
          </cell>
          <cell r="V110">
            <v>3.8416373856310986</v>
          </cell>
          <cell r="W110">
            <v>3.8396098461223636</v>
          </cell>
          <cell r="X110">
            <v>3.8456985404643365</v>
          </cell>
          <cell r="Y110">
            <v>3.984078828799281</v>
          </cell>
          <cell r="Z110">
            <v>4.1534112018270752</v>
          </cell>
          <cell r="AA110">
            <v>4.3725434524584923</v>
          </cell>
          <cell r="AB110">
            <v>4.5646882977188898</v>
          </cell>
        </row>
        <row r="111">
          <cell r="B111">
            <v>5</v>
          </cell>
          <cell r="C111" t="str">
            <v>Case 3 updated with Transitional Benefit</v>
          </cell>
          <cell r="I111">
            <v>3.1747068940325156</v>
          </cell>
          <cell r="J111">
            <v>3.4699274995415608</v>
          </cell>
          <cell r="K111">
            <v>3.4867067911859224</v>
          </cell>
          <cell r="L111">
            <v>3.4971600736074806</v>
          </cell>
          <cell r="M111">
            <v>3.6965728434372447</v>
          </cell>
          <cell r="N111">
            <v>4.0701864339862048</v>
          </cell>
          <cell r="O111">
            <v>3.9321329019797497</v>
          </cell>
          <cell r="P111">
            <v>3.6085424952742544</v>
          </cell>
          <cell r="Q111">
            <v>3.4583936588396895</v>
          </cell>
          <cell r="R111">
            <v>3.436451706104068</v>
          </cell>
          <cell r="S111">
            <v>3.4887337609538012</v>
          </cell>
          <cell r="T111">
            <v>3.4970393987974027</v>
          </cell>
          <cell r="U111">
            <v>3.5266535476220788</v>
          </cell>
          <cell r="V111">
            <v>3.6391848258597279</v>
          </cell>
          <cell r="W111">
            <v>3.6373768093048984</v>
          </cell>
          <cell r="X111">
            <v>3.6433430651188954</v>
          </cell>
          <cell r="Y111">
            <v>3.774915142419208</v>
          </cell>
          <cell r="Z111">
            <v>3.9373552933177822</v>
          </cell>
          <cell r="AA111">
            <v>4.149052895407717</v>
          </cell>
          <cell r="AB111">
            <v>4.3366124889245157</v>
          </cell>
        </row>
        <row r="112">
          <cell r="B112">
            <v>6</v>
          </cell>
          <cell r="C112" t="str">
            <v>Case 3 updated with Transitional Benefit</v>
          </cell>
          <cell r="I112">
            <v>3.1747068940325156</v>
          </cell>
          <cell r="J112">
            <v>3.4699274995415608</v>
          </cell>
          <cell r="K112">
            <v>3.4867067911859224</v>
          </cell>
          <cell r="L112">
            <v>3.4971600736074806</v>
          </cell>
          <cell r="M112">
            <v>3.6482782301446641</v>
          </cell>
          <cell r="N112">
            <v>3.9837928837441505</v>
          </cell>
          <cell r="O112">
            <v>3.9554139472126812</v>
          </cell>
          <cell r="P112">
            <v>3.7127257394602338</v>
          </cell>
          <cell r="Q112">
            <v>3.5864535738035976</v>
          </cell>
          <cell r="R112">
            <v>3.6293644349260088</v>
          </cell>
          <cell r="S112">
            <v>3.6880206285756403</v>
          </cell>
          <cell r="T112">
            <v>3.7039537139047463</v>
          </cell>
          <cell r="U112">
            <v>3.7946569078493559</v>
          </cell>
          <cell r="V112">
            <v>3.9189738598983017</v>
          </cell>
          <cell r="W112">
            <v>3.9197346736652565</v>
          </cell>
          <cell r="X112">
            <v>3.9289098257685278</v>
          </cell>
          <cell r="Y112">
            <v>4.0737010063271715</v>
          </cell>
          <cell r="Z112">
            <v>4.2511616092913611</v>
          </cell>
          <cell r="AA112">
            <v>4.4808776366867784</v>
          </cell>
          <cell r="AB112">
            <v>4.684715513930759</v>
          </cell>
        </row>
        <row r="113">
          <cell r="B113">
            <v>7</v>
          </cell>
          <cell r="C113" t="str">
            <v>Case 2 updated with 4.23% RfR (Proposal Margin)</v>
          </cell>
          <cell r="I113">
            <v>3.1747068940325156</v>
          </cell>
          <cell r="J113">
            <v>3.4699274995415608</v>
          </cell>
          <cell r="K113">
            <v>3.4867067911859224</v>
          </cell>
          <cell r="L113">
            <v>3.4971600736074806</v>
          </cell>
          <cell r="M113">
            <v>3.5482059016192578</v>
          </cell>
          <cell r="N113">
            <v>3.7294047831714816</v>
          </cell>
          <cell r="O113">
            <v>3.6807214098982777</v>
          </cell>
          <cell r="P113">
            <v>3.4463474970966805</v>
          </cell>
          <cell r="Q113">
            <v>3.3459809385204276</v>
          </cell>
          <cell r="R113">
            <v>3.3510397237987917</v>
          </cell>
          <cell r="S113">
            <v>3.4118638496078448</v>
          </cell>
          <cell r="T113">
            <v>3.4330110543499539</v>
          </cell>
          <cell r="U113">
            <v>3.4822724613480505</v>
          </cell>
          <cell r="V113">
            <v>3.5917386966566869</v>
          </cell>
          <cell r="W113">
            <v>3.5881890572294863</v>
          </cell>
          <cell r="X113">
            <v>3.5922524775150304</v>
          </cell>
          <cell r="Y113">
            <v>3.7196573977119769</v>
          </cell>
          <cell r="Z113">
            <v>3.8768068838576029</v>
          </cell>
          <cell r="AA113">
            <v>4.081629640741931</v>
          </cell>
          <cell r="AB113">
            <v>4.2621089208949501</v>
          </cell>
        </row>
        <row r="114">
          <cell r="B114">
            <v>8</v>
          </cell>
          <cell r="C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row>
        <row r="115">
          <cell r="B115">
            <v>9</v>
          </cell>
          <cell r="C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row>
        <row r="116">
          <cell r="B116">
            <v>10</v>
          </cell>
          <cell r="C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row>
        <row r="117">
          <cell r="B117">
            <v>11</v>
          </cell>
          <cell r="C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row>
        <row r="118">
          <cell r="B118">
            <v>12</v>
          </cell>
          <cell r="C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row>
        <row r="119">
          <cell r="B119">
            <v>13</v>
          </cell>
          <cell r="C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row>
        <row r="120">
          <cell r="B120">
            <v>14</v>
          </cell>
          <cell r="C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row>
        <row r="121">
          <cell r="B121">
            <v>15</v>
          </cell>
          <cell r="C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row>
        <row r="122">
          <cell r="B122">
            <v>16</v>
          </cell>
          <cell r="C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row>
        <row r="123">
          <cell r="B123">
            <v>17</v>
          </cell>
          <cell r="C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row>
        <row r="124">
          <cell r="B124">
            <v>18</v>
          </cell>
          <cell r="C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row>
        <row r="125">
          <cell r="B125">
            <v>19</v>
          </cell>
          <cell r="C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row>
        <row r="126">
          <cell r="B126">
            <v>20</v>
          </cell>
          <cell r="C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row>
        <row r="129">
          <cell r="B129" t="str">
            <v>1</v>
          </cell>
        </row>
        <row r="130">
          <cell r="B130" t="str">
            <v>2</v>
          </cell>
        </row>
        <row r="131">
          <cell r="B131" t="str">
            <v>3</v>
          </cell>
        </row>
        <row r="132">
          <cell r="B132" t="str">
            <v>4</v>
          </cell>
        </row>
        <row r="133">
          <cell r="B133" t="str">
            <v>5</v>
          </cell>
        </row>
        <row r="134">
          <cell r="B134" t="str">
            <v>6</v>
          </cell>
        </row>
        <row r="135">
          <cell r="B135" t="str">
            <v>7</v>
          </cell>
        </row>
        <row r="136">
          <cell r="B136" t="str">
            <v>8</v>
          </cell>
        </row>
        <row r="139">
          <cell r="B139">
            <v>1</v>
          </cell>
          <cell r="C139" t="str">
            <v xml:space="preserve">2014 "Owners Plan" </v>
          </cell>
          <cell r="I139">
            <v>353.82780205420954</v>
          </cell>
          <cell r="J139">
            <v>406.54609822349204</v>
          </cell>
          <cell r="K139">
            <v>365.89486940404623</v>
          </cell>
          <cell r="L139">
            <v>367.76257712336616</v>
          </cell>
          <cell r="M139">
            <v>365.93950255672496</v>
          </cell>
          <cell r="N139">
            <v>458.07402640000424</v>
          </cell>
          <cell r="O139">
            <v>458.0740264000043</v>
          </cell>
          <cell r="P139">
            <v>458.07402640000424</v>
          </cell>
          <cell r="Q139">
            <v>458.0740264000043</v>
          </cell>
          <cell r="R139">
            <v>458.07402640000424</v>
          </cell>
          <cell r="S139">
            <v>458.77839369091811</v>
          </cell>
          <cell r="T139">
            <v>458.77839369091811</v>
          </cell>
          <cell r="U139">
            <v>458.77839369091811</v>
          </cell>
          <cell r="V139">
            <v>458.77839369091805</v>
          </cell>
          <cell r="W139">
            <v>458.77839369091811</v>
          </cell>
          <cell r="X139">
            <v>2290.3701320000214</v>
          </cell>
        </row>
        <row r="140">
          <cell r="B140">
            <v>2</v>
          </cell>
          <cell r="C140" t="str">
            <v>2014 "Owners Plan" updated with 2014 debt refinancing</v>
          </cell>
          <cell r="I140">
            <v>353.82780205420954</v>
          </cell>
          <cell r="J140">
            <v>406.54609822349204</v>
          </cell>
          <cell r="K140">
            <v>365.89486940404623</v>
          </cell>
          <cell r="L140">
            <v>367.76257712336616</v>
          </cell>
          <cell r="M140">
            <v>365.93950255672496</v>
          </cell>
          <cell r="N140">
            <v>458.07402640000424</v>
          </cell>
          <cell r="O140">
            <v>458.0740264000043</v>
          </cell>
          <cell r="P140">
            <v>458.07402640000424</v>
          </cell>
          <cell r="Q140">
            <v>458.0740264000043</v>
          </cell>
          <cell r="R140">
            <v>458.07402640000424</v>
          </cell>
          <cell r="S140">
            <v>458.77839369091811</v>
          </cell>
          <cell r="T140">
            <v>458.77839369091811</v>
          </cell>
          <cell r="U140">
            <v>458.77839369091811</v>
          </cell>
          <cell r="V140">
            <v>458.77839369091805</v>
          </cell>
          <cell r="W140">
            <v>458.77839369091811</v>
          </cell>
          <cell r="X140">
            <v>2290.3701320000214</v>
          </cell>
        </row>
        <row r="141">
          <cell r="B141">
            <v>3</v>
          </cell>
          <cell r="C141" t="str">
            <v>Case 2 updated with RBA Rates forecast</v>
          </cell>
          <cell r="I141">
            <v>353.82780205420954</v>
          </cell>
          <cell r="J141">
            <v>406.54609822349204</v>
          </cell>
          <cell r="K141">
            <v>365.89486940404623</v>
          </cell>
          <cell r="L141">
            <v>367.76257712336616</v>
          </cell>
          <cell r="M141">
            <v>365.93950255672496</v>
          </cell>
          <cell r="N141">
            <v>458.07402640000424</v>
          </cell>
          <cell r="O141">
            <v>458.0740264000043</v>
          </cell>
          <cell r="P141">
            <v>458.07402640000424</v>
          </cell>
          <cell r="Q141">
            <v>458.0740264000043</v>
          </cell>
          <cell r="R141">
            <v>458.07402640000424</v>
          </cell>
          <cell r="S141">
            <v>458.77839369091811</v>
          </cell>
          <cell r="T141">
            <v>458.77839369091811</v>
          </cell>
          <cell r="U141">
            <v>458.77839369091811</v>
          </cell>
          <cell r="V141">
            <v>458.77839369091805</v>
          </cell>
          <cell r="W141">
            <v>458.77839369091811</v>
          </cell>
          <cell r="X141">
            <v>2290.3701320000214</v>
          </cell>
        </row>
        <row r="142">
          <cell r="B142">
            <v>4</v>
          </cell>
          <cell r="C142" t="str">
            <v>Case 2 updated with Bloomberg Rates forecast</v>
          </cell>
          <cell r="I142">
            <v>353.82780205420954</v>
          </cell>
          <cell r="J142">
            <v>406.54609822349204</v>
          </cell>
          <cell r="K142">
            <v>365.89486940404623</v>
          </cell>
          <cell r="L142">
            <v>367.76257712336616</v>
          </cell>
          <cell r="M142">
            <v>365.93950255672496</v>
          </cell>
          <cell r="N142">
            <v>458.07402640000424</v>
          </cell>
          <cell r="O142">
            <v>458.0740264000043</v>
          </cell>
          <cell r="P142">
            <v>458.07402640000424</v>
          </cell>
          <cell r="Q142">
            <v>458.0740264000043</v>
          </cell>
          <cell r="R142">
            <v>458.07402640000424</v>
          </cell>
          <cell r="S142">
            <v>458.77839369091811</v>
          </cell>
          <cell r="T142">
            <v>458.77839369091811</v>
          </cell>
          <cell r="U142">
            <v>458.77839369091811</v>
          </cell>
          <cell r="V142">
            <v>458.77839369091805</v>
          </cell>
          <cell r="W142">
            <v>458.77839369091811</v>
          </cell>
          <cell r="X142">
            <v>2290.3701320000214</v>
          </cell>
        </row>
        <row r="143">
          <cell r="B143">
            <v>5</v>
          </cell>
          <cell r="C143" t="str">
            <v>Case 3 updated with Transitional Benefit</v>
          </cell>
          <cell r="I143">
            <v>353.82780205420954</v>
          </cell>
          <cell r="J143">
            <v>406.54609822349204</v>
          </cell>
          <cell r="K143">
            <v>365.89486940404623</v>
          </cell>
          <cell r="L143">
            <v>367.76257712336616</v>
          </cell>
          <cell r="M143">
            <v>365.93950255672496</v>
          </cell>
          <cell r="N143">
            <v>458.07402640000424</v>
          </cell>
          <cell r="O143">
            <v>458.0740264000043</v>
          </cell>
          <cell r="P143">
            <v>458.07402640000424</v>
          </cell>
          <cell r="Q143">
            <v>458.0740264000043</v>
          </cell>
          <cell r="R143">
            <v>458.07402640000424</v>
          </cell>
          <cell r="S143">
            <v>458.77839369091811</v>
          </cell>
          <cell r="T143">
            <v>458.77839369091811</v>
          </cell>
          <cell r="U143">
            <v>458.77839369091811</v>
          </cell>
          <cell r="V143">
            <v>458.77839369091805</v>
          </cell>
          <cell r="W143">
            <v>458.77839369091811</v>
          </cell>
          <cell r="X143">
            <v>2290.3701320000214</v>
          </cell>
        </row>
        <row r="144">
          <cell r="B144">
            <v>6</v>
          </cell>
          <cell r="C144" t="str">
            <v>Case 3 updated with Transitional Benefit</v>
          </cell>
          <cell r="I144">
            <v>353.82780205420954</v>
          </cell>
          <cell r="J144">
            <v>406.54609822349204</v>
          </cell>
          <cell r="K144">
            <v>365.89486940404623</v>
          </cell>
          <cell r="L144">
            <v>367.76257712336616</v>
          </cell>
          <cell r="M144">
            <v>365.93950255672496</v>
          </cell>
          <cell r="N144">
            <v>458.07402640000424</v>
          </cell>
          <cell r="O144">
            <v>458.0740264000043</v>
          </cell>
          <cell r="P144">
            <v>458.07402640000424</v>
          </cell>
          <cell r="Q144">
            <v>458.0740264000043</v>
          </cell>
          <cell r="R144">
            <v>458.07402640000424</v>
          </cell>
          <cell r="S144">
            <v>458.77839369091811</v>
          </cell>
          <cell r="T144">
            <v>458.77839369091811</v>
          </cell>
          <cell r="U144">
            <v>458.77839369091811</v>
          </cell>
          <cell r="V144">
            <v>458.77839369091805</v>
          </cell>
          <cell r="W144">
            <v>458.77839369091811</v>
          </cell>
          <cell r="X144">
            <v>2290.3701320000214</v>
          </cell>
        </row>
        <row r="145">
          <cell r="B145">
            <v>7</v>
          </cell>
          <cell r="C145" t="str">
            <v>Case 2 updated with 4.23% RfR (Proposal Margin)</v>
          </cell>
          <cell r="I145">
            <v>353.82780205420954</v>
          </cell>
          <cell r="J145">
            <v>406.54609822349204</v>
          </cell>
          <cell r="K145">
            <v>365.89486940404623</v>
          </cell>
          <cell r="L145">
            <v>367.76257712336616</v>
          </cell>
          <cell r="M145">
            <v>365.93950255672496</v>
          </cell>
          <cell r="N145">
            <v>458.07402640000424</v>
          </cell>
          <cell r="O145">
            <v>458.0740264000043</v>
          </cell>
          <cell r="P145">
            <v>458.07402640000424</v>
          </cell>
          <cell r="Q145">
            <v>458.0740264000043</v>
          </cell>
          <cell r="R145">
            <v>458.07402640000424</v>
          </cell>
          <cell r="S145">
            <v>458.77839369091811</v>
          </cell>
          <cell r="T145">
            <v>458.77839369091811</v>
          </cell>
          <cell r="U145">
            <v>458.77839369091811</v>
          </cell>
          <cell r="V145">
            <v>458.77839369091805</v>
          </cell>
          <cell r="W145">
            <v>458.77839369091811</v>
          </cell>
          <cell r="X145">
            <v>2290.3701320000214</v>
          </cell>
        </row>
        <row r="146">
          <cell r="B146">
            <v>8</v>
          </cell>
          <cell r="C146">
            <v>0</v>
          </cell>
          <cell r="I146">
            <v>353.82780205420954</v>
          </cell>
          <cell r="J146">
            <v>406.54609822349204</v>
          </cell>
          <cell r="K146">
            <v>365.89486940404623</v>
          </cell>
          <cell r="L146">
            <v>367.76257712336616</v>
          </cell>
          <cell r="M146">
            <v>365.93950255672496</v>
          </cell>
          <cell r="N146">
            <v>0</v>
          </cell>
          <cell r="O146">
            <v>0</v>
          </cell>
          <cell r="P146">
            <v>0</v>
          </cell>
          <cell r="Q146">
            <v>0</v>
          </cell>
          <cell r="R146">
            <v>0</v>
          </cell>
          <cell r="S146">
            <v>0</v>
          </cell>
          <cell r="T146">
            <v>0</v>
          </cell>
          <cell r="U146">
            <v>0</v>
          </cell>
          <cell r="V146">
            <v>0</v>
          </cell>
          <cell r="W146">
            <v>0</v>
          </cell>
          <cell r="X146">
            <v>0</v>
          </cell>
        </row>
        <row r="147">
          <cell r="B147">
            <v>9</v>
          </cell>
          <cell r="C147">
            <v>0</v>
          </cell>
          <cell r="I147">
            <v>353.82780205420954</v>
          </cell>
          <cell r="J147">
            <v>406.54609822349204</v>
          </cell>
          <cell r="K147">
            <v>365.89486940404623</v>
          </cell>
          <cell r="L147">
            <v>367.76257712336616</v>
          </cell>
          <cell r="M147">
            <v>365.93950255672496</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row>
        <row r="148">
          <cell r="B148">
            <v>10</v>
          </cell>
          <cell r="C148">
            <v>0</v>
          </cell>
          <cell r="I148">
            <v>353.82780205420954</v>
          </cell>
          <cell r="J148">
            <v>406.54609822349204</v>
          </cell>
          <cell r="K148">
            <v>365.89486940404623</v>
          </cell>
          <cell r="L148">
            <v>367.76257712336616</v>
          </cell>
          <cell r="M148">
            <v>365.93950255672496</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row>
        <row r="149">
          <cell r="B149">
            <v>11</v>
          </cell>
          <cell r="C149">
            <v>0</v>
          </cell>
          <cell r="I149">
            <v>353.82780205420954</v>
          </cell>
          <cell r="J149">
            <v>406.54609822349204</v>
          </cell>
          <cell r="K149">
            <v>365.89486940404623</v>
          </cell>
          <cell r="L149">
            <v>367.76257712336616</v>
          </cell>
          <cell r="M149">
            <v>365.93950255672496</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row>
        <row r="150">
          <cell r="B150">
            <v>12</v>
          </cell>
          <cell r="C150">
            <v>0</v>
          </cell>
          <cell r="I150">
            <v>353.82780205420954</v>
          </cell>
          <cell r="J150">
            <v>406.54609822349204</v>
          </cell>
          <cell r="K150">
            <v>365.89486940404623</v>
          </cell>
          <cell r="L150">
            <v>367.76257712336616</v>
          </cell>
          <cell r="M150">
            <v>365.93950255672496</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row>
        <row r="151">
          <cell r="B151">
            <v>13</v>
          </cell>
          <cell r="C151">
            <v>0</v>
          </cell>
          <cell r="I151">
            <v>353.82780205420954</v>
          </cell>
          <cell r="J151">
            <v>406.54609822349204</v>
          </cell>
          <cell r="K151">
            <v>365.89486940404623</v>
          </cell>
          <cell r="L151">
            <v>367.76257712336616</v>
          </cell>
          <cell r="M151">
            <v>365.93950255672496</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row>
        <row r="152">
          <cell r="B152">
            <v>14</v>
          </cell>
          <cell r="C152">
            <v>0</v>
          </cell>
          <cell r="I152">
            <v>353.82780205420954</v>
          </cell>
          <cell r="J152">
            <v>406.54609822349204</v>
          </cell>
          <cell r="K152">
            <v>365.89486940404623</v>
          </cell>
          <cell r="L152">
            <v>367.76257712336616</v>
          </cell>
          <cell r="M152">
            <v>365.93950255672496</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row>
        <row r="153">
          <cell r="B153">
            <v>15</v>
          </cell>
          <cell r="C153">
            <v>0</v>
          </cell>
          <cell r="I153">
            <v>353.82780205420954</v>
          </cell>
          <cell r="J153">
            <v>406.54609822349204</v>
          </cell>
          <cell r="K153">
            <v>365.89486940404623</v>
          </cell>
          <cell r="L153">
            <v>367.76257712336616</v>
          </cell>
          <cell r="M153">
            <v>365.93950255672496</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row>
        <row r="154">
          <cell r="B154">
            <v>16</v>
          </cell>
          <cell r="C154">
            <v>0</v>
          </cell>
          <cell r="I154">
            <v>353.82780205420954</v>
          </cell>
          <cell r="J154">
            <v>406.54609822349204</v>
          </cell>
          <cell r="K154">
            <v>365.89486940404623</v>
          </cell>
          <cell r="L154">
            <v>367.76257712336616</v>
          </cell>
          <cell r="M154">
            <v>365.93950255672496</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row>
        <row r="155">
          <cell r="B155">
            <v>17</v>
          </cell>
          <cell r="C155">
            <v>0</v>
          </cell>
          <cell r="I155">
            <v>353.82780205420954</v>
          </cell>
          <cell r="J155">
            <v>406.54609822349204</v>
          </cell>
          <cell r="K155">
            <v>365.89486940404623</v>
          </cell>
          <cell r="L155">
            <v>367.76257712336616</v>
          </cell>
          <cell r="M155">
            <v>365.93950255672496</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row>
        <row r="156">
          <cell r="B156">
            <v>18</v>
          </cell>
          <cell r="C156">
            <v>0</v>
          </cell>
          <cell r="I156">
            <v>353.82780205420954</v>
          </cell>
          <cell r="J156">
            <v>406.54609822349204</v>
          </cell>
          <cell r="K156">
            <v>365.89486940404623</v>
          </cell>
          <cell r="L156">
            <v>367.76257712336616</v>
          </cell>
          <cell r="M156">
            <v>365.93950255672496</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row>
        <row r="157">
          <cell r="B157">
            <v>19</v>
          </cell>
          <cell r="C157">
            <v>0</v>
          </cell>
          <cell r="I157">
            <v>353.82780205420954</v>
          </cell>
          <cell r="J157">
            <v>406.54609822349204</v>
          </cell>
          <cell r="K157">
            <v>365.89486940404623</v>
          </cell>
          <cell r="L157">
            <v>367.76257712336616</v>
          </cell>
          <cell r="M157">
            <v>365.93950255672496</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row>
        <row r="158">
          <cell r="B158">
            <v>20</v>
          </cell>
          <cell r="C158">
            <v>0</v>
          </cell>
          <cell r="I158">
            <v>353.82780205420954</v>
          </cell>
          <cell r="J158">
            <v>406.54609822349204</v>
          </cell>
          <cell r="K158">
            <v>365.89486940404623</v>
          </cell>
          <cell r="L158">
            <v>367.76257712336616</v>
          </cell>
          <cell r="M158">
            <v>365.93950255672496</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row>
        <row r="161">
          <cell r="B161">
            <v>1</v>
          </cell>
          <cell r="C161" t="str">
            <v xml:space="preserve">2014 "Owners Plan" </v>
          </cell>
          <cell r="I161">
            <v>223.74311300322631</v>
          </cell>
          <cell r="J161">
            <v>223.30251868275499</v>
          </cell>
          <cell r="K161">
            <v>229.16166470962176</v>
          </cell>
          <cell r="L161">
            <v>238.48285060498981</v>
          </cell>
          <cell r="M161">
            <v>243.35940850626108</v>
          </cell>
          <cell r="N161">
            <v>261.49980237105723</v>
          </cell>
          <cell r="O161">
            <v>264.18779171034748</v>
          </cell>
          <cell r="P161">
            <v>275.80275547459127</v>
          </cell>
          <cell r="Q161">
            <v>284.61003365571867</v>
          </cell>
          <cell r="R161">
            <v>291.0338228477446</v>
          </cell>
          <cell r="S161">
            <v>290.59144172404075</v>
          </cell>
          <cell r="T161">
            <v>290.69539890120416</v>
          </cell>
          <cell r="U161">
            <v>290.78455015098973</v>
          </cell>
          <cell r="V161">
            <v>290.85889547339758</v>
          </cell>
          <cell r="W161">
            <v>290.91843486842754</v>
          </cell>
          <cell r="X161">
            <v>1377.1342060594595</v>
          </cell>
        </row>
        <row r="162">
          <cell r="B162">
            <v>2</v>
          </cell>
          <cell r="C162" t="str">
            <v>2014 "Owners Plan" updated with 2014 debt refinancing</v>
          </cell>
          <cell r="I162">
            <v>223.74311300322631</v>
          </cell>
          <cell r="J162">
            <v>223.30251868275499</v>
          </cell>
          <cell r="K162">
            <v>229.16166470962176</v>
          </cell>
          <cell r="L162">
            <v>238.48285060498981</v>
          </cell>
          <cell r="M162">
            <v>243.35940850626108</v>
          </cell>
          <cell r="N162">
            <v>261.49980237105723</v>
          </cell>
          <cell r="O162">
            <v>264.18779171034748</v>
          </cell>
          <cell r="P162">
            <v>275.80275547459127</v>
          </cell>
          <cell r="Q162">
            <v>284.61003365571867</v>
          </cell>
          <cell r="R162">
            <v>291.0338228477446</v>
          </cell>
          <cell r="S162">
            <v>290.59144172404075</v>
          </cell>
          <cell r="T162">
            <v>290.69539890120416</v>
          </cell>
          <cell r="U162">
            <v>290.78455015098973</v>
          </cell>
          <cell r="V162">
            <v>290.85889547339758</v>
          </cell>
          <cell r="W162">
            <v>290.91843486842754</v>
          </cell>
          <cell r="X162">
            <v>1377.1342060594595</v>
          </cell>
        </row>
        <row r="163">
          <cell r="B163">
            <v>3</v>
          </cell>
          <cell r="C163" t="str">
            <v>Case 2 updated with RBA Rates forecast</v>
          </cell>
          <cell r="I163">
            <v>223.74311300322631</v>
          </cell>
          <cell r="J163">
            <v>223.30251868275499</v>
          </cell>
          <cell r="K163">
            <v>229.16166470962176</v>
          </cell>
          <cell r="L163">
            <v>238.48285060498981</v>
          </cell>
          <cell r="M163">
            <v>243.35940850626108</v>
          </cell>
          <cell r="N163">
            <v>261.49980237105723</v>
          </cell>
          <cell r="O163">
            <v>264.18753358126929</v>
          </cell>
          <cell r="P163">
            <v>275.80225319606012</v>
          </cell>
          <cell r="Q163">
            <v>284.60930120735975</v>
          </cell>
          <cell r="R163">
            <v>291.03287420918309</v>
          </cell>
          <cell r="S163">
            <v>290.59045846698513</v>
          </cell>
          <cell r="T163">
            <v>290.69420651376794</v>
          </cell>
          <cell r="U163">
            <v>290.78316261279815</v>
          </cell>
          <cell r="V163">
            <v>290.85732676407576</v>
          </cell>
          <cell r="W163">
            <v>290.91669896760072</v>
          </cell>
          <cell r="X163">
            <v>1377.1317645649294</v>
          </cell>
        </row>
        <row r="164">
          <cell r="B164">
            <v>4</v>
          </cell>
          <cell r="C164" t="str">
            <v>Case 2 updated with Bloomberg Rates forecast</v>
          </cell>
          <cell r="I164">
            <v>223.74311300322631</v>
          </cell>
          <cell r="J164">
            <v>223.30251868275499</v>
          </cell>
          <cell r="K164">
            <v>229.16166470962176</v>
          </cell>
          <cell r="L164">
            <v>238.48285060498981</v>
          </cell>
          <cell r="M164">
            <v>243.35940850626108</v>
          </cell>
          <cell r="N164">
            <v>261.49980237105723</v>
          </cell>
          <cell r="O164">
            <v>264.18703941898127</v>
          </cell>
          <cell r="P164">
            <v>275.80129163407764</v>
          </cell>
          <cell r="Q164">
            <v>284.60789900827609</v>
          </cell>
          <cell r="R164">
            <v>291.03105813559165</v>
          </cell>
          <cell r="S164">
            <v>290.588576119751</v>
          </cell>
          <cell r="T164">
            <v>290.69192380734881</v>
          </cell>
          <cell r="U164">
            <v>290.78050630978748</v>
          </cell>
          <cell r="V164">
            <v>290.85432362706695</v>
          </cell>
          <cell r="W164">
            <v>290.91337575918726</v>
          </cell>
          <cell r="X164">
            <v>1377.1270905679837</v>
          </cell>
        </row>
        <row r="165">
          <cell r="B165">
            <v>5</v>
          </cell>
          <cell r="C165" t="str">
            <v>Case 3 updated with Transitional Benefit</v>
          </cell>
          <cell r="I165">
            <v>223.74311300322631</v>
          </cell>
          <cell r="J165">
            <v>223.30251868275499</v>
          </cell>
          <cell r="K165">
            <v>229.16166470962176</v>
          </cell>
          <cell r="L165">
            <v>238.48285060498981</v>
          </cell>
          <cell r="M165">
            <v>243.35940850626108</v>
          </cell>
          <cell r="N165">
            <v>261.49980237105723</v>
          </cell>
          <cell r="O165">
            <v>264.18753358126929</v>
          </cell>
          <cell r="P165">
            <v>275.80225319606012</v>
          </cell>
          <cell r="Q165">
            <v>284.60930120735975</v>
          </cell>
          <cell r="R165">
            <v>291.03287420918309</v>
          </cell>
          <cell r="S165">
            <v>290.59045846698513</v>
          </cell>
          <cell r="T165">
            <v>290.69420651376794</v>
          </cell>
          <cell r="U165">
            <v>290.78316261279815</v>
          </cell>
          <cell r="V165">
            <v>290.85732676407576</v>
          </cell>
          <cell r="W165">
            <v>290.91669896760072</v>
          </cell>
          <cell r="X165">
            <v>1377.1317645649294</v>
          </cell>
        </row>
        <row r="166">
          <cell r="B166">
            <v>6</v>
          </cell>
          <cell r="C166" t="str">
            <v>Case 3 updated with Transitional Benefit</v>
          </cell>
          <cell r="I166">
            <v>223.74311300322631</v>
          </cell>
          <cell r="J166">
            <v>223.30251868275499</v>
          </cell>
          <cell r="K166">
            <v>229.16166470962176</v>
          </cell>
          <cell r="L166">
            <v>238.48285060498981</v>
          </cell>
          <cell r="M166">
            <v>243.35940850626108</v>
          </cell>
          <cell r="N166">
            <v>261.49980237105723</v>
          </cell>
          <cell r="O166">
            <v>264.18703941898127</v>
          </cell>
          <cell r="P166">
            <v>275.80129163407764</v>
          </cell>
          <cell r="Q166">
            <v>284.60789900827609</v>
          </cell>
          <cell r="R166">
            <v>291.03105813559165</v>
          </cell>
          <cell r="S166">
            <v>290.588576119751</v>
          </cell>
          <cell r="T166">
            <v>290.69192380734881</v>
          </cell>
          <cell r="U166">
            <v>290.78050630978748</v>
          </cell>
          <cell r="V166">
            <v>290.85432362706695</v>
          </cell>
          <cell r="W166">
            <v>290.91337575918726</v>
          </cell>
          <cell r="X166">
            <v>1377.1270905679837</v>
          </cell>
        </row>
        <row r="167">
          <cell r="B167">
            <v>7</v>
          </cell>
          <cell r="C167" t="str">
            <v>Case 2 updated with 4.23% RfR (Proposal Margin)</v>
          </cell>
          <cell r="I167">
            <v>223.74311300322631</v>
          </cell>
          <cell r="J167">
            <v>223.30251868275499</v>
          </cell>
          <cell r="K167">
            <v>229.16166470962176</v>
          </cell>
          <cell r="L167">
            <v>238.48285060498981</v>
          </cell>
          <cell r="M167">
            <v>243.35940850626108</v>
          </cell>
          <cell r="N167">
            <v>261.49980237105723</v>
          </cell>
          <cell r="O167">
            <v>264.18766267628814</v>
          </cell>
          <cell r="P167">
            <v>275.80250439463458</v>
          </cell>
          <cell r="Q167">
            <v>284.60966751802653</v>
          </cell>
          <cell r="R167">
            <v>291.03334864047872</v>
          </cell>
          <cell r="S167">
            <v>290.59095021161568</v>
          </cell>
          <cell r="T167">
            <v>290.69467375326383</v>
          </cell>
          <cell r="U167">
            <v>290.78360534715955</v>
          </cell>
          <cell r="V167">
            <v>290.85774499330262</v>
          </cell>
          <cell r="W167">
            <v>290.91709269169303</v>
          </cell>
          <cell r="X167">
            <v>1377.132985600485</v>
          </cell>
        </row>
        <row r="168">
          <cell r="B168">
            <v>8</v>
          </cell>
          <cell r="C168">
            <v>0</v>
          </cell>
          <cell r="I168">
            <v>223.74311300322631</v>
          </cell>
          <cell r="J168">
            <v>223.30251868275499</v>
          </cell>
          <cell r="K168">
            <v>229.16166470962176</v>
          </cell>
          <cell r="L168">
            <v>238.48285060498981</v>
          </cell>
          <cell r="M168">
            <v>243.35940850626108</v>
          </cell>
          <cell r="N168">
            <v>0</v>
          </cell>
          <cell r="O168">
            <v>0</v>
          </cell>
          <cell r="P168">
            <v>0</v>
          </cell>
          <cell r="Q168">
            <v>0</v>
          </cell>
          <cell r="R168">
            <v>0</v>
          </cell>
          <cell r="S168">
            <v>0</v>
          </cell>
          <cell r="T168">
            <v>0</v>
          </cell>
          <cell r="U168">
            <v>0</v>
          </cell>
          <cell r="V168">
            <v>0</v>
          </cell>
          <cell r="W168">
            <v>0</v>
          </cell>
          <cell r="X168">
            <v>0</v>
          </cell>
        </row>
        <row r="169">
          <cell r="B169">
            <v>9</v>
          </cell>
          <cell r="C169">
            <v>0</v>
          </cell>
          <cell r="I169">
            <v>223.74311300322631</v>
          </cell>
          <cell r="J169">
            <v>223.30251868275499</v>
          </cell>
          <cell r="K169">
            <v>229.16166470962176</v>
          </cell>
          <cell r="L169">
            <v>238.48285060498981</v>
          </cell>
          <cell r="M169">
            <v>243.35940850626108</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row>
        <row r="170">
          <cell r="B170">
            <v>10</v>
          </cell>
          <cell r="C170">
            <v>0</v>
          </cell>
          <cell r="I170">
            <v>223.74311300322631</v>
          </cell>
          <cell r="J170">
            <v>223.30251868275499</v>
          </cell>
          <cell r="K170">
            <v>229.16166470962176</v>
          </cell>
          <cell r="L170">
            <v>238.48285060498981</v>
          </cell>
          <cell r="M170">
            <v>243.35940850626108</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row>
        <row r="171">
          <cell r="B171">
            <v>11</v>
          </cell>
          <cell r="C171">
            <v>0</v>
          </cell>
          <cell r="I171">
            <v>223.74311300322631</v>
          </cell>
          <cell r="J171">
            <v>223.30251868275499</v>
          </cell>
          <cell r="K171">
            <v>229.16166470962176</v>
          </cell>
          <cell r="L171">
            <v>238.48285060498981</v>
          </cell>
          <cell r="M171">
            <v>243.35940850626108</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row>
        <row r="172">
          <cell r="B172">
            <v>12</v>
          </cell>
          <cell r="C172">
            <v>0</v>
          </cell>
          <cell r="I172">
            <v>223.74311300322631</v>
          </cell>
          <cell r="J172">
            <v>223.30251868275499</v>
          </cell>
          <cell r="K172">
            <v>229.16166470962176</v>
          </cell>
          <cell r="L172">
            <v>238.48285060498981</v>
          </cell>
          <cell r="M172">
            <v>243.35940850626108</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row>
        <row r="173">
          <cell r="B173">
            <v>13</v>
          </cell>
          <cell r="C173">
            <v>0</v>
          </cell>
          <cell r="I173">
            <v>223.74311300322631</v>
          </cell>
          <cell r="J173">
            <v>223.30251868275499</v>
          </cell>
          <cell r="K173">
            <v>229.16166470962176</v>
          </cell>
          <cell r="L173">
            <v>238.48285060498981</v>
          </cell>
          <cell r="M173">
            <v>243.35940850626108</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row>
        <row r="174">
          <cell r="B174">
            <v>14</v>
          </cell>
          <cell r="C174">
            <v>0</v>
          </cell>
          <cell r="I174">
            <v>223.74311300322631</v>
          </cell>
          <cell r="J174">
            <v>223.30251868275499</v>
          </cell>
          <cell r="K174">
            <v>229.16166470962176</v>
          </cell>
          <cell r="L174">
            <v>238.48285060498981</v>
          </cell>
          <cell r="M174">
            <v>243.35940850626108</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row>
        <row r="175">
          <cell r="B175">
            <v>15</v>
          </cell>
          <cell r="C175">
            <v>0</v>
          </cell>
          <cell r="I175">
            <v>223.74311300322631</v>
          </cell>
          <cell r="J175">
            <v>223.30251868275499</v>
          </cell>
          <cell r="K175">
            <v>229.16166470962176</v>
          </cell>
          <cell r="L175">
            <v>238.48285060498981</v>
          </cell>
          <cell r="M175">
            <v>243.35940850626108</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row>
        <row r="176">
          <cell r="B176">
            <v>16</v>
          </cell>
          <cell r="C176">
            <v>0</v>
          </cell>
          <cell r="I176">
            <v>223.74311300322631</v>
          </cell>
          <cell r="J176">
            <v>223.30251868275499</v>
          </cell>
          <cell r="K176">
            <v>229.16166470962176</v>
          </cell>
          <cell r="L176">
            <v>238.48285060498981</v>
          </cell>
          <cell r="M176">
            <v>243.35940850626108</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row>
        <row r="177">
          <cell r="B177">
            <v>17</v>
          </cell>
          <cell r="C177">
            <v>0</v>
          </cell>
          <cell r="I177">
            <v>223.74311300322631</v>
          </cell>
          <cell r="J177">
            <v>223.30251868275499</v>
          </cell>
          <cell r="K177">
            <v>229.16166470962176</v>
          </cell>
          <cell r="L177">
            <v>238.48285060498981</v>
          </cell>
          <cell r="M177">
            <v>243.35940850626108</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row>
        <row r="178">
          <cell r="B178">
            <v>18</v>
          </cell>
          <cell r="C178">
            <v>0</v>
          </cell>
          <cell r="I178">
            <v>223.74311300322631</v>
          </cell>
          <cell r="J178">
            <v>223.30251868275499</v>
          </cell>
          <cell r="K178">
            <v>229.16166470962176</v>
          </cell>
          <cell r="L178">
            <v>238.48285060498981</v>
          </cell>
          <cell r="M178">
            <v>243.35940850626108</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row>
        <row r="179">
          <cell r="B179">
            <v>19</v>
          </cell>
          <cell r="C179">
            <v>0</v>
          </cell>
          <cell r="I179">
            <v>223.74311300322631</v>
          </cell>
          <cell r="J179">
            <v>223.30251868275499</v>
          </cell>
          <cell r="K179">
            <v>229.16166470962176</v>
          </cell>
          <cell r="L179">
            <v>238.48285060498981</v>
          </cell>
          <cell r="M179">
            <v>243.35940850626108</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row>
        <row r="180">
          <cell r="B180">
            <v>20</v>
          </cell>
          <cell r="C180">
            <v>0</v>
          </cell>
          <cell r="I180">
            <v>223.74311300322631</v>
          </cell>
          <cell r="J180">
            <v>223.30251868275499</v>
          </cell>
          <cell r="K180">
            <v>229.16166470962176</v>
          </cell>
          <cell r="L180">
            <v>238.48285060498981</v>
          </cell>
          <cell r="M180">
            <v>243.35940850626108</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row>
        <row r="183">
          <cell r="B183">
            <v>1</v>
          </cell>
          <cell r="C183" t="str">
            <v xml:space="preserve">2014 "Owners Plan" </v>
          </cell>
          <cell r="I183">
            <v>696.89898238991668</v>
          </cell>
          <cell r="J183">
            <v>805.94440074303327</v>
          </cell>
          <cell r="K183">
            <v>825.74342081824261</v>
          </cell>
          <cell r="L183">
            <v>873.25972876446042</v>
          </cell>
          <cell r="M183">
            <v>879.21686932774537</v>
          </cell>
          <cell r="N183">
            <v>829.20662436455166</v>
          </cell>
          <cell r="O183">
            <v>846.37641013689006</v>
          </cell>
          <cell r="P183">
            <v>863.91594602250211</v>
          </cell>
          <cell r="Q183">
            <v>881.8338129715562</v>
          </cell>
          <cell r="R183">
            <v>900.13881692087841</v>
          </cell>
          <cell r="S183">
            <v>944.4669392686925</v>
          </cell>
          <cell r="T183">
            <v>968.07861275040966</v>
          </cell>
          <cell r="U183">
            <v>992.28057806916979</v>
          </cell>
          <cell r="V183">
            <v>1017.0875925208989</v>
          </cell>
          <cell r="W183">
            <v>1042.5147823339212</v>
          </cell>
          <cell r="X183">
            <v>0</v>
          </cell>
          <cell r="Y183">
            <v>0</v>
          </cell>
          <cell r="Z183">
            <v>0</v>
          </cell>
          <cell r="AA183">
            <v>0</v>
          </cell>
          <cell r="AB183">
            <v>0</v>
          </cell>
        </row>
        <row r="184">
          <cell r="B184">
            <v>2</v>
          </cell>
          <cell r="C184" t="str">
            <v>2014 "Owners Plan" updated with 2014 debt refinancing</v>
          </cell>
          <cell r="I184">
            <v>696.89898238991668</v>
          </cell>
          <cell r="J184">
            <v>805.94440074303327</v>
          </cell>
          <cell r="K184">
            <v>825.74342081824261</v>
          </cell>
          <cell r="L184">
            <v>873.25972876446042</v>
          </cell>
          <cell r="M184">
            <v>879.21686932774537</v>
          </cell>
          <cell r="N184">
            <v>829.20662436455098</v>
          </cell>
          <cell r="O184">
            <v>846.37641013688938</v>
          </cell>
          <cell r="P184">
            <v>863.91594602250132</v>
          </cell>
          <cell r="Q184">
            <v>881.8338129715554</v>
          </cell>
          <cell r="R184">
            <v>900.1388169208775</v>
          </cell>
          <cell r="S184">
            <v>944.46693926869227</v>
          </cell>
          <cell r="T184">
            <v>968.07861275040943</v>
          </cell>
          <cell r="U184">
            <v>992.28057806916968</v>
          </cell>
          <cell r="V184">
            <v>1017.0875925208987</v>
          </cell>
          <cell r="W184">
            <v>1042.5147823339212</v>
          </cell>
          <cell r="X184">
            <v>0</v>
          </cell>
          <cell r="Y184">
            <v>0</v>
          </cell>
          <cell r="Z184">
            <v>0</v>
          </cell>
          <cell r="AA184">
            <v>0</v>
          </cell>
          <cell r="AB184">
            <v>0</v>
          </cell>
        </row>
        <row r="185">
          <cell r="B185">
            <v>3</v>
          </cell>
          <cell r="C185" t="str">
            <v>Case 2 updated with RBA Rates forecast</v>
          </cell>
          <cell r="I185">
            <v>696.89898238991668</v>
          </cell>
          <cell r="J185">
            <v>805.94440074303327</v>
          </cell>
          <cell r="K185">
            <v>825.74342081824261</v>
          </cell>
          <cell r="L185">
            <v>873.25972876446042</v>
          </cell>
          <cell r="M185">
            <v>879.21686932774537</v>
          </cell>
          <cell r="N185">
            <v>820.82437731371556</v>
          </cell>
          <cell r="O185">
            <v>837.82156553503103</v>
          </cell>
          <cell r="P185">
            <v>855.18482905114956</v>
          </cell>
          <cell r="Q185">
            <v>872.92266528683456</v>
          </cell>
          <cell r="R185">
            <v>891.04379453169281</v>
          </cell>
          <cell r="S185">
            <v>935.09061348244131</v>
          </cell>
          <cell r="T185">
            <v>958.4678788195024</v>
          </cell>
          <cell r="U185">
            <v>982.42957578998971</v>
          </cell>
          <cell r="V185">
            <v>1006.9903151847394</v>
          </cell>
          <cell r="W185">
            <v>1032.1650730643578</v>
          </cell>
          <cell r="X185">
            <v>0</v>
          </cell>
          <cell r="Y185">
            <v>0</v>
          </cell>
          <cell r="Z185">
            <v>0</v>
          </cell>
          <cell r="AA185">
            <v>0</v>
          </cell>
          <cell r="AB185">
            <v>0</v>
          </cell>
        </row>
        <row r="186">
          <cell r="B186">
            <v>4</v>
          </cell>
          <cell r="C186" t="str">
            <v>Case 2 updated with Bloomberg Rates forecast</v>
          </cell>
          <cell r="I186">
            <v>696.89898238991668</v>
          </cell>
          <cell r="J186">
            <v>805.94440074303327</v>
          </cell>
          <cell r="K186">
            <v>825.74342081824261</v>
          </cell>
          <cell r="L186">
            <v>873.25972876446042</v>
          </cell>
          <cell r="M186">
            <v>879.21686932774537</v>
          </cell>
          <cell r="N186">
            <v>804.80253518152358</v>
          </cell>
          <cell r="O186">
            <v>821.4698190853918</v>
          </cell>
          <cell r="P186">
            <v>838.49615416134793</v>
          </cell>
          <cell r="Q186">
            <v>855.88987818006467</v>
          </cell>
          <cell r="R186">
            <v>873.65954772125258</v>
          </cell>
          <cell r="S186">
            <v>917.17963276416754</v>
          </cell>
          <cell r="T186">
            <v>940.10912358327153</v>
          </cell>
          <cell r="U186">
            <v>963.61185167285328</v>
          </cell>
          <cell r="V186">
            <v>987.70214796467451</v>
          </cell>
          <cell r="W186">
            <v>1012.3947016637911</v>
          </cell>
          <cell r="X186">
            <v>0</v>
          </cell>
          <cell r="Y186">
            <v>0</v>
          </cell>
          <cell r="Z186">
            <v>0</v>
          </cell>
          <cell r="AA186">
            <v>0</v>
          </cell>
          <cell r="AB186">
            <v>0</v>
          </cell>
        </row>
        <row r="187">
          <cell r="B187">
            <v>5</v>
          </cell>
          <cell r="C187" t="str">
            <v>Case 3 updated with Transitional Benefit</v>
          </cell>
          <cell r="I187">
            <v>696.89898238991668</v>
          </cell>
          <cell r="J187">
            <v>805.94440074303327</v>
          </cell>
          <cell r="K187">
            <v>825.74342081824261</v>
          </cell>
          <cell r="L187">
            <v>873.25972876446042</v>
          </cell>
          <cell r="M187">
            <v>879.21686932774537</v>
          </cell>
          <cell r="N187">
            <v>820.82437731371556</v>
          </cell>
          <cell r="O187">
            <v>837.82156553503103</v>
          </cell>
          <cell r="P187">
            <v>855.18482905114956</v>
          </cell>
          <cell r="Q187">
            <v>872.92266528683456</v>
          </cell>
          <cell r="R187">
            <v>891.04379453169281</v>
          </cell>
          <cell r="S187">
            <v>935.09061348244131</v>
          </cell>
          <cell r="T187">
            <v>958.4678788195024</v>
          </cell>
          <cell r="U187">
            <v>982.42957578998971</v>
          </cell>
          <cell r="V187">
            <v>1006.9903151847394</v>
          </cell>
          <cell r="W187">
            <v>1032.1650730643578</v>
          </cell>
          <cell r="X187">
            <v>0</v>
          </cell>
          <cell r="Y187">
            <v>0</v>
          </cell>
          <cell r="Z187">
            <v>0</v>
          </cell>
          <cell r="AA187">
            <v>0</v>
          </cell>
          <cell r="AB187">
            <v>0</v>
          </cell>
        </row>
        <row r="188">
          <cell r="B188">
            <v>6</v>
          </cell>
          <cell r="C188" t="str">
            <v>Case 3 updated with Transitional Benefit</v>
          </cell>
          <cell r="I188">
            <v>696.89898238991668</v>
          </cell>
          <cell r="J188">
            <v>805.94440074303327</v>
          </cell>
          <cell r="K188">
            <v>825.74342081824261</v>
          </cell>
          <cell r="L188">
            <v>873.25972876446042</v>
          </cell>
          <cell r="M188">
            <v>879.21686932774537</v>
          </cell>
          <cell r="N188">
            <v>804.80253518152347</v>
          </cell>
          <cell r="O188">
            <v>821.46981908539169</v>
          </cell>
          <cell r="P188">
            <v>838.49615416134782</v>
          </cell>
          <cell r="Q188">
            <v>855.88987818006456</v>
          </cell>
          <cell r="R188">
            <v>873.65954772125247</v>
          </cell>
          <cell r="S188">
            <v>917.17963276416776</v>
          </cell>
          <cell r="T188">
            <v>940.10912358327164</v>
          </cell>
          <cell r="U188">
            <v>963.61185167285339</v>
          </cell>
          <cell r="V188">
            <v>987.70214796467474</v>
          </cell>
          <cell r="W188">
            <v>1012.3947016637914</v>
          </cell>
          <cell r="X188">
            <v>0</v>
          </cell>
          <cell r="Y188">
            <v>0</v>
          </cell>
          <cell r="Z188">
            <v>0</v>
          </cell>
          <cell r="AA188">
            <v>0</v>
          </cell>
          <cell r="AB188">
            <v>0</v>
          </cell>
        </row>
        <row r="189">
          <cell r="B189">
            <v>7</v>
          </cell>
          <cell r="C189" t="str">
            <v>Case 2 updated with 4.23% RfR (Proposal Margin)</v>
          </cell>
          <cell r="I189">
            <v>696.89898238991668</v>
          </cell>
          <cell r="J189">
            <v>805.94440074303327</v>
          </cell>
          <cell r="K189">
            <v>825.74342081824261</v>
          </cell>
          <cell r="L189">
            <v>873.25972876446042</v>
          </cell>
          <cell r="M189">
            <v>879.21686932774537</v>
          </cell>
          <cell r="N189">
            <v>825.01536572153566</v>
          </cell>
          <cell r="O189">
            <v>842.09884998377868</v>
          </cell>
          <cell r="P189">
            <v>859.55024689391803</v>
          </cell>
          <cell r="Q189">
            <v>877.37809563823134</v>
          </cell>
          <cell r="R189">
            <v>895.59115932872021</v>
          </cell>
          <cell r="S189">
            <v>935.06188140423217</v>
          </cell>
          <cell r="T189">
            <v>958.43842843933771</v>
          </cell>
          <cell r="U189">
            <v>982.3993891503211</v>
          </cell>
          <cell r="V189">
            <v>1006.9593738790791</v>
          </cell>
          <cell r="W189">
            <v>1032.1333582260561</v>
          </cell>
          <cell r="X189">
            <v>0</v>
          </cell>
          <cell r="Y189">
            <v>0</v>
          </cell>
          <cell r="Z189">
            <v>0</v>
          </cell>
          <cell r="AA189">
            <v>0</v>
          </cell>
          <cell r="AB189">
            <v>0</v>
          </cell>
        </row>
        <row r="190">
          <cell r="B190">
            <v>8</v>
          </cell>
          <cell r="C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row>
        <row r="191">
          <cell r="B191">
            <v>9</v>
          </cell>
          <cell r="C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row>
        <row r="192">
          <cell r="B192">
            <v>10</v>
          </cell>
          <cell r="C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row>
        <row r="193">
          <cell r="B193">
            <v>11</v>
          </cell>
          <cell r="C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row>
        <row r="194">
          <cell r="B194">
            <v>12</v>
          </cell>
          <cell r="C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row>
        <row r="195">
          <cell r="B195">
            <v>13</v>
          </cell>
          <cell r="C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row>
        <row r="196">
          <cell r="B196">
            <v>14</v>
          </cell>
          <cell r="C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row>
        <row r="197">
          <cell r="B197">
            <v>15</v>
          </cell>
          <cell r="C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row>
        <row r="198">
          <cell r="B198">
            <v>16</v>
          </cell>
          <cell r="C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row>
        <row r="199">
          <cell r="B199">
            <v>17</v>
          </cell>
          <cell r="C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row>
        <row r="200">
          <cell r="B200">
            <v>18</v>
          </cell>
          <cell r="C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row>
        <row r="201">
          <cell r="B201">
            <v>19</v>
          </cell>
          <cell r="C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row>
        <row r="202">
          <cell r="B202">
            <v>20</v>
          </cell>
          <cell r="C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row>
        <row r="205">
          <cell r="B205">
            <v>1</v>
          </cell>
          <cell r="C205" t="str">
            <v xml:space="preserve">2014 "Owners Plan" </v>
          </cell>
          <cell r="I205">
            <v>636.82567038836362</v>
          </cell>
          <cell r="J205">
            <v>748.1075228824966</v>
          </cell>
          <cell r="K205">
            <v>785.6478513011732</v>
          </cell>
          <cell r="L205">
            <v>851.79450718343787</v>
          </cell>
          <cell r="M205">
            <v>879.21686932774537</v>
          </cell>
          <cell r="N205">
            <v>849.93678997366533</v>
          </cell>
          <cell r="O205">
            <v>889.22421590006991</v>
          </cell>
          <cell r="P205">
            <v>930.34298305963841</v>
          </cell>
          <cell r="Q205">
            <v>973.37953014699872</v>
          </cell>
          <cell r="R205">
            <v>1018.4244502059321</v>
          </cell>
          <cell r="S205">
            <v>1095.292093189576</v>
          </cell>
          <cell r="T205">
            <v>1150.741255407298</v>
          </cell>
          <cell r="U205">
            <v>1208.9975314622923</v>
          </cell>
          <cell r="V205">
            <v>1270.2030314925705</v>
          </cell>
          <cell r="W205">
            <v>1334.5070599618816</v>
          </cell>
          <cell r="X205">
            <v>0</v>
          </cell>
          <cell r="Y205">
            <v>0</v>
          </cell>
          <cell r="Z205">
            <v>0</v>
          </cell>
          <cell r="AA205">
            <v>0</v>
          </cell>
          <cell r="AB205">
            <v>0</v>
          </cell>
        </row>
        <row r="206">
          <cell r="B206">
            <v>2</v>
          </cell>
          <cell r="C206" t="str">
            <v>2014 "Owners Plan" updated with 2014 debt refinancing</v>
          </cell>
          <cell r="I206">
            <v>636.82567038836362</v>
          </cell>
          <cell r="J206">
            <v>748.1075228824966</v>
          </cell>
          <cell r="K206">
            <v>785.6478513011732</v>
          </cell>
          <cell r="L206">
            <v>851.79450718343787</v>
          </cell>
          <cell r="M206">
            <v>879.21686932774537</v>
          </cell>
          <cell r="N206">
            <v>849.93678997366453</v>
          </cell>
          <cell r="O206">
            <v>889.22421590006911</v>
          </cell>
          <cell r="P206">
            <v>930.34298305963762</v>
          </cell>
          <cell r="Q206">
            <v>973.37953014699781</v>
          </cell>
          <cell r="R206">
            <v>1018.4244502059312</v>
          </cell>
          <cell r="S206">
            <v>1095.2920931895758</v>
          </cell>
          <cell r="T206">
            <v>1150.7412554072978</v>
          </cell>
          <cell r="U206">
            <v>1208.997531462292</v>
          </cell>
          <cell r="V206">
            <v>1270.2030314925703</v>
          </cell>
          <cell r="W206">
            <v>1334.5070599618814</v>
          </cell>
          <cell r="X206">
            <v>0</v>
          </cell>
          <cell r="Y206">
            <v>0</v>
          </cell>
          <cell r="Z206">
            <v>0</v>
          </cell>
          <cell r="AA206">
            <v>0</v>
          </cell>
          <cell r="AB206">
            <v>0</v>
          </cell>
        </row>
        <row r="207">
          <cell r="B207">
            <v>3</v>
          </cell>
          <cell r="C207" t="str">
            <v>Case 2 updated with RBA Rates forecast</v>
          </cell>
          <cell r="I207">
            <v>636.82567038836362</v>
          </cell>
          <cell r="J207">
            <v>748.1075228824966</v>
          </cell>
          <cell r="K207">
            <v>785.6478513011732</v>
          </cell>
          <cell r="L207">
            <v>851.79450718343787</v>
          </cell>
          <cell r="M207">
            <v>879.21686932774537</v>
          </cell>
          <cell r="N207">
            <v>841.34498674655822</v>
          </cell>
          <cell r="O207">
            <v>880.23628229024177</v>
          </cell>
          <cell r="P207">
            <v>920.94052504741046</v>
          </cell>
          <cell r="Q207">
            <v>963.54329046233977</v>
          </cell>
          <cell r="R207">
            <v>1008.1342671783834</v>
          </cell>
          <cell r="S207">
            <v>1084.4184298882408</v>
          </cell>
          <cell r="T207">
            <v>1139.3171129013328</v>
          </cell>
          <cell r="U207">
            <v>1196.9950417419625</v>
          </cell>
          <cell r="V207">
            <v>1257.5929157301491</v>
          </cell>
          <cell r="W207">
            <v>1321.2585570889878</v>
          </cell>
          <cell r="X207">
            <v>0</v>
          </cell>
          <cell r="Y207">
            <v>0</v>
          </cell>
          <cell r="Z207">
            <v>0</v>
          </cell>
          <cell r="AA207">
            <v>0</v>
          </cell>
          <cell r="AB207">
            <v>0</v>
          </cell>
        </row>
        <row r="208">
          <cell r="B208">
            <v>4</v>
          </cell>
          <cell r="C208" t="str">
            <v>Case 2 updated with Bloomberg Rates forecast</v>
          </cell>
          <cell r="I208">
            <v>636.82567038836362</v>
          </cell>
          <cell r="J208">
            <v>748.1075228824966</v>
          </cell>
          <cell r="K208">
            <v>785.6478513011732</v>
          </cell>
          <cell r="L208">
            <v>851.79450718343787</v>
          </cell>
          <cell r="M208">
            <v>879.21686932774537</v>
          </cell>
          <cell r="N208">
            <v>824.92259856106148</v>
          </cell>
          <cell r="O208">
            <v>863.0567286765895</v>
          </cell>
          <cell r="P208">
            <v>902.96864751491023</v>
          </cell>
          <cell r="Q208">
            <v>944.74228049061594</v>
          </cell>
          <cell r="R208">
            <v>988.46558756213369</v>
          </cell>
          <cell r="S208">
            <v>1063.6471834355207</v>
          </cell>
          <cell r="T208">
            <v>1117.4943220969435</v>
          </cell>
          <cell r="U208">
            <v>1174.0674721531011</v>
          </cell>
          <cell r="V208">
            <v>1233.5046379308517</v>
          </cell>
          <cell r="W208">
            <v>1295.9508102261007</v>
          </cell>
          <cell r="X208">
            <v>0</v>
          </cell>
          <cell r="Y208">
            <v>0</v>
          </cell>
          <cell r="Z208">
            <v>0</v>
          </cell>
          <cell r="AA208">
            <v>0</v>
          </cell>
          <cell r="AB208">
            <v>0</v>
          </cell>
        </row>
        <row r="209">
          <cell r="B209">
            <v>5</v>
          </cell>
          <cell r="C209" t="str">
            <v>Case 3 updated with Transitional Benefit</v>
          </cell>
          <cell r="I209">
            <v>636.82567038836362</v>
          </cell>
          <cell r="J209">
            <v>748.1075228824966</v>
          </cell>
          <cell r="K209">
            <v>785.6478513011732</v>
          </cell>
          <cell r="L209">
            <v>851.79450718343787</v>
          </cell>
          <cell r="M209">
            <v>879.21686932774537</v>
          </cell>
          <cell r="N209">
            <v>841.34498674655822</v>
          </cell>
          <cell r="O209">
            <v>880.23628229024177</v>
          </cell>
          <cell r="P209">
            <v>920.94052504741046</v>
          </cell>
          <cell r="Q209">
            <v>963.54329046233977</v>
          </cell>
          <cell r="R209">
            <v>1008.1342671783834</v>
          </cell>
          <cell r="S209">
            <v>1084.4184298882408</v>
          </cell>
          <cell r="T209">
            <v>1139.3171129013328</v>
          </cell>
          <cell r="U209">
            <v>1196.9950417419625</v>
          </cell>
          <cell r="V209">
            <v>1257.5929157301491</v>
          </cell>
          <cell r="W209">
            <v>1321.2585570889878</v>
          </cell>
          <cell r="X209">
            <v>0</v>
          </cell>
          <cell r="Y209">
            <v>0</v>
          </cell>
          <cell r="Z209">
            <v>0</v>
          </cell>
          <cell r="AA209">
            <v>0</v>
          </cell>
          <cell r="AB209">
            <v>0</v>
          </cell>
        </row>
        <row r="210">
          <cell r="B210">
            <v>6</v>
          </cell>
          <cell r="C210" t="str">
            <v>Case 3 updated with Transitional Benefit</v>
          </cell>
          <cell r="I210">
            <v>636.82567038836362</v>
          </cell>
          <cell r="J210">
            <v>748.1075228824966</v>
          </cell>
          <cell r="K210">
            <v>785.6478513011732</v>
          </cell>
          <cell r="L210">
            <v>851.79450718343787</v>
          </cell>
          <cell r="M210">
            <v>879.21686932774537</v>
          </cell>
          <cell r="N210">
            <v>824.92259856106136</v>
          </cell>
          <cell r="O210">
            <v>863.05672867658939</v>
          </cell>
          <cell r="P210">
            <v>902.96864751491012</v>
          </cell>
          <cell r="Q210">
            <v>944.74228049061583</v>
          </cell>
          <cell r="R210">
            <v>988.46558756213358</v>
          </cell>
          <cell r="S210">
            <v>1063.6471834355209</v>
          </cell>
          <cell r="T210">
            <v>1117.4943220969437</v>
          </cell>
          <cell r="U210">
            <v>1174.0674721531013</v>
          </cell>
          <cell r="V210">
            <v>1233.5046379308519</v>
          </cell>
          <cell r="W210">
            <v>1295.9508102261009</v>
          </cell>
          <cell r="X210">
            <v>0</v>
          </cell>
          <cell r="Y210">
            <v>0</v>
          </cell>
          <cell r="Z210">
            <v>0</v>
          </cell>
          <cell r="AA210">
            <v>0</v>
          </cell>
          <cell r="AB210">
            <v>0</v>
          </cell>
        </row>
        <row r="211">
          <cell r="B211">
            <v>7</v>
          </cell>
          <cell r="C211" t="str">
            <v>Case 2 updated with 4.23% RfR (Proposal Margin)</v>
          </cell>
          <cell r="I211">
            <v>636.82567038836362</v>
          </cell>
          <cell r="J211">
            <v>748.1075228824966</v>
          </cell>
          <cell r="K211">
            <v>785.6478513011732</v>
          </cell>
          <cell r="L211">
            <v>851.79450718343787</v>
          </cell>
          <cell r="M211">
            <v>879.21686932774537</v>
          </cell>
          <cell r="N211">
            <v>845.64074986457388</v>
          </cell>
          <cell r="O211">
            <v>884.73010426420728</v>
          </cell>
          <cell r="P211">
            <v>925.64160259649555</v>
          </cell>
          <cell r="Q211">
            <v>968.46125191749343</v>
          </cell>
          <cell r="R211">
            <v>1013.2791930567499</v>
          </cell>
          <cell r="S211">
            <v>1084.38510948625</v>
          </cell>
          <cell r="T211">
            <v>1139.282105653991</v>
          </cell>
          <cell r="U211">
            <v>1196.9582622527241</v>
          </cell>
          <cell r="V211">
            <v>1257.5542742792682</v>
          </cell>
          <cell r="W211">
            <v>1321.217959414656</v>
          </cell>
          <cell r="X211">
            <v>0</v>
          </cell>
          <cell r="Y211">
            <v>0</v>
          </cell>
          <cell r="Z211">
            <v>0</v>
          </cell>
          <cell r="AA211">
            <v>0</v>
          </cell>
          <cell r="AB211">
            <v>0</v>
          </cell>
        </row>
        <row r="212">
          <cell r="B212">
            <v>8</v>
          </cell>
          <cell r="C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row>
        <row r="213">
          <cell r="B213">
            <v>9</v>
          </cell>
          <cell r="C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row>
        <row r="214">
          <cell r="B214">
            <v>10</v>
          </cell>
          <cell r="C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row>
        <row r="215">
          <cell r="B215">
            <v>11</v>
          </cell>
          <cell r="C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row>
        <row r="216">
          <cell r="B216">
            <v>12</v>
          </cell>
          <cell r="C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row>
        <row r="217">
          <cell r="B217">
            <v>13</v>
          </cell>
          <cell r="C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row>
        <row r="218">
          <cell r="B218">
            <v>14</v>
          </cell>
          <cell r="C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row>
        <row r="219">
          <cell r="B219">
            <v>15</v>
          </cell>
          <cell r="C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row>
        <row r="220">
          <cell r="B220">
            <v>16</v>
          </cell>
          <cell r="C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row>
        <row r="221">
          <cell r="B221">
            <v>17</v>
          </cell>
          <cell r="C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row>
        <row r="222">
          <cell r="B222">
            <v>18</v>
          </cell>
          <cell r="C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row>
        <row r="223">
          <cell r="B223">
            <v>19</v>
          </cell>
          <cell r="C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row>
        <row r="224">
          <cell r="B224">
            <v>20</v>
          </cell>
          <cell r="C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row>
        <row r="227">
          <cell r="B227">
            <v>1</v>
          </cell>
          <cell r="C227" t="str">
            <v xml:space="preserve">2014 "Owners Plan" </v>
          </cell>
          <cell r="I227">
            <v>228.51049999999998</v>
          </cell>
          <cell r="J227">
            <v>241.50200000000001</v>
          </cell>
          <cell r="K227">
            <v>250.113</v>
          </cell>
          <cell r="L227">
            <v>245.113</v>
          </cell>
          <cell r="M227">
            <v>251.24082499999997</v>
          </cell>
          <cell r="N227">
            <v>257.52184562499997</v>
          </cell>
          <cell r="O227">
            <v>263.95989176562495</v>
          </cell>
          <cell r="P227">
            <v>270.55888905976553</v>
          </cell>
          <cell r="Q227">
            <v>277.32286128625964</v>
          </cell>
          <cell r="R227">
            <v>284.25593281841611</v>
          </cell>
          <cell r="S227">
            <v>291.36233113887647</v>
          </cell>
          <cell r="T227">
            <v>298.64638941734836</v>
          </cell>
          <cell r="U227">
            <v>306.11254915278204</v>
          </cell>
          <cell r="V227">
            <v>313.76536288160162</v>
          </cell>
          <cell r="W227">
            <v>321.60949695364155</v>
          </cell>
        </row>
        <row r="228">
          <cell r="B228">
            <v>2</v>
          </cell>
          <cell r="C228" t="str">
            <v>2014 "Owners Plan" updated with 2014 debt refinancing</v>
          </cell>
          <cell r="I228">
            <v>228.51049999999998</v>
          </cell>
          <cell r="J228">
            <v>241.50200000000001</v>
          </cell>
          <cell r="K228">
            <v>250.113</v>
          </cell>
          <cell r="L228">
            <v>245.113</v>
          </cell>
          <cell r="M228">
            <v>251.24082499999997</v>
          </cell>
          <cell r="N228">
            <v>257.52184562499997</v>
          </cell>
          <cell r="O228">
            <v>263.95989176562495</v>
          </cell>
          <cell r="P228">
            <v>270.55888905976553</v>
          </cell>
          <cell r="Q228">
            <v>277.32286128625964</v>
          </cell>
          <cell r="R228">
            <v>284.25593281841611</v>
          </cell>
          <cell r="S228">
            <v>291.36233113887647</v>
          </cell>
          <cell r="T228">
            <v>298.64638941734836</v>
          </cell>
          <cell r="U228">
            <v>306.11254915278204</v>
          </cell>
          <cell r="V228">
            <v>313.76536288160162</v>
          </cell>
          <cell r="W228">
            <v>321.60949695364155</v>
          </cell>
        </row>
        <row r="229">
          <cell r="B229">
            <v>3</v>
          </cell>
          <cell r="C229" t="str">
            <v>Case 2 updated with RBA Rates forecast</v>
          </cell>
          <cell r="I229">
            <v>228.51049999999998</v>
          </cell>
          <cell r="J229">
            <v>241.50200000000001</v>
          </cell>
          <cell r="K229">
            <v>250.113</v>
          </cell>
          <cell r="L229">
            <v>245.113</v>
          </cell>
          <cell r="M229">
            <v>251.24082499999997</v>
          </cell>
          <cell r="N229">
            <v>257.52184562499997</v>
          </cell>
          <cell r="O229">
            <v>263.95989176562495</v>
          </cell>
          <cell r="P229">
            <v>270.55888905976553</v>
          </cell>
          <cell r="Q229">
            <v>277.32286128625964</v>
          </cell>
          <cell r="R229">
            <v>284.25593281841611</v>
          </cell>
          <cell r="S229">
            <v>291.36233113887647</v>
          </cell>
          <cell r="T229">
            <v>298.64638941734836</v>
          </cell>
          <cell r="U229">
            <v>306.11254915278204</v>
          </cell>
          <cell r="V229">
            <v>313.76536288160162</v>
          </cell>
          <cell r="W229">
            <v>321.60949695364155</v>
          </cell>
        </row>
        <row r="230">
          <cell r="B230">
            <v>4</v>
          </cell>
          <cell r="C230" t="str">
            <v>Case 2 updated with Bloomberg Rates forecast</v>
          </cell>
          <cell r="I230">
            <v>228.51049999999998</v>
          </cell>
          <cell r="J230">
            <v>241.50200000000001</v>
          </cell>
          <cell r="K230">
            <v>250.113</v>
          </cell>
          <cell r="L230">
            <v>245.113</v>
          </cell>
          <cell r="M230">
            <v>251.24082499999997</v>
          </cell>
          <cell r="N230">
            <v>257.52184562499997</v>
          </cell>
          <cell r="O230">
            <v>263.95989176562495</v>
          </cell>
          <cell r="P230">
            <v>270.55888905976553</v>
          </cell>
          <cell r="Q230">
            <v>277.32286128625964</v>
          </cell>
          <cell r="R230">
            <v>284.25593281841611</v>
          </cell>
          <cell r="S230">
            <v>291.36233113887647</v>
          </cell>
          <cell r="T230">
            <v>298.64638941734836</v>
          </cell>
          <cell r="U230">
            <v>306.11254915278204</v>
          </cell>
          <cell r="V230">
            <v>313.76536288160162</v>
          </cell>
          <cell r="W230">
            <v>321.60949695364155</v>
          </cell>
        </row>
        <row r="231">
          <cell r="B231">
            <v>5</v>
          </cell>
          <cell r="C231" t="str">
            <v>Case 3 updated with Transitional Benefit</v>
          </cell>
          <cell r="I231">
            <v>228.51049999999998</v>
          </cell>
          <cell r="J231">
            <v>241.50200000000001</v>
          </cell>
          <cell r="K231">
            <v>250.113</v>
          </cell>
          <cell r="L231">
            <v>245.113</v>
          </cell>
          <cell r="M231">
            <v>251.24082499999997</v>
          </cell>
          <cell r="N231">
            <v>257.52184562499997</v>
          </cell>
          <cell r="O231">
            <v>263.95989176562495</v>
          </cell>
          <cell r="P231">
            <v>270.55888905976553</v>
          </cell>
          <cell r="Q231">
            <v>277.32286128625964</v>
          </cell>
          <cell r="R231">
            <v>284.25593281841611</v>
          </cell>
          <cell r="S231">
            <v>291.36233113887647</v>
          </cell>
          <cell r="T231">
            <v>298.64638941734836</v>
          </cell>
          <cell r="U231">
            <v>306.11254915278204</v>
          </cell>
          <cell r="V231">
            <v>313.76536288160162</v>
          </cell>
          <cell r="W231">
            <v>321.60949695364155</v>
          </cell>
        </row>
        <row r="232">
          <cell r="B232">
            <v>6</v>
          </cell>
          <cell r="C232" t="str">
            <v>Case 3 updated with Transitional Benefit</v>
          </cell>
          <cell r="I232">
            <v>228.51049999999998</v>
          </cell>
          <cell r="J232">
            <v>241.50200000000001</v>
          </cell>
          <cell r="K232">
            <v>250.113</v>
          </cell>
          <cell r="L232">
            <v>245.113</v>
          </cell>
          <cell r="M232">
            <v>251.24082499999997</v>
          </cell>
          <cell r="N232">
            <v>257.52184562499997</v>
          </cell>
          <cell r="O232">
            <v>263.95989176562495</v>
          </cell>
          <cell r="P232">
            <v>270.55888905976553</v>
          </cell>
          <cell r="Q232">
            <v>277.32286128625964</v>
          </cell>
          <cell r="R232">
            <v>284.25593281841611</v>
          </cell>
          <cell r="S232">
            <v>291.36233113887647</v>
          </cell>
          <cell r="T232">
            <v>298.64638941734836</v>
          </cell>
          <cell r="U232">
            <v>306.11254915278204</v>
          </cell>
          <cell r="V232">
            <v>313.76536288160162</v>
          </cell>
          <cell r="W232">
            <v>321.60949695364155</v>
          </cell>
        </row>
        <row r="233">
          <cell r="B233">
            <v>7</v>
          </cell>
          <cell r="C233" t="str">
            <v>Case 2 updated with 4.23% RfR (Proposal Margin)</v>
          </cell>
          <cell r="I233">
            <v>228.51049999999998</v>
          </cell>
          <cell r="J233">
            <v>241.50200000000001</v>
          </cell>
          <cell r="K233">
            <v>250.113</v>
          </cell>
          <cell r="L233">
            <v>245.113</v>
          </cell>
          <cell r="M233">
            <v>251.24082499999997</v>
          </cell>
          <cell r="N233">
            <v>257.52184562499997</v>
          </cell>
          <cell r="O233">
            <v>263.95989176562495</v>
          </cell>
          <cell r="P233">
            <v>270.55888905976553</v>
          </cell>
          <cell r="Q233">
            <v>277.32286128625964</v>
          </cell>
          <cell r="R233">
            <v>284.25593281841611</v>
          </cell>
          <cell r="S233">
            <v>291.36233113887647</v>
          </cell>
          <cell r="T233">
            <v>298.64638941734836</v>
          </cell>
          <cell r="U233">
            <v>306.11254915278204</v>
          </cell>
          <cell r="V233">
            <v>313.76536288160162</v>
          </cell>
          <cell r="W233">
            <v>321.60949695364155</v>
          </cell>
        </row>
        <row r="234">
          <cell r="B234">
            <v>8</v>
          </cell>
          <cell r="C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row>
        <row r="235">
          <cell r="B235">
            <v>9</v>
          </cell>
          <cell r="C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row>
        <row r="236">
          <cell r="B236">
            <v>10</v>
          </cell>
          <cell r="C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row>
        <row r="237">
          <cell r="B237">
            <v>11</v>
          </cell>
          <cell r="C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row>
        <row r="238">
          <cell r="B238">
            <v>12</v>
          </cell>
          <cell r="C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row>
        <row r="239">
          <cell r="B239">
            <v>13</v>
          </cell>
          <cell r="C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row>
        <row r="240">
          <cell r="B240">
            <v>14</v>
          </cell>
          <cell r="C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row>
        <row r="241">
          <cell r="B241">
            <v>15</v>
          </cell>
          <cell r="C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row>
        <row r="242">
          <cell r="B242">
            <v>16</v>
          </cell>
          <cell r="C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row>
        <row r="243">
          <cell r="B243">
            <v>17</v>
          </cell>
          <cell r="C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row>
        <row r="244">
          <cell r="B244">
            <v>18</v>
          </cell>
          <cell r="C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row>
        <row r="245">
          <cell r="B245">
            <v>19</v>
          </cell>
          <cell r="C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row>
        <row r="246">
          <cell r="B246">
            <v>20</v>
          </cell>
          <cell r="C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
          <cell r="A1" t="str">
            <v>Ck1</v>
          </cell>
        </row>
      </sheetData>
      <sheetData sheetId="87"/>
      <sheetData sheetId="88">
        <row r="21">
          <cell r="D21" t="str">
            <v>2010-11</v>
          </cell>
        </row>
        <row r="22">
          <cell r="D22" t="str">
            <v>2015-16</v>
          </cell>
        </row>
        <row r="23">
          <cell r="D23" t="str">
            <v>2020-21</v>
          </cell>
        </row>
        <row r="24">
          <cell r="D24" t="str">
            <v>2025-26</v>
          </cell>
        </row>
        <row r="25">
          <cell r="D25" t="str">
            <v>2030-31</v>
          </cell>
        </row>
        <row r="33">
          <cell r="C33" t="str">
            <v>$'M June 2015</v>
          </cell>
        </row>
      </sheetData>
      <sheetData sheetId="8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G1"/>
      <sheetName val="1-C"/>
      <sheetName val="1.0"/>
      <sheetName val="1.1"/>
      <sheetName val="1.2"/>
      <sheetName val="1.3"/>
      <sheetName val="1.4"/>
      <sheetName val="1.5a"/>
      <sheetName val="1.5b"/>
      <sheetName val="1.5c"/>
      <sheetName val="1.6"/>
      <sheetName val="2.0"/>
      <sheetName val="2.1"/>
      <sheetName val="2.2"/>
      <sheetName val="2.3"/>
      <sheetName val="2.4"/>
      <sheetName val="2.5"/>
      <sheetName val="Summary (2)"/>
      <sheetName val="Summary (3)"/>
      <sheetName val="Summary-Dist (2)"/>
      <sheetName val="4.5-Dist"/>
      <sheetName val="4.6 Spend"/>
      <sheetName val="3.0"/>
      <sheetName val="3.1"/>
      <sheetName val="3.2"/>
      <sheetName val="4.3a"/>
      <sheetName val="3.3"/>
      <sheetName val="3.4"/>
      <sheetName val="4-0"/>
      <sheetName val="4.1"/>
      <sheetName val="4.2"/>
      <sheetName val="4.3"/>
      <sheetName val="4W"/>
      <sheetName val="4W1"/>
      <sheetName val="4W1-SCS"/>
      <sheetName val="4W1-ACS"/>
      <sheetName val="4W2"/>
      <sheetName val="4W3"/>
      <sheetName val="4W4"/>
      <sheetName val="4W-Archive"/>
      <sheetName val="4W5"/>
      <sheetName val="Appendices"/>
      <sheetName val="A1"/>
      <sheetName val="A1.1"/>
      <sheetName val="A1.2"/>
      <sheetName val="A1.3"/>
      <sheetName val="A1.4"/>
      <sheetName val="RS11"/>
      <sheetName val="A2"/>
      <sheetName val="A2.1 EEV"/>
      <sheetName val="A2.2 Growth"/>
      <sheetName val="A2.2 Growth-2023"/>
      <sheetName val="A2.2 Growth-2030"/>
      <sheetName val="A2.3"/>
      <sheetName val="A3"/>
      <sheetName val="A3.1"/>
      <sheetName val="A3.2"/>
      <sheetName val="A3.3"/>
      <sheetName val="A3.4"/>
      <sheetName val="A4"/>
      <sheetName val="A4.1C"/>
      <sheetName val="A4.2"/>
      <sheetName val="A4.3"/>
      <sheetName val="A4.4 SCS"/>
      <sheetName val="A4.4 ACS"/>
      <sheetName val="A4.4 T"/>
      <sheetName val="A4.5"/>
      <sheetName val="A4.6"/>
      <sheetName val="A4.7"/>
      <sheetName val="A4.8"/>
      <sheetName val="A4.9"/>
      <sheetName val="A4.10"/>
      <sheetName val="A4.11"/>
      <sheetName val="DataImport"/>
      <sheetName val="Imp-1"/>
      <sheetName val="Imp-2"/>
      <sheetName val="Imp-3"/>
      <sheetName val="Imp-3-SCS"/>
      <sheetName val="Imp-3-ACS"/>
      <sheetName val="DataExport"/>
      <sheetName val="Ex-1"/>
      <sheetName val="Ex-2"/>
      <sheetName val="Documentation"/>
      <sheetName val="HelpText"/>
      <sheetName val="Ref"/>
      <sheetName val="Ck1"/>
      <sheetName val="L1"/>
      <sheetName val="L2"/>
      <sheetName val="1.5 (2)"/>
    </sheetNames>
    <sheetDataSet>
      <sheetData sheetId="0">
        <row r="41">
          <cell r="D41" t="str">
            <v>Regulatory Analysis and Scenarios Model</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3">
          <cell r="C13">
            <v>1</v>
          </cell>
        </row>
        <row r="14">
          <cell r="C14">
            <v>2</v>
          </cell>
        </row>
        <row r="15">
          <cell r="C15">
            <v>3</v>
          </cell>
        </row>
        <row r="16">
          <cell r="C16">
            <v>4</v>
          </cell>
        </row>
        <row r="17">
          <cell r="C17">
            <v>5</v>
          </cell>
        </row>
        <row r="18">
          <cell r="C18">
            <v>6</v>
          </cell>
        </row>
      </sheetData>
      <sheetData sheetId="33">
        <row r="9">
          <cell r="C9">
            <v>1</v>
          </cell>
          <cell r="D9" t="str">
            <v xml:space="preserve">2014 "Owners Plan" </v>
          </cell>
        </row>
        <row r="10">
          <cell r="C10">
            <v>2</v>
          </cell>
          <cell r="D10" t="str">
            <v>2014 "Owners Plan" updated with 2014 debt refinancing</v>
          </cell>
        </row>
        <row r="11">
          <cell r="C11">
            <v>3</v>
          </cell>
          <cell r="D11" t="str">
            <v>Case 2 updated with RBA Rates forecast</v>
          </cell>
        </row>
        <row r="12">
          <cell r="C12">
            <v>4</v>
          </cell>
          <cell r="D12" t="str">
            <v>Case 2 updated with Bloomberg Rates forecast</v>
          </cell>
        </row>
        <row r="13">
          <cell r="C13">
            <v>5</v>
          </cell>
          <cell r="D13" t="str">
            <v>Case 3 updated with Transitional Benefit</v>
          </cell>
        </row>
        <row r="14">
          <cell r="C14">
            <v>6</v>
          </cell>
          <cell r="D14" t="str">
            <v>Case 3 updated with Transitional Benefit</v>
          </cell>
        </row>
        <row r="15">
          <cell r="C15">
            <v>7</v>
          </cell>
          <cell r="D15" t="str">
            <v>Case 2 updated with 4.23% RfR (Proposal Margin)</v>
          </cell>
        </row>
        <row r="16">
          <cell r="C16">
            <v>8</v>
          </cell>
        </row>
        <row r="17">
          <cell r="C17">
            <v>9</v>
          </cell>
        </row>
        <row r="18">
          <cell r="C18">
            <v>10</v>
          </cell>
        </row>
        <row r="19">
          <cell r="C19">
            <v>11</v>
          </cell>
        </row>
        <row r="20">
          <cell r="C20">
            <v>12</v>
          </cell>
        </row>
        <row r="21">
          <cell r="C21">
            <v>13</v>
          </cell>
        </row>
        <row r="22">
          <cell r="C22">
            <v>14</v>
          </cell>
        </row>
        <row r="23">
          <cell r="C23">
            <v>15</v>
          </cell>
        </row>
        <row r="24">
          <cell r="C24">
            <v>16</v>
          </cell>
        </row>
        <row r="25">
          <cell r="C25">
            <v>17</v>
          </cell>
        </row>
        <row r="26">
          <cell r="C26">
            <v>18</v>
          </cell>
        </row>
        <row r="27">
          <cell r="C27">
            <v>19</v>
          </cell>
        </row>
        <row r="28">
          <cell r="C28">
            <v>20</v>
          </cell>
        </row>
      </sheetData>
      <sheetData sheetId="34"/>
      <sheetData sheetId="35"/>
      <sheetData sheetId="36"/>
      <sheetData sheetId="37"/>
      <sheetData sheetId="38"/>
      <sheetData sheetId="39">
        <row r="31">
          <cell r="B31">
            <v>1</v>
          </cell>
          <cell r="C31" t="str">
            <v xml:space="preserve">2014 "Owners Plan" </v>
          </cell>
          <cell r="I31">
            <v>717.20110577000003</v>
          </cell>
          <cell r="J31">
            <v>807.6857415100003</v>
          </cell>
          <cell r="K31">
            <v>820.4619674600001</v>
          </cell>
          <cell r="L31">
            <v>846.92909700000018</v>
          </cell>
          <cell r="M31">
            <v>826.04073761405357</v>
          </cell>
          <cell r="N31">
            <v>814.22071663021939</v>
          </cell>
          <cell r="O31">
            <v>851.25067464494236</v>
          </cell>
          <cell r="P31">
            <v>889.07028529153126</v>
          </cell>
          <cell r="Q31">
            <v>928.24996804812019</v>
          </cell>
          <cell r="R31">
            <v>986.3089597835185</v>
          </cell>
          <cell r="S31">
            <v>1047.247873375333</v>
          </cell>
          <cell r="T31">
            <v>1096.3811510754813</v>
          </cell>
          <cell r="U31">
            <v>1154.2219091116945</v>
          </cell>
          <cell r="V31">
            <v>1215.0613358892654</v>
          </cell>
          <cell r="W31">
            <v>1240.9323900150966</v>
          </cell>
          <cell r="X31">
            <v>1269.3875255880043</v>
          </cell>
          <cell r="Y31">
            <v>1333.687588593401</v>
          </cell>
          <cell r="Z31">
            <v>1401.5326766722467</v>
          </cell>
          <cell r="AA31">
            <v>1475.5274535148146</v>
          </cell>
          <cell r="AB31">
            <v>1532.2620096949736</v>
          </cell>
        </row>
        <row r="32">
          <cell r="B32">
            <v>2</v>
          </cell>
          <cell r="C32" t="str">
            <v>2014 "Owners Plan" updated with 2014 debt refinancing</v>
          </cell>
          <cell r="I32">
            <v>717.20110577000003</v>
          </cell>
          <cell r="J32">
            <v>807.6857415100003</v>
          </cell>
          <cell r="K32">
            <v>820.4619674600001</v>
          </cell>
          <cell r="L32">
            <v>846.92909700000018</v>
          </cell>
          <cell r="M32">
            <v>826.04073761405311</v>
          </cell>
          <cell r="N32">
            <v>814.2207166302187</v>
          </cell>
          <cell r="O32">
            <v>851.25067464494191</v>
          </cell>
          <cell r="P32">
            <v>889.07028529153058</v>
          </cell>
          <cell r="Q32">
            <v>928.24996804811929</v>
          </cell>
          <cell r="R32">
            <v>986.30895978351805</v>
          </cell>
          <cell r="S32">
            <v>1047.247873375333</v>
          </cell>
          <cell r="T32">
            <v>1096.3811510754808</v>
          </cell>
          <cell r="U32">
            <v>1154.221909111694</v>
          </cell>
          <cell r="V32">
            <v>1215.0613358892649</v>
          </cell>
          <cell r="W32">
            <v>1240.9323900150966</v>
          </cell>
          <cell r="X32">
            <v>1269.3875255880046</v>
          </cell>
          <cell r="Y32">
            <v>1333.6875885934014</v>
          </cell>
          <cell r="Z32">
            <v>1401.5326766722469</v>
          </cell>
          <cell r="AA32">
            <v>1475.5274535148151</v>
          </cell>
          <cell r="AB32">
            <v>1532.262009694974</v>
          </cell>
        </row>
        <row r="33">
          <cell r="B33">
            <v>3</v>
          </cell>
          <cell r="C33" t="str">
            <v>Case 2 updated with RBA Rates forecast</v>
          </cell>
          <cell r="I33">
            <v>717.20110577000003</v>
          </cell>
          <cell r="J33">
            <v>807.6857415100003</v>
          </cell>
          <cell r="K33">
            <v>820.4619674600001</v>
          </cell>
          <cell r="L33">
            <v>846.92909700000018</v>
          </cell>
          <cell r="M33">
            <v>821.67610157468312</v>
          </cell>
          <cell r="N33">
            <v>805.42767916869002</v>
          </cell>
          <cell r="O33">
            <v>842.05216263869556</v>
          </cell>
          <cell r="P33">
            <v>879.44746618970839</v>
          </cell>
          <cell r="Q33">
            <v>918.18312514527327</v>
          </cell>
          <cell r="R33">
            <v>975.7223687768867</v>
          </cell>
          <cell r="S33">
            <v>1036.094566638046</v>
          </cell>
          <cell r="T33">
            <v>1084.6632081846187</v>
          </cell>
          <cell r="U33">
            <v>1141.9107453619822</v>
          </cell>
          <cell r="V33">
            <v>1202.126919474724</v>
          </cell>
          <cell r="W33">
            <v>1227.7416126623539</v>
          </cell>
          <cell r="X33">
            <v>1255.9148596106168</v>
          </cell>
          <cell r="Y33">
            <v>1319.5328689009084</v>
          </cell>
          <cell r="Z33">
            <v>1386.661374295322</v>
          </cell>
          <cell r="AA33">
            <v>1459.9032914550585</v>
          </cell>
          <cell r="AB33">
            <v>1516.3279225309188</v>
          </cell>
        </row>
        <row r="34">
          <cell r="B34">
            <v>4</v>
          </cell>
          <cell r="C34" t="str">
            <v>Case 2 updated with Bloomberg Rates forecast</v>
          </cell>
          <cell r="I34">
            <v>717.20110577000003</v>
          </cell>
          <cell r="J34">
            <v>807.6857415100003</v>
          </cell>
          <cell r="K34">
            <v>820.4619674600001</v>
          </cell>
          <cell r="L34">
            <v>846.92909700000018</v>
          </cell>
          <cell r="M34">
            <v>813.33352837645089</v>
          </cell>
          <cell r="N34">
            <v>788.62065094569039</v>
          </cell>
          <cell r="O34">
            <v>824.4701084742685</v>
          </cell>
          <cell r="P34">
            <v>861.05438937808253</v>
          </cell>
          <cell r="Q34">
            <v>898.94133899413021</v>
          </cell>
          <cell r="R34">
            <v>955.49358520770943</v>
          </cell>
          <cell r="S34">
            <v>1014.7891356546781</v>
          </cell>
          <cell r="T34">
            <v>1062.2791897577176</v>
          </cell>
          <cell r="U34">
            <v>1118.3935360022192</v>
          </cell>
          <cell r="V34">
            <v>1177.4191513911233</v>
          </cell>
          <cell r="W34">
            <v>1202.5530667029448</v>
          </cell>
          <cell r="X34">
            <v>1230.1969427613146</v>
          </cell>
          <cell r="Y34">
            <v>1292.5129825111103</v>
          </cell>
          <cell r="Z34">
            <v>1358.2736061570401</v>
          </cell>
          <cell r="AA34">
            <v>1430.0783925547762</v>
          </cell>
          <cell r="AB34">
            <v>1485.9222134809102</v>
          </cell>
        </row>
        <row r="35">
          <cell r="B35">
            <v>5</v>
          </cell>
          <cell r="C35" t="str">
            <v>Case 3 updated with Transitional Benefit</v>
          </cell>
          <cell r="I35">
            <v>717.20110577000003</v>
          </cell>
          <cell r="J35">
            <v>807.6857415100003</v>
          </cell>
          <cell r="K35">
            <v>820.4619674600001</v>
          </cell>
          <cell r="L35">
            <v>846.92909700000018</v>
          </cell>
          <cell r="M35">
            <v>821.67610157468312</v>
          </cell>
          <cell r="N35">
            <v>805.42767916869002</v>
          </cell>
          <cell r="O35">
            <v>842.05216263869556</v>
          </cell>
          <cell r="P35">
            <v>879.44746618970839</v>
          </cell>
          <cell r="Q35">
            <v>918.18312514527327</v>
          </cell>
          <cell r="R35">
            <v>975.7223687768867</v>
          </cell>
          <cell r="S35">
            <v>1036.094566638046</v>
          </cell>
          <cell r="T35">
            <v>1084.6632081846187</v>
          </cell>
          <cell r="U35">
            <v>1141.9107453619822</v>
          </cell>
          <cell r="V35">
            <v>1202.126919474724</v>
          </cell>
          <cell r="W35">
            <v>1227.7416126623539</v>
          </cell>
          <cell r="X35">
            <v>1255.9148596106168</v>
          </cell>
          <cell r="Y35">
            <v>1319.5328689009084</v>
          </cell>
          <cell r="Z35">
            <v>1386.661374295322</v>
          </cell>
          <cell r="AA35">
            <v>1459.9032914550585</v>
          </cell>
          <cell r="AB35">
            <v>1516.3279225309188</v>
          </cell>
        </row>
        <row r="36">
          <cell r="B36">
            <v>6</v>
          </cell>
          <cell r="C36" t="str">
            <v>Case 3 updated with Transitional Benefit</v>
          </cell>
          <cell r="I36">
            <v>717.20110577000003</v>
          </cell>
          <cell r="J36">
            <v>807.6857415100003</v>
          </cell>
          <cell r="K36">
            <v>820.4619674600001</v>
          </cell>
          <cell r="L36">
            <v>846.92909700000018</v>
          </cell>
          <cell r="M36">
            <v>813.33352837645089</v>
          </cell>
          <cell r="N36">
            <v>788.62065094569039</v>
          </cell>
          <cell r="O36">
            <v>824.4701084742685</v>
          </cell>
          <cell r="P36">
            <v>861.05438937808253</v>
          </cell>
          <cell r="Q36">
            <v>898.94133899413021</v>
          </cell>
          <cell r="R36">
            <v>955.49358520770988</v>
          </cell>
          <cell r="S36">
            <v>1014.7891356546781</v>
          </cell>
          <cell r="T36">
            <v>1062.2791897577179</v>
          </cell>
          <cell r="U36">
            <v>1118.3935360022192</v>
          </cell>
          <cell r="V36">
            <v>1177.4191513911235</v>
          </cell>
          <cell r="W36">
            <v>1202.5530667029452</v>
          </cell>
          <cell r="X36">
            <v>1230.1969427613151</v>
          </cell>
          <cell r="Y36">
            <v>1292.5129825111103</v>
          </cell>
          <cell r="Z36">
            <v>1358.2736061570404</v>
          </cell>
          <cell r="AA36">
            <v>1430.0783925547762</v>
          </cell>
          <cell r="AB36">
            <v>1485.9222134809102</v>
          </cell>
        </row>
        <row r="37">
          <cell r="B37">
            <v>7</v>
          </cell>
          <cell r="C37" t="str">
            <v>Case 2 updated with 4.23% RfR (Proposal Margin)</v>
          </cell>
          <cell r="I37">
            <v>717.20110577000003</v>
          </cell>
          <cell r="J37">
            <v>807.6857415100003</v>
          </cell>
          <cell r="K37">
            <v>820.4619674600001</v>
          </cell>
          <cell r="L37">
            <v>846.92909700000018</v>
          </cell>
          <cell r="M37">
            <v>823.85834923863513</v>
          </cell>
          <cell r="N37">
            <v>809.82405618552821</v>
          </cell>
          <cell r="O37">
            <v>846.65127044482165</v>
          </cell>
          <cell r="P37">
            <v>884.25872076307633</v>
          </cell>
          <cell r="Q37">
            <v>923.21638452741911</v>
          </cell>
          <cell r="R37">
            <v>978.23674554483136</v>
          </cell>
          <cell r="S37">
            <v>1036.0603893186174</v>
          </cell>
          <cell r="T37">
            <v>1084.6273006383938</v>
          </cell>
          <cell r="U37">
            <v>1141.8730199962292</v>
          </cell>
          <cell r="V37">
            <v>1202.0872842623303</v>
          </cell>
          <cell r="W37">
            <v>1227.765845552562</v>
          </cell>
          <cell r="X37">
            <v>1256.0041191344617</v>
          </cell>
          <cell r="Y37">
            <v>1319.6266471881481</v>
          </cell>
          <cell r="Z37">
            <v>1386.7599001083529</v>
          </cell>
          <cell r="AA37">
            <v>1460.0068051373737</v>
          </cell>
          <cell r="AB37">
            <v>1516.5116139675001</v>
          </cell>
        </row>
        <row r="38">
          <cell r="B38">
            <v>8</v>
          </cell>
          <cell r="C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row>
        <row r="39">
          <cell r="B39">
            <v>9</v>
          </cell>
          <cell r="C39">
            <v>0</v>
          </cell>
          <cell r="I39">
            <v>0</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row>
        <row r="40">
          <cell r="B40">
            <v>10</v>
          </cell>
          <cell r="C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row>
        <row r="41">
          <cell r="B41">
            <v>11</v>
          </cell>
          <cell r="C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cell r="AA41">
            <v>0</v>
          </cell>
          <cell r="AB41">
            <v>0</v>
          </cell>
        </row>
        <row r="42">
          <cell r="B42">
            <v>12</v>
          </cell>
          <cell r="C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row>
        <row r="43">
          <cell r="B43">
            <v>13</v>
          </cell>
          <cell r="C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row>
        <row r="44">
          <cell r="B44">
            <v>14</v>
          </cell>
          <cell r="C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row>
        <row r="45">
          <cell r="B45">
            <v>15</v>
          </cell>
          <cell r="C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cell r="AA45">
            <v>0</v>
          </cell>
          <cell r="AB45">
            <v>0</v>
          </cell>
        </row>
        <row r="46">
          <cell r="B46">
            <v>16</v>
          </cell>
          <cell r="C46">
            <v>0</v>
          </cell>
          <cell r="I46">
            <v>0</v>
          </cell>
          <cell r="J46">
            <v>0</v>
          </cell>
          <cell r="K46">
            <v>0</v>
          </cell>
          <cell r="L46">
            <v>0</v>
          </cell>
          <cell r="M46">
            <v>0</v>
          </cell>
          <cell r="N46">
            <v>0</v>
          </cell>
          <cell r="O46">
            <v>0</v>
          </cell>
          <cell r="P46">
            <v>0</v>
          </cell>
          <cell r="Q46">
            <v>0</v>
          </cell>
          <cell r="R46">
            <v>0</v>
          </cell>
          <cell r="S46">
            <v>0</v>
          </cell>
          <cell r="T46">
            <v>0</v>
          </cell>
          <cell r="U46">
            <v>0</v>
          </cell>
          <cell r="V46">
            <v>0</v>
          </cell>
          <cell r="W46">
            <v>0</v>
          </cell>
          <cell r="X46">
            <v>0</v>
          </cell>
          <cell r="Y46">
            <v>0</v>
          </cell>
          <cell r="Z46">
            <v>0</v>
          </cell>
          <cell r="AA46">
            <v>0</v>
          </cell>
          <cell r="AB46">
            <v>0</v>
          </cell>
        </row>
        <row r="47">
          <cell r="B47">
            <v>17</v>
          </cell>
          <cell r="C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row>
        <row r="48">
          <cell r="B48">
            <v>18</v>
          </cell>
          <cell r="C48">
            <v>0</v>
          </cell>
          <cell r="I48">
            <v>0</v>
          </cell>
          <cell r="J48">
            <v>0</v>
          </cell>
          <cell r="K48">
            <v>0</v>
          </cell>
          <cell r="L48">
            <v>0</v>
          </cell>
          <cell r="M48">
            <v>0</v>
          </cell>
          <cell r="N48">
            <v>0</v>
          </cell>
          <cell r="O48">
            <v>0</v>
          </cell>
          <cell r="P48">
            <v>0</v>
          </cell>
          <cell r="Q48">
            <v>0</v>
          </cell>
          <cell r="R48">
            <v>0</v>
          </cell>
          <cell r="S48">
            <v>0</v>
          </cell>
          <cell r="T48">
            <v>0</v>
          </cell>
          <cell r="U48">
            <v>0</v>
          </cell>
          <cell r="V48">
            <v>0</v>
          </cell>
          <cell r="W48">
            <v>0</v>
          </cell>
          <cell r="X48">
            <v>0</v>
          </cell>
          <cell r="Y48">
            <v>0</v>
          </cell>
          <cell r="Z48">
            <v>0</v>
          </cell>
          <cell r="AA48">
            <v>0</v>
          </cell>
          <cell r="AB48">
            <v>0</v>
          </cell>
        </row>
        <row r="49">
          <cell r="B49">
            <v>19</v>
          </cell>
          <cell r="C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row>
        <row r="50">
          <cell r="B50">
            <v>20</v>
          </cell>
          <cell r="C50">
            <v>0</v>
          </cell>
          <cell r="I50">
            <v>0</v>
          </cell>
          <cell r="J50">
            <v>0</v>
          </cell>
          <cell r="K50">
            <v>0</v>
          </cell>
          <cell r="L50">
            <v>0</v>
          </cell>
          <cell r="M50">
            <v>0</v>
          </cell>
          <cell r="N50">
            <v>0</v>
          </cell>
          <cell r="O50">
            <v>0</v>
          </cell>
          <cell r="P50">
            <v>0</v>
          </cell>
          <cell r="Q50">
            <v>0</v>
          </cell>
          <cell r="R50">
            <v>0</v>
          </cell>
          <cell r="S50">
            <v>0</v>
          </cell>
          <cell r="T50">
            <v>0</v>
          </cell>
          <cell r="U50">
            <v>0</v>
          </cell>
          <cell r="V50">
            <v>0</v>
          </cell>
          <cell r="W50">
            <v>0</v>
          </cell>
          <cell r="X50">
            <v>0</v>
          </cell>
          <cell r="Y50">
            <v>0</v>
          </cell>
          <cell r="Z50">
            <v>0</v>
          </cell>
          <cell r="AA50">
            <v>0</v>
          </cell>
          <cell r="AB50">
            <v>0</v>
          </cell>
        </row>
        <row r="53">
          <cell r="B53" t="str">
            <v>1</v>
          </cell>
        </row>
        <row r="54">
          <cell r="B54" t="str">
            <v>2</v>
          </cell>
        </row>
        <row r="55">
          <cell r="B55" t="str">
            <v>3</v>
          </cell>
        </row>
        <row r="56">
          <cell r="B56" t="str">
            <v>4</v>
          </cell>
        </row>
        <row r="57">
          <cell r="B57" t="str">
            <v>5</v>
          </cell>
        </row>
        <row r="58">
          <cell r="B58" t="str">
            <v>6</v>
          </cell>
        </row>
        <row r="59">
          <cell r="B59" t="str">
            <v>7</v>
          </cell>
        </row>
        <row r="60">
          <cell r="B60" t="str">
            <v>8</v>
          </cell>
        </row>
        <row r="63">
          <cell r="B63">
            <v>1</v>
          </cell>
          <cell r="C63" t="str">
            <v xml:space="preserve">2014 "Owners Plan" </v>
          </cell>
          <cell r="I63">
            <v>0.81030020439307315</v>
          </cell>
          <cell r="J63">
            <v>0.81287699474123598</v>
          </cell>
          <cell r="K63">
            <v>0.77843282344035236</v>
          </cell>
          <cell r="L63">
            <v>0.75746260718214931</v>
          </cell>
          <cell r="M63">
            <v>0.73779253865115035</v>
          </cell>
          <cell r="N63">
            <v>0.7374296555919595</v>
          </cell>
          <cell r="O63">
            <v>0.74936041767728956</v>
          </cell>
          <cell r="P63">
            <v>0.75711271708026406</v>
          </cell>
          <cell r="Q63">
            <v>0.76759917846221748</v>
          </cell>
          <cell r="R63">
            <v>0.7736051645811175</v>
          </cell>
          <cell r="S63">
            <v>0.77031712426401722</v>
          </cell>
          <cell r="T63">
            <v>0.76637418805231738</v>
          </cell>
          <cell r="U63">
            <v>0.7621163092022657</v>
          </cell>
          <cell r="V63">
            <v>0.75553045014649045</v>
          </cell>
          <cell r="W63">
            <v>0.74634661774413169</v>
          </cell>
          <cell r="X63">
            <v>0.73705884938983179</v>
          </cell>
          <cell r="Y63">
            <v>0.72787403838329823</v>
          </cell>
          <cell r="Z63">
            <v>0.7172211692426198</v>
          </cell>
          <cell r="AA63">
            <v>0.7031133591741402</v>
          </cell>
          <cell r="AB63">
            <v>0.69279416401544036</v>
          </cell>
        </row>
        <row r="64">
          <cell r="B64">
            <v>2</v>
          </cell>
          <cell r="C64" t="str">
            <v>2014 "Owners Plan" updated with 2014 debt refinancing</v>
          </cell>
          <cell r="I64">
            <v>0.81030020439307315</v>
          </cell>
          <cell r="J64">
            <v>0.81287699474123598</v>
          </cell>
          <cell r="K64">
            <v>0.77843282344035236</v>
          </cell>
          <cell r="L64">
            <v>0.75758515034659391</v>
          </cell>
          <cell r="M64">
            <v>0.73815741842951443</v>
          </cell>
          <cell r="N64">
            <v>0.73730124086674931</v>
          </cell>
          <cell r="O64">
            <v>0.74863551445096543</v>
          </cell>
          <cell r="P64">
            <v>0.75580870814885293</v>
          </cell>
          <cell r="Q64">
            <v>0.76572520634303254</v>
          </cell>
          <cell r="R64">
            <v>0.77117553854060972</v>
          </cell>
          <cell r="S64">
            <v>0.76734496686922682</v>
          </cell>
          <cell r="T64">
            <v>0.76312000187843254</v>
          </cell>
          <cell r="U64">
            <v>0.75876125338858502</v>
          </cell>
          <cell r="V64">
            <v>0.75205897254813292</v>
          </cell>
          <cell r="W64">
            <v>0.74276383385645295</v>
          </cell>
          <cell r="X64">
            <v>0.73336405515406333</v>
          </cell>
          <cell r="Y64">
            <v>0.72404435454568072</v>
          </cell>
          <cell r="Z64">
            <v>0.71323182204550062</v>
          </cell>
          <cell r="AA64">
            <v>0.69894361328003407</v>
          </cell>
          <cell r="AB64">
            <v>0.68838628092746645</v>
          </cell>
        </row>
        <row r="65">
          <cell r="B65">
            <v>3</v>
          </cell>
          <cell r="C65" t="str">
            <v>Case 2 updated with RBA Rates forecast</v>
          </cell>
          <cell r="I65">
            <v>0.81030020439307315</v>
          </cell>
          <cell r="J65">
            <v>0.81287699474123598</v>
          </cell>
          <cell r="K65">
            <v>0.77843282344035236</v>
          </cell>
          <cell r="L65">
            <v>0.75758515034659391</v>
          </cell>
          <cell r="M65">
            <v>0.73794607359485342</v>
          </cell>
          <cell r="N65">
            <v>0.73673889094997869</v>
          </cell>
          <cell r="O65">
            <v>0.74771924403784651</v>
          </cell>
          <cell r="P65">
            <v>0.75426967750071061</v>
          </cell>
          <cell r="Q65">
            <v>0.76354634388101572</v>
          </cell>
          <cell r="R65">
            <v>0.76835982454516771</v>
          </cell>
          <cell r="S65">
            <v>0.76388431396937573</v>
          </cell>
          <cell r="T65">
            <v>0.75900679900286427</v>
          </cell>
          <cell r="U65">
            <v>0.75402066682052216</v>
          </cell>
          <cell r="V65">
            <v>0.74670851700691854</v>
          </cell>
          <cell r="W65">
            <v>0.73681234643978732</v>
          </cell>
          <cell r="X65">
            <v>0.72679889201690728</v>
          </cell>
          <cell r="Y65">
            <v>0.71686046235608747</v>
          </cell>
          <cell r="Z65">
            <v>0.70544462396538099</v>
          </cell>
          <cell r="AA65">
            <v>0.69059490641184196</v>
          </cell>
          <cell r="AB65">
            <v>0.67940117788481702</v>
          </cell>
        </row>
        <row r="66">
          <cell r="B66">
            <v>4</v>
          </cell>
          <cell r="C66" t="str">
            <v>Case 2 updated with Bloomberg Rates forecast</v>
          </cell>
          <cell r="I66">
            <v>0.81030020439307315</v>
          </cell>
          <cell r="J66">
            <v>0.81287699474123598</v>
          </cell>
          <cell r="K66">
            <v>0.77843282344035236</v>
          </cell>
          <cell r="L66">
            <v>0.75758515034659391</v>
          </cell>
          <cell r="M66">
            <v>0.73960484494638279</v>
          </cell>
          <cell r="N66">
            <v>0.7416424543209299</v>
          </cell>
          <cell r="O66">
            <v>0.7550000397635197</v>
          </cell>
          <cell r="P66">
            <v>0.76275918806849408</v>
          </cell>
          <cell r="Q66">
            <v>0.7728076984902108</v>
          </cell>
          <cell r="R66">
            <v>0.77753674438990728</v>
          </cell>
          <cell r="S66">
            <v>0.77293761907364045</v>
          </cell>
          <cell r="T66">
            <v>0.76790429217604717</v>
          </cell>
          <cell r="U66">
            <v>0.76215698679954169</v>
          </cell>
          <cell r="V66">
            <v>0.75420176479390988</v>
          </cell>
          <cell r="W66">
            <v>0.74365666835018607</v>
          </cell>
          <cell r="X66">
            <v>0.73297715724487911</v>
          </cell>
          <cell r="Y66">
            <v>0.7224830891785553</v>
          </cell>
          <cell r="Z66">
            <v>0.71066934486743938</v>
          </cell>
          <cell r="AA66">
            <v>0.69560759621797974</v>
          </cell>
          <cell r="AB66">
            <v>0.68434725971808408</v>
          </cell>
        </row>
        <row r="67">
          <cell r="B67">
            <v>5</v>
          </cell>
          <cell r="C67" t="str">
            <v>Case 3 updated with Transitional Benefit</v>
          </cell>
          <cell r="I67">
            <v>0.81030020439307315</v>
          </cell>
          <cell r="J67">
            <v>0.81287699474123598</v>
          </cell>
          <cell r="K67">
            <v>0.77843282344035236</v>
          </cell>
          <cell r="L67">
            <v>0.75758515034659391</v>
          </cell>
          <cell r="M67">
            <v>0.73589665214171196</v>
          </cell>
          <cell r="N67">
            <v>0.73103991237695365</v>
          </cell>
          <cell r="O67">
            <v>0.73927858162676807</v>
          </cell>
          <cell r="P67">
            <v>0.74373758221305708</v>
          </cell>
          <cell r="Q67">
            <v>0.75142665556297661</v>
          </cell>
          <cell r="R67">
            <v>0.75507035086055474</v>
          </cell>
          <cell r="S67">
            <v>0.74972274855813881</v>
          </cell>
          <cell r="T67">
            <v>0.74408760311640521</v>
          </cell>
          <cell r="U67">
            <v>0.73869026129055637</v>
          </cell>
          <cell r="V67">
            <v>0.73089902289799147</v>
          </cell>
          <cell r="W67">
            <v>0.72055040102144408</v>
          </cell>
          <cell r="X67">
            <v>0.71008455308525253</v>
          </cell>
          <cell r="Y67">
            <v>0.69959383865313252</v>
          </cell>
          <cell r="Z67">
            <v>0.68751832278473013</v>
          </cell>
          <cell r="AA67">
            <v>0.67192236382946746</v>
          </cell>
          <cell r="AB67">
            <v>0.65972833067577641</v>
          </cell>
        </row>
        <row r="68">
          <cell r="B68">
            <v>6</v>
          </cell>
          <cell r="C68" t="str">
            <v>Case 3 updated with Transitional Benefit</v>
          </cell>
          <cell r="I68">
            <v>0.81030020439307315</v>
          </cell>
          <cell r="J68">
            <v>0.81287699474123598</v>
          </cell>
          <cell r="K68">
            <v>0.77843282344035236</v>
          </cell>
          <cell r="L68">
            <v>0.75758515034659391</v>
          </cell>
          <cell r="M68">
            <v>0.73756209009058293</v>
          </cell>
          <cell r="N68">
            <v>0.73597435700295166</v>
          </cell>
          <cell r="O68">
            <v>0.74661753925081686</v>
          </cell>
          <cell r="P68">
            <v>0.7523618053332658</v>
          </cell>
          <cell r="Q68">
            <v>0.76089637633042995</v>
          </cell>
          <cell r="R68">
            <v>0.76453898494347605</v>
          </cell>
          <cell r="S68">
            <v>0.75915868275115517</v>
          </cell>
          <cell r="T68">
            <v>0.75346746754513172</v>
          </cell>
          <cell r="U68">
            <v>0.74741742086309826</v>
          </cell>
          <cell r="V68">
            <v>0.7390991540867059</v>
          </cell>
          <cell r="W68">
            <v>0.72822158027187578</v>
          </cell>
          <cell r="X68">
            <v>0.71721457869510152</v>
          </cell>
          <cell r="Y68">
            <v>0.70630432970997081</v>
          </cell>
          <cell r="Z68">
            <v>0.69398047248627137</v>
          </cell>
          <cell r="AA68">
            <v>0.6783358228801798</v>
          </cell>
          <cell r="AB68">
            <v>0.66626762122537964</v>
          </cell>
        </row>
        <row r="69">
          <cell r="B69">
            <v>7</v>
          </cell>
          <cell r="C69" t="str">
            <v>Case 2 updated with 4.23% RfR (Proposal Margin)</v>
          </cell>
          <cell r="I69">
            <v>0.81030020439307315</v>
          </cell>
          <cell r="J69">
            <v>0.81287699474123598</v>
          </cell>
          <cell r="K69">
            <v>0.77843282344035236</v>
          </cell>
          <cell r="L69">
            <v>0.75758515034659391</v>
          </cell>
          <cell r="M69">
            <v>0.73751048181294354</v>
          </cell>
          <cell r="N69">
            <v>0.73534818408244962</v>
          </cell>
          <cell r="O69">
            <v>0.74523019244615951</v>
          </cell>
          <cell r="P69">
            <v>0.75063402742750418</v>
          </cell>
          <cell r="Q69">
            <v>0.75876703556157654</v>
          </cell>
          <cell r="R69">
            <v>0.76276410548708673</v>
          </cell>
          <cell r="S69">
            <v>0.75797790197194814</v>
          </cell>
          <cell r="T69">
            <v>0.75285961147428215</v>
          </cell>
          <cell r="U69">
            <v>0.7477450604856698</v>
          </cell>
          <cell r="V69">
            <v>0.74027261101498132</v>
          </cell>
          <cell r="W69">
            <v>0.73021658277768964</v>
          </cell>
          <cell r="X69">
            <v>0.72003259699147482</v>
          </cell>
          <cell r="Y69">
            <v>0.70988029424556265</v>
          </cell>
          <cell r="Z69">
            <v>0.69820661142577456</v>
          </cell>
          <cell r="AA69">
            <v>0.68306318964241686</v>
          </cell>
          <cell r="AB69">
            <v>0.67145971766264179</v>
          </cell>
        </row>
        <row r="70">
          <cell r="B70">
            <v>8</v>
          </cell>
          <cell r="C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cell r="AA70">
            <v>0</v>
          </cell>
          <cell r="AB70">
            <v>0</v>
          </cell>
        </row>
        <row r="71">
          <cell r="B71">
            <v>9</v>
          </cell>
          <cell r="C71">
            <v>0</v>
          </cell>
          <cell r="I71">
            <v>0</v>
          </cell>
          <cell r="J71">
            <v>0</v>
          </cell>
          <cell r="K71">
            <v>0</v>
          </cell>
          <cell r="L71">
            <v>0</v>
          </cell>
          <cell r="M71">
            <v>0</v>
          </cell>
          <cell r="N71">
            <v>0</v>
          </cell>
          <cell r="O71">
            <v>0</v>
          </cell>
          <cell r="P71">
            <v>0</v>
          </cell>
          <cell r="Q71">
            <v>0</v>
          </cell>
          <cell r="R71">
            <v>0</v>
          </cell>
          <cell r="S71">
            <v>0</v>
          </cell>
          <cell r="T71">
            <v>0</v>
          </cell>
          <cell r="U71">
            <v>0</v>
          </cell>
          <cell r="V71">
            <v>0</v>
          </cell>
          <cell r="W71">
            <v>0</v>
          </cell>
          <cell r="X71">
            <v>0</v>
          </cell>
          <cell r="Y71">
            <v>0</v>
          </cell>
          <cell r="Z71">
            <v>0</v>
          </cell>
          <cell r="AA71">
            <v>0</v>
          </cell>
          <cell r="AB71">
            <v>0</v>
          </cell>
        </row>
        <row r="72">
          <cell r="B72">
            <v>10</v>
          </cell>
          <cell r="C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cell r="AA72">
            <v>0</v>
          </cell>
          <cell r="AB72">
            <v>0</v>
          </cell>
        </row>
        <row r="73">
          <cell r="B73">
            <v>11</v>
          </cell>
          <cell r="C73">
            <v>0</v>
          </cell>
          <cell r="I73">
            <v>0</v>
          </cell>
          <cell r="J73">
            <v>0</v>
          </cell>
          <cell r="K73">
            <v>0</v>
          </cell>
          <cell r="L73">
            <v>0</v>
          </cell>
          <cell r="M73">
            <v>0</v>
          </cell>
          <cell r="N73">
            <v>0</v>
          </cell>
          <cell r="O73">
            <v>0</v>
          </cell>
          <cell r="P73">
            <v>0</v>
          </cell>
          <cell r="Q73">
            <v>0</v>
          </cell>
          <cell r="R73">
            <v>0</v>
          </cell>
          <cell r="S73">
            <v>0</v>
          </cell>
          <cell r="T73">
            <v>0</v>
          </cell>
          <cell r="U73">
            <v>0</v>
          </cell>
          <cell r="V73">
            <v>0</v>
          </cell>
          <cell r="W73">
            <v>0</v>
          </cell>
          <cell r="X73">
            <v>0</v>
          </cell>
          <cell r="Y73">
            <v>0</v>
          </cell>
          <cell r="Z73">
            <v>0</v>
          </cell>
          <cell r="AA73">
            <v>0</v>
          </cell>
          <cell r="AB73">
            <v>0</v>
          </cell>
        </row>
        <row r="74">
          <cell r="B74">
            <v>12</v>
          </cell>
          <cell r="C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0</v>
          </cell>
          <cell r="AB74">
            <v>0</v>
          </cell>
        </row>
        <row r="75">
          <cell r="B75">
            <v>13</v>
          </cell>
          <cell r="C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cell r="AA75">
            <v>0</v>
          </cell>
          <cell r="AB75">
            <v>0</v>
          </cell>
        </row>
        <row r="76">
          <cell r="B76">
            <v>14</v>
          </cell>
          <cell r="C76">
            <v>0</v>
          </cell>
          <cell r="I76">
            <v>0</v>
          </cell>
          <cell r="J76">
            <v>0</v>
          </cell>
          <cell r="K76">
            <v>0</v>
          </cell>
          <cell r="L76">
            <v>0</v>
          </cell>
          <cell r="M76">
            <v>0</v>
          </cell>
          <cell r="N76">
            <v>0</v>
          </cell>
          <cell r="O76">
            <v>0</v>
          </cell>
          <cell r="P76">
            <v>0</v>
          </cell>
          <cell r="Q76">
            <v>0</v>
          </cell>
          <cell r="R76">
            <v>0</v>
          </cell>
          <cell r="S76">
            <v>0</v>
          </cell>
          <cell r="T76">
            <v>0</v>
          </cell>
          <cell r="U76">
            <v>0</v>
          </cell>
          <cell r="V76">
            <v>0</v>
          </cell>
          <cell r="W76">
            <v>0</v>
          </cell>
          <cell r="X76">
            <v>0</v>
          </cell>
          <cell r="Y76">
            <v>0</v>
          </cell>
          <cell r="Z76">
            <v>0</v>
          </cell>
          <cell r="AA76">
            <v>0</v>
          </cell>
          <cell r="AB76">
            <v>0</v>
          </cell>
        </row>
        <row r="77">
          <cell r="B77">
            <v>15</v>
          </cell>
          <cell r="C77">
            <v>0</v>
          </cell>
          <cell r="I77">
            <v>0</v>
          </cell>
          <cell r="J77">
            <v>0</v>
          </cell>
          <cell r="K77">
            <v>0</v>
          </cell>
          <cell r="L77">
            <v>0</v>
          </cell>
          <cell r="M77">
            <v>0</v>
          </cell>
          <cell r="N77">
            <v>0</v>
          </cell>
          <cell r="O77">
            <v>0</v>
          </cell>
          <cell r="P77">
            <v>0</v>
          </cell>
          <cell r="Q77">
            <v>0</v>
          </cell>
          <cell r="R77">
            <v>0</v>
          </cell>
          <cell r="S77">
            <v>0</v>
          </cell>
          <cell r="T77">
            <v>0</v>
          </cell>
          <cell r="U77">
            <v>0</v>
          </cell>
          <cell r="V77">
            <v>0</v>
          </cell>
          <cell r="W77">
            <v>0</v>
          </cell>
          <cell r="X77">
            <v>0</v>
          </cell>
          <cell r="Y77">
            <v>0</v>
          </cell>
          <cell r="Z77">
            <v>0</v>
          </cell>
          <cell r="AA77">
            <v>0</v>
          </cell>
          <cell r="AB77">
            <v>0</v>
          </cell>
        </row>
        <row r="78">
          <cell r="B78">
            <v>16</v>
          </cell>
          <cell r="C78">
            <v>0</v>
          </cell>
          <cell r="I78">
            <v>0</v>
          </cell>
          <cell r="J78">
            <v>0</v>
          </cell>
          <cell r="K78">
            <v>0</v>
          </cell>
          <cell r="L78">
            <v>0</v>
          </cell>
          <cell r="M78">
            <v>0</v>
          </cell>
          <cell r="N78">
            <v>0</v>
          </cell>
          <cell r="O78">
            <v>0</v>
          </cell>
          <cell r="P78">
            <v>0</v>
          </cell>
          <cell r="Q78">
            <v>0</v>
          </cell>
          <cell r="R78">
            <v>0</v>
          </cell>
          <cell r="S78">
            <v>0</v>
          </cell>
          <cell r="T78">
            <v>0</v>
          </cell>
          <cell r="U78">
            <v>0</v>
          </cell>
          <cell r="V78">
            <v>0</v>
          </cell>
          <cell r="W78">
            <v>0</v>
          </cell>
          <cell r="X78">
            <v>0</v>
          </cell>
          <cell r="Y78">
            <v>0</v>
          </cell>
          <cell r="Z78">
            <v>0</v>
          </cell>
          <cell r="AA78">
            <v>0</v>
          </cell>
          <cell r="AB78">
            <v>0</v>
          </cell>
        </row>
        <row r="79">
          <cell r="B79">
            <v>17</v>
          </cell>
          <cell r="C79">
            <v>0</v>
          </cell>
          <cell r="I79">
            <v>0</v>
          </cell>
          <cell r="J79">
            <v>0</v>
          </cell>
          <cell r="K79">
            <v>0</v>
          </cell>
          <cell r="L79">
            <v>0</v>
          </cell>
          <cell r="M79">
            <v>0</v>
          </cell>
          <cell r="N79">
            <v>0</v>
          </cell>
          <cell r="O79">
            <v>0</v>
          </cell>
          <cell r="P79">
            <v>0</v>
          </cell>
          <cell r="Q79">
            <v>0</v>
          </cell>
          <cell r="R79">
            <v>0</v>
          </cell>
          <cell r="S79">
            <v>0</v>
          </cell>
          <cell r="T79">
            <v>0</v>
          </cell>
          <cell r="U79">
            <v>0</v>
          </cell>
          <cell r="V79">
            <v>0</v>
          </cell>
          <cell r="W79">
            <v>0</v>
          </cell>
          <cell r="X79">
            <v>0</v>
          </cell>
          <cell r="Y79">
            <v>0</v>
          </cell>
          <cell r="Z79">
            <v>0</v>
          </cell>
          <cell r="AA79">
            <v>0</v>
          </cell>
          <cell r="AB79">
            <v>0</v>
          </cell>
        </row>
        <row r="80">
          <cell r="B80">
            <v>18</v>
          </cell>
          <cell r="C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cell r="AA80">
            <v>0</v>
          </cell>
          <cell r="AB80">
            <v>0</v>
          </cell>
        </row>
        <row r="81">
          <cell r="B81">
            <v>19</v>
          </cell>
          <cell r="C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cell r="AA81">
            <v>0</v>
          </cell>
          <cell r="AB81">
            <v>0</v>
          </cell>
        </row>
        <row r="82">
          <cell r="B82">
            <v>20</v>
          </cell>
          <cell r="C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cell r="AA82">
            <v>0</v>
          </cell>
          <cell r="AB82">
            <v>0</v>
          </cell>
        </row>
        <row r="85">
          <cell r="B85">
            <v>1</v>
          </cell>
          <cell r="C85" t="str">
            <v xml:space="preserve">2014 "Owners Plan" </v>
          </cell>
          <cell r="I85">
            <v>0.15682884510436981</v>
          </cell>
          <cell r="J85">
            <v>0.17739967442512056</v>
          </cell>
          <cell r="K85">
            <v>0.17322761319151833</v>
          </cell>
          <cell r="L85">
            <v>0.17521100656766206</v>
          </cell>
          <cell r="M85">
            <v>0.16335641040431859</v>
          </cell>
          <cell r="N85">
            <v>0.15427555862104089</v>
          </cell>
          <cell r="O85">
            <v>0.14955051937173272</v>
          </cell>
          <cell r="P85">
            <v>0.14190164110826295</v>
          </cell>
          <cell r="Q85">
            <v>0.1378497789974924</v>
          </cell>
          <cell r="R85">
            <v>0.13917725869225403</v>
          </cell>
          <cell r="S85">
            <v>0.14297448755387729</v>
          </cell>
          <cell r="T85">
            <v>0.14519184997761114</v>
          </cell>
          <cell r="U85">
            <v>0.14999210444065733</v>
          </cell>
          <cell r="V85">
            <v>0.156458627785482</v>
          </cell>
          <cell r="W85">
            <v>0.1559323654794566</v>
          </cell>
          <cell r="X85">
            <v>0.15586991985052825</v>
          </cell>
          <cell r="Y85">
            <v>0.16334797697484185</v>
          </cell>
          <cell r="Z85">
            <v>0.17256929986652211</v>
          </cell>
          <cell r="AA85">
            <v>0.1846084452171371</v>
          </cell>
          <cell r="AB85">
            <v>0.19502548980551543</v>
          </cell>
        </row>
        <row r="86">
          <cell r="B86">
            <v>2</v>
          </cell>
          <cell r="C86" t="str">
            <v>2014 "Owners Plan" updated with 2014 debt refinancing</v>
          </cell>
          <cell r="I86">
            <v>0.15682884510436981</v>
          </cell>
          <cell r="J86">
            <v>0.17739967442512056</v>
          </cell>
          <cell r="K86">
            <v>0.17322761319151833</v>
          </cell>
          <cell r="L86">
            <v>0.1710281594421672</v>
          </cell>
          <cell r="M86">
            <v>0.15826464070275731</v>
          </cell>
          <cell r="N86">
            <v>0.1535698175649847</v>
          </cell>
          <cell r="O86">
            <v>0.15046887012685409</v>
          </cell>
          <cell r="P86">
            <v>0.1429280198917528</v>
          </cell>
          <cell r="Q86">
            <v>0.13897758838779278</v>
          </cell>
          <cell r="R86">
            <v>0.14041520825490242</v>
          </cell>
          <cell r="S86">
            <v>0.14434055434058291</v>
          </cell>
          <cell r="T86">
            <v>0.14631359102374342</v>
          </cell>
          <cell r="U86">
            <v>0.1509270209979624</v>
          </cell>
          <cell r="V86">
            <v>0.15746058980775202</v>
          </cell>
          <cell r="W86">
            <v>0.1569764970678344</v>
          </cell>
          <cell r="X86">
            <v>0.15696054767863124</v>
          </cell>
          <cell r="Y86">
            <v>0.16452863210511914</v>
          </cell>
          <cell r="Z86">
            <v>0.17386339344487939</v>
          </cell>
          <cell r="AA86">
            <v>0.1860521469804452</v>
          </cell>
          <cell r="AB86">
            <v>0.19663331483429305</v>
          </cell>
        </row>
        <row r="87">
          <cell r="B87">
            <v>3</v>
          </cell>
          <cell r="C87" t="str">
            <v>Case 2 updated with RBA Rates forecast</v>
          </cell>
          <cell r="I87">
            <v>0.15682884510436981</v>
          </cell>
          <cell r="J87">
            <v>0.17739967442512056</v>
          </cell>
          <cell r="K87">
            <v>0.17322761319151833</v>
          </cell>
          <cell r="L87">
            <v>0.1710281594421672</v>
          </cell>
          <cell r="M87">
            <v>0.1582937281254857</v>
          </cell>
          <cell r="N87">
            <v>0.15393406972561627</v>
          </cell>
          <cell r="O87">
            <v>0.15123564871044007</v>
          </cell>
          <cell r="P87">
            <v>0.14415851696378321</v>
          </cell>
          <cell r="Q87">
            <v>0.1403603269562112</v>
          </cell>
          <cell r="R87">
            <v>0.14194600121232262</v>
          </cell>
          <cell r="S87">
            <v>0.14605662309309764</v>
          </cell>
          <cell r="T87">
            <v>0.14819748323706103</v>
          </cell>
          <cell r="U87">
            <v>0.15294644621595466</v>
          </cell>
          <cell r="V87">
            <v>0.15964566722192322</v>
          </cell>
          <cell r="W87">
            <v>0.15937302871126691</v>
          </cell>
          <cell r="X87">
            <v>0.15957546221586638</v>
          </cell>
          <cell r="Y87">
            <v>0.16736018241556569</v>
          </cell>
          <cell r="Z87">
            <v>0.17693189048788069</v>
          </cell>
          <cell r="AA87">
            <v>0.18939036002638035</v>
          </cell>
          <cell r="AB87">
            <v>0.20032135684848584</v>
          </cell>
        </row>
        <row r="88">
          <cell r="B88">
            <v>4</v>
          </cell>
          <cell r="C88" t="str">
            <v>Case 2 updated with Bloomberg Rates forecast</v>
          </cell>
          <cell r="I88">
            <v>0.15682884510436981</v>
          </cell>
          <cell r="J88">
            <v>0.17739967442512056</v>
          </cell>
          <cell r="K88">
            <v>0.17322761319151833</v>
          </cell>
          <cell r="L88">
            <v>0.1710281594421672</v>
          </cell>
          <cell r="M88">
            <v>0.1554106244622849</v>
          </cell>
          <cell r="N88">
            <v>0.14825801259510588</v>
          </cell>
          <cell r="O88">
            <v>0.14654205544225291</v>
          </cell>
          <cell r="P88">
            <v>0.14072057531039164</v>
          </cell>
          <cell r="Q88">
            <v>0.13739787205231407</v>
          </cell>
          <cell r="R88">
            <v>0.14000951616844706</v>
          </cell>
          <cell r="S88">
            <v>0.14414806208343781</v>
          </cell>
          <cell r="T88">
            <v>0.14639978811679158</v>
          </cell>
          <cell r="U88">
            <v>0.15205030692478849</v>
          </cell>
          <cell r="V88">
            <v>0.15872633843690573</v>
          </cell>
          <cell r="W88">
            <v>0.15864622489094796</v>
          </cell>
          <cell r="X88">
            <v>0.15903124226777923</v>
          </cell>
          <cell r="Y88">
            <v>0.16677100636116063</v>
          </cell>
          <cell r="Z88">
            <v>0.1762172998900485</v>
          </cell>
          <cell r="AA88">
            <v>0.18842899615680353</v>
          </cell>
          <cell r="AB88">
            <v>0.19919359561815034</v>
          </cell>
        </row>
        <row r="89">
          <cell r="B89">
            <v>5</v>
          </cell>
          <cell r="C89" t="str">
            <v>Case 3 updated with Transitional Benefit</v>
          </cell>
          <cell r="I89">
            <v>0.15682884510436981</v>
          </cell>
          <cell r="J89">
            <v>0.17739967442512056</v>
          </cell>
          <cell r="K89">
            <v>0.17322761319151833</v>
          </cell>
          <cell r="L89">
            <v>0.1710281594421672</v>
          </cell>
          <cell r="M89">
            <v>0.16122078247722874</v>
          </cell>
          <cell r="N89">
            <v>0.15996597150600561</v>
          </cell>
          <cell r="O89">
            <v>0.15694996513814399</v>
          </cell>
          <cell r="P89">
            <v>0.14945554125298219</v>
          </cell>
          <cell r="Q89">
            <v>0.14527805738167385</v>
          </cell>
          <cell r="R89">
            <v>0.14665381478202438</v>
          </cell>
          <cell r="S89">
            <v>0.15071019602908761</v>
          </cell>
          <cell r="T89">
            <v>0.15287431690031675</v>
          </cell>
          <cell r="U89">
            <v>0.15732826409453698</v>
          </cell>
          <cell r="V89">
            <v>0.16433891691978633</v>
          </cell>
          <cell r="W89">
            <v>0.16426170319735861</v>
          </cell>
          <cell r="X89">
            <v>0.16468031379754347</v>
          </cell>
          <cell r="Y89">
            <v>0.17288604118116382</v>
          </cell>
          <cell r="Z89">
            <v>0.18299008654050788</v>
          </cell>
          <cell r="AA89">
            <v>0.19615060236969303</v>
          </cell>
          <cell r="AB89">
            <v>0.2078626230880751</v>
          </cell>
        </row>
        <row r="90">
          <cell r="B90">
            <v>6</v>
          </cell>
          <cell r="C90" t="str">
            <v>Case 3 updated with Transitional Benefit</v>
          </cell>
          <cell r="I90">
            <v>0.15682884510436981</v>
          </cell>
          <cell r="J90">
            <v>0.17739967442512056</v>
          </cell>
          <cell r="K90">
            <v>0.17322761319151833</v>
          </cell>
          <cell r="L90">
            <v>0.1710281594421672</v>
          </cell>
          <cell r="M90">
            <v>0.15832091648981492</v>
          </cell>
          <cell r="N90">
            <v>0.15419442968743627</v>
          </cell>
          <cell r="O90">
            <v>0.15211410525660227</v>
          </cell>
          <cell r="P90">
            <v>0.14579006631717925</v>
          </cell>
          <cell r="Q90">
            <v>0.14207293612905392</v>
          </cell>
          <cell r="R90">
            <v>0.14445559400698568</v>
          </cell>
          <cell r="S90">
            <v>0.14850516350440296</v>
          </cell>
          <cell r="T90">
            <v>0.15074444888798502</v>
          </cell>
          <cell r="U90">
            <v>0.15608222805644667</v>
          </cell>
          <cell r="V90">
            <v>0.16302416401197672</v>
          </cell>
          <cell r="W90">
            <v>0.16310062554383317</v>
          </cell>
          <cell r="X90">
            <v>0.16365949014755116</v>
          </cell>
          <cell r="Y90">
            <v>0.1717558594500127</v>
          </cell>
          <cell r="Z90">
            <v>0.18165292262871285</v>
          </cell>
          <cell r="AA90">
            <v>0.19445871121674857</v>
          </cell>
          <cell r="AB90">
            <v>0.20587941481502989</v>
          </cell>
        </row>
        <row r="91">
          <cell r="B91">
            <v>7</v>
          </cell>
          <cell r="C91" t="str">
            <v>Case 2 updated with 4.23% RfR (Proposal Margin)</v>
          </cell>
          <cell r="I91">
            <v>0.15682884510436981</v>
          </cell>
          <cell r="J91">
            <v>0.17739967442512056</v>
          </cell>
          <cell r="K91">
            <v>0.17322761319151833</v>
          </cell>
          <cell r="L91">
            <v>0.1710281594421672</v>
          </cell>
          <cell r="M91">
            <v>0.15905140741170193</v>
          </cell>
          <cell r="N91">
            <v>0.15558599646014293</v>
          </cell>
          <cell r="O91">
            <v>0.15321563070896441</v>
          </cell>
          <cell r="P91">
            <v>0.14643747679118552</v>
          </cell>
          <cell r="Q91">
            <v>0.14285460245555293</v>
          </cell>
          <cell r="R91">
            <v>0.14410768002797208</v>
          </cell>
          <cell r="S91">
            <v>0.14775509915839086</v>
          </cell>
          <cell r="T91">
            <v>0.14999989221145538</v>
          </cell>
          <cell r="U91">
            <v>0.15465425553750245</v>
          </cell>
          <cell r="V91">
            <v>0.16147649927684407</v>
          </cell>
          <cell r="W91">
            <v>0.1612885698510696</v>
          </cell>
          <cell r="X91">
            <v>0.16158629278713513</v>
          </cell>
          <cell r="Y91">
            <v>0.16953576007650809</v>
          </cell>
          <cell r="Z91">
            <v>0.17931602535998353</v>
          </cell>
          <cell r="AA91">
            <v>0.19205016367498792</v>
          </cell>
          <cell r="AB91">
            <v>0.20330860875660947</v>
          </cell>
        </row>
        <row r="92">
          <cell r="B92">
            <v>8</v>
          </cell>
          <cell r="C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cell r="AA92">
            <v>0</v>
          </cell>
          <cell r="AB92">
            <v>0</v>
          </cell>
        </row>
        <row r="93">
          <cell r="B93">
            <v>9</v>
          </cell>
          <cell r="C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0</v>
          </cell>
          <cell r="AB93">
            <v>0</v>
          </cell>
        </row>
        <row r="94">
          <cell r="B94">
            <v>10</v>
          </cell>
          <cell r="C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cell r="AA94">
            <v>0</v>
          </cell>
          <cell r="AB94">
            <v>0</v>
          </cell>
        </row>
        <row r="95">
          <cell r="B95">
            <v>11</v>
          </cell>
          <cell r="C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cell r="AA95">
            <v>0</v>
          </cell>
          <cell r="AB95">
            <v>0</v>
          </cell>
        </row>
        <row r="96">
          <cell r="B96">
            <v>12</v>
          </cell>
          <cell r="C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cell r="AA96">
            <v>0</v>
          </cell>
          <cell r="AB96">
            <v>0</v>
          </cell>
        </row>
        <row r="97">
          <cell r="B97">
            <v>13</v>
          </cell>
          <cell r="C97">
            <v>0</v>
          </cell>
          <cell r="I97">
            <v>0</v>
          </cell>
          <cell r="J97">
            <v>0</v>
          </cell>
          <cell r="K97">
            <v>0</v>
          </cell>
          <cell r="L97">
            <v>0</v>
          </cell>
          <cell r="M97">
            <v>0</v>
          </cell>
          <cell r="N97">
            <v>0</v>
          </cell>
          <cell r="O97">
            <v>0</v>
          </cell>
          <cell r="P97">
            <v>0</v>
          </cell>
          <cell r="Q97">
            <v>0</v>
          </cell>
          <cell r="R97">
            <v>0</v>
          </cell>
          <cell r="S97">
            <v>0</v>
          </cell>
          <cell r="T97">
            <v>0</v>
          </cell>
          <cell r="U97">
            <v>0</v>
          </cell>
          <cell r="V97">
            <v>0</v>
          </cell>
          <cell r="W97">
            <v>0</v>
          </cell>
          <cell r="X97">
            <v>0</v>
          </cell>
          <cell r="Y97">
            <v>0</v>
          </cell>
          <cell r="Z97">
            <v>0</v>
          </cell>
          <cell r="AA97">
            <v>0</v>
          </cell>
          <cell r="AB97">
            <v>0</v>
          </cell>
        </row>
        <row r="98">
          <cell r="B98">
            <v>14</v>
          </cell>
          <cell r="C98">
            <v>0</v>
          </cell>
          <cell r="I98">
            <v>0</v>
          </cell>
          <cell r="J98">
            <v>0</v>
          </cell>
          <cell r="K98">
            <v>0</v>
          </cell>
          <cell r="L98">
            <v>0</v>
          </cell>
          <cell r="M98">
            <v>0</v>
          </cell>
          <cell r="N98">
            <v>0</v>
          </cell>
          <cell r="O98">
            <v>0</v>
          </cell>
          <cell r="P98">
            <v>0</v>
          </cell>
          <cell r="Q98">
            <v>0</v>
          </cell>
          <cell r="R98">
            <v>0</v>
          </cell>
          <cell r="S98">
            <v>0</v>
          </cell>
          <cell r="T98">
            <v>0</v>
          </cell>
          <cell r="U98">
            <v>0</v>
          </cell>
          <cell r="V98">
            <v>0</v>
          </cell>
          <cell r="W98">
            <v>0</v>
          </cell>
          <cell r="X98">
            <v>0</v>
          </cell>
          <cell r="Y98">
            <v>0</v>
          </cell>
          <cell r="Z98">
            <v>0</v>
          </cell>
          <cell r="AA98">
            <v>0</v>
          </cell>
          <cell r="AB98">
            <v>0</v>
          </cell>
        </row>
        <row r="99">
          <cell r="B99">
            <v>15</v>
          </cell>
          <cell r="C99">
            <v>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0</v>
          </cell>
          <cell r="AB99">
            <v>0</v>
          </cell>
        </row>
        <row r="100">
          <cell r="B100">
            <v>16</v>
          </cell>
          <cell r="C100">
            <v>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0</v>
          </cell>
          <cell r="AB100">
            <v>0</v>
          </cell>
        </row>
        <row r="101">
          <cell r="B101">
            <v>17</v>
          </cell>
          <cell r="C101">
            <v>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0</v>
          </cell>
          <cell r="AB101">
            <v>0</v>
          </cell>
        </row>
        <row r="102">
          <cell r="B102">
            <v>18</v>
          </cell>
          <cell r="C102">
            <v>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0</v>
          </cell>
          <cell r="AB102">
            <v>0</v>
          </cell>
        </row>
        <row r="103">
          <cell r="B103">
            <v>19</v>
          </cell>
          <cell r="C103">
            <v>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0</v>
          </cell>
          <cell r="AB103">
            <v>0</v>
          </cell>
        </row>
        <row r="104">
          <cell r="B104">
            <v>20</v>
          </cell>
          <cell r="C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0</v>
          </cell>
          <cell r="AB104">
            <v>0</v>
          </cell>
        </row>
        <row r="107">
          <cell r="B107">
            <v>1</v>
          </cell>
          <cell r="C107" t="str">
            <v xml:space="preserve">2014 "Owners Plan" </v>
          </cell>
          <cell r="I107">
            <v>3.1747068940325156</v>
          </cell>
          <cell r="J107">
            <v>3.4699274995415608</v>
          </cell>
          <cell r="K107">
            <v>3.4867067911859224</v>
          </cell>
          <cell r="L107">
            <v>3.5011182363528595</v>
          </cell>
          <cell r="M107">
            <v>3.5043402861957551</v>
          </cell>
          <cell r="N107">
            <v>3.5278286511455135</v>
          </cell>
          <cell r="O107">
            <v>3.440401662751158</v>
          </cell>
          <cell r="P107">
            <v>3.2086138763976395</v>
          </cell>
          <cell r="Q107">
            <v>3.1163196202212893</v>
          </cell>
          <cell r="R107">
            <v>3.1229216519349037</v>
          </cell>
          <cell r="S107">
            <v>3.1831983000948112</v>
          </cell>
          <cell r="T107">
            <v>3.2166495691444661</v>
          </cell>
          <cell r="U107">
            <v>3.2849881789655324</v>
          </cell>
          <cell r="V107">
            <v>3.3833895297313505</v>
          </cell>
          <cell r="W107">
            <v>3.3748413378718545</v>
          </cell>
          <cell r="X107">
            <v>3.3732042117366934</v>
          </cell>
          <cell r="Y107">
            <v>3.4868859865868971</v>
          </cell>
          <cell r="Z107">
            <v>3.6274389467377133</v>
          </cell>
          <cell r="AA107">
            <v>3.8111537750665434</v>
          </cell>
          <cell r="AB107">
            <v>3.9695805655586827</v>
          </cell>
        </row>
        <row r="108">
          <cell r="B108">
            <v>2</v>
          </cell>
          <cell r="C108" t="str">
            <v>2014 "Owners Plan" updated with 2014 debt refinancing</v>
          </cell>
          <cell r="I108">
            <v>3.1747068940325156</v>
          </cell>
          <cell r="J108">
            <v>3.4699274995415608</v>
          </cell>
          <cell r="K108">
            <v>3.4867067911859224</v>
          </cell>
          <cell r="L108">
            <v>3.4971600736074806</v>
          </cell>
          <cell r="M108">
            <v>3.4804439980909079</v>
          </cell>
          <cell r="N108">
            <v>3.5588462040611124</v>
          </cell>
          <cell r="O108">
            <v>3.4876837651028918</v>
          </cell>
          <cell r="P108">
            <v>3.2507896965809397</v>
          </cell>
          <cell r="Q108">
            <v>3.1569595555457135</v>
          </cell>
          <cell r="R108">
            <v>3.1637798622375435</v>
          </cell>
          <cell r="S108">
            <v>3.225667514971696</v>
          </cell>
          <cell r="T108">
            <v>3.2429397181817023</v>
          </cell>
          <cell r="U108">
            <v>3.2993100898416361</v>
          </cell>
          <cell r="V108">
            <v>3.3987384427116512</v>
          </cell>
          <cell r="W108">
            <v>3.3908301111487891</v>
          </cell>
          <cell r="X108">
            <v>3.3898967996892915</v>
          </cell>
          <cell r="Y108">
            <v>3.5049556713463148</v>
          </cell>
          <cell r="Z108">
            <v>3.6472486213352244</v>
          </cell>
          <cell r="AA108">
            <v>3.8332607037944184</v>
          </cell>
          <cell r="AB108">
            <v>3.99415374877288</v>
          </cell>
        </row>
        <row r="109">
          <cell r="B109">
            <v>3</v>
          </cell>
          <cell r="C109" t="str">
            <v>Case 2 updated with RBA Rates forecast</v>
          </cell>
          <cell r="I109">
            <v>3.1747068940325156</v>
          </cell>
          <cell r="J109">
            <v>3.4699274995415608</v>
          </cell>
          <cell r="K109">
            <v>3.4867067911859224</v>
          </cell>
          <cell r="L109">
            <v>3.4971600736074806</v>
          </cell>
          <cell r="M109">
            <v>3.5361479381692638</v>
          </cell>
          <cell r="N109">
            <v>3.6996126064361352</v>
          </cell>
          <cell r="O109">
            <v>3.6422162248416656</v>
          </cell>
          <cell r="P109">
            <v>3.4031428187326465</v>
          </cell>
          <cell r="Q109">
            <v>3.3019727022658665</v>
          </cell>
          <cell r="R109">
            <v>3.3087369311586818</v>
          </cell>
          <cell r="S109">
            <v>3.3772067326905844</v>
          </cell>
          <cell r="T109">
            <v>3.3969734501850959</v>
          </cell>
          <cell r="U109">
            <v>3.4559054371729814</v>
          </cell>
          <cell r="V109">
            <v>3.5634065596357396</v>
          </cell>
          <cell r="W109">
            <v>3.5584727264928282</v>
          </cell>
          <cell r="X109">
            <v>3.5609901896975322</v>
          </cell>
          <cell r="Y109">
            <v>3.6857727432436524</v>
          </cell>
          <cell r="Z109">
            <v>3.8396033603979207</v>
          </cell>
          <cell r="AA109">
            <v>4.0400543355112548</v>
          </cell>
          <cell r="AB109">
            <v>4.2151247248130783</v>
          </cell>
        </row>
        <row r="110">
          <cell r="B110">
            <v>4</v>
          </cell>
          <cell r="C110" t="str">
            <v>Case 2 updated with Bloomberg Rates forecast</v>
          </cell>
          <cell r="I110">
            <v>3.1747068940325156</v>
          </cell>
          <cell r="J110">
            <v>3.4699274995415608</v>
          </cell>
          <cell r="K110">
            <v>3.4867067911859224</v>
          </cell>
          <cell r="L110">
            <v>3.4971600736074806</v>
          </cell>
          <cell r="M110">
            <v>3.4906034011179474</v>
          </cell>
          <cell r="N110">
            <v>3.6220741141740205</v>
          </cell>
          <cell r="O110">
            <v>3.6580430977267477</v>
          </cell>
          <cell r="P110">
            <v>3.4972266040921358</v>
          </cell>
          <cell r="Q110">
            <v>3.4209589463108387</v>
          </cell>
          <cell r="R110">
            <v>3.4915161610859125</v>
          </cell>
          <cell r="S110">
            <v>3.5695215695567453</v>
          </cell>
          <cell r="T110">
            <v>3.5990585870668714</v>
          </cell>
          <cell r="U110">
            <v>3.7221100218242378</v>
          </cell>
          <cell r="V110">
            <v>3.8416373856310986</v>
          </cell>
          <cell r="W110">
            <v>3.8396098461223636</v>
          </cell>
          <cell r="X110">
            <v>3.8456985404643365</v>
          </cell>
          <cell r="Y110">
            <v>3.984078828799281</v>
          </cell>
          <cell r="Z110">
            <v>4.1534112018270752</v>
          </cell>
          <cell r="AA110">
            <v>4.3725434524584923</v>
          </cell>
          <cell r="AB110">
            <v>4.5646882977188898</v>
          </cell>
        </row>
        <row r="111">
          <cell r="B111">
            <v>5</v>
          </cell>
          <cell r="C111" t="str">
            <v>Case 3 updated with Transitional Benefit</v>
          </cell>
          <cell r="I111">
            <v>3.1747068940325156</v>
          </cell>
          <cell r="J111">
            <v>3.4699274995415608</v>
          </cell>
          <cell r="K111">
            <v>3.4867067911859224</v>
          </cell>
          <cell r="L111">
            <v>3.4971600736074806</v>
          </cell>
          <cell r="M111">
            <v>3.6965728434372447</v>
          </cell>
          <cell r="N111">
            <v>4.0701864339862048</v>
          </cell>
          <cell r="O111">
            <v>3.9321329019797497</v>
          </cell>
          <cell r="P111">
            <v>3.6085424952742544</v>
          </cell>
          <cell r="Q111">
            <v>3.4583936588396895</v>
          </cell>
          <cell r="R111">
            <v>3.436451706104068</v>
          </cell>
          <cell r="S111">
            <v>3.4887337609538012</v>
          </cell>
          <cell r="T111">
            <v>3.4970393987974027</v>
          </cell>
          <cell r="U111">
            <v>3.5266535476220788</v>
          </cell>
          <cell r="V111">
            <v>3.6391848258597279</v>
          </cell>
          <cell r="W111">
            <v>3.6373768093048984</v>
          </cell>
          <cell r="X111">
            <v>3.6433430651188954</v>
          </cell>
          <cell r="Y111">
            <v>3.774915142419208</v>
          </cell>
          <cell r="Z111">
            <v>3.9373552933177822</v>
          </cell>
          <cell r="AA111">
            <v>4.149052895407717</v>
          </cell>
          <cell r="AB111">
            <v>4.3366124889245157</v>
          </cell>
        </row>
        <row r="112">
          <cell r="B112">
            <v>6</v>
          </cell>
          <cell r="C112" t="str">
            <v>Case 3 updated with Transitional Benefit</v>
          </cell>
          <cell r="I112">
            <v>3.1747068940325156</v>
          </cell>
          <cell r="J112">
            <v>3.4699274995415608</v>
          </cell>
          <cell r="K112">
            <v>3.4867067911859224</v>
          </cell>
          <cell r="L112">
            <v>3.4971600736074806</v>
          </cell>
          <cell r="M112">
            <v>3.6482782301446641</v>
          </cell>
          <cell r="N112">
            <v>3.9837928837441505</v>
          </cell>
          <cell r="O112">
            <v>3.9554139472126812</v>
          </cell>
          <cell r="P112">
            <v>3.7127257394602338</v>
          </cell>
          <cell r="Q112">
            <v>3.5864535738035976</v>
          </cell>
          <cell r="R112">
            <v>3.6293644349260088</v>
          </cell>
          <cell r="S112">
            <v>3.6880206285756403</v>
          </cell>
          <cell r="T112">
            <v>3.7039537139047463</v>
          </cell>
          <cell r="U112">
            <v>3.7946569078493559</v>
          </cell>
          <cell r="V112">
            <v>3.9189738598983017</v>
          </cell>
          <cell r="W112">
            <v>3.9197346736652565</v>
          </cell>
          <cell r="X112">
            <v>3.9289098257685278</v>
          </cell>
          <cell r="Y112">
            <v>4.0737010063271715</v>
          </cell>
          <cell r="Z112">
            <v>4.2511616092913611</v>
          </cell>
          <cell r="AA112">
            <v>4.4808776366867784</v>
          </cell>
          <cell r="AB112">
            <v>4.684715513930759</v>
          </cell>
        </row>
        <row r="113">
          <cell r="B113">
            <v>7</v>
          </cell>
          <cell r="C113" t="str">
            <v>Case 2 updated with 4.23% RfR (Proposal Margin)</v>
          </cell>
          <cell r="I113">
            <v>3.1747068940325156</v>
          </cell>
          <cell r="J113">
            <v>3.4699274995415608</v>
          </cell>
          <cell r="K113">
            <v>3.4867067911859224</v>
          </cell>
          <cell r="L113">
            <v>3.4971600736074806</v>
          </cell>
          <cell r="M113">
            <v>3.5482059016192578</v>
          </cell>
          <cell r="N113">
            <v>3.7294047831714816</v>
          </cell>
          <cell r="O113">
            <v>3.6807214098982777</v>
          </cell>
          <cell r="P113">
            <v>3.4463474970966805</v>
          </cell>
          <cell r="Q113">
            <v>3.3459809385204276</v>
          </cell>
          <cell r="R113">
            <v>3.3510397237987917</v>
          </cell>
          <cell r="S113">
            <v>3.4118638496078448</v>
          </cell>
          <cell r="T113">
            <v>3.4330110543499539</v>
          </cell>
          <cell r="U113">
            <v>3.4822724613480505</v>
          </cell>
          <cell r="V113">
            <v>3.5917386966566869</v>
          </cell>
          <cell r="W113">
            <v>3.5881890572294863</v>
          </cell>
          <cell r="X113">
            <v>3.5922524775150304</v>
          </cell>
          <cell r="Y113">
            <v>3.7196573977119769</v>
          </cell>
          <cell r="Z113">
            <v>3.8768068838576029</v>
          </cell>
          <cell r="AA113">
            <v>4.081629640741931</v>
          </cell>
          <cell r="AB113">
            <v>4.2621089208949501</v>
          </cell>
        </row>
        <row r="114">
          <cell r="B114">
            <v>8</v>
          </cell>
          <cell r="C114">
            <v>0</v>
          </cell>
          <cell r="I114">
            <v>0</v>
          </cell>
          <cell r="J114">
            <v>0</v>
          </cell>
          <cell r="K114">
            <v>0</v>
          </cell>
          <cell r="L114">
            <v>0</v>
          </cell>
          <cell r="M114">
            <v>0</v>
          </cell>
          <cell r="N114">
            <v>0</v>
          </cell>
          <cell r="O114">
            <v>0</v>
          </cell>
          <cell r="P114">
            <v>0</v>
          </cell>
          <cell r="Q114">
            <v>0</v>
          </cell>
          <cell r="R114">
            <v>0</v>
          </cell>
          <cell r="S114">
            <v>0</v>
          </cell>
          <cell r="T114">
            <v>0</v>
          </cell>
          <cell r="U114">
            <v>0</v>
          </cell>
          <cell r="V114">
            <v>0</v>
          </cell>
          <cell r="W114">
            <v>0</v>
          </cell>
          <cell r="X114">
            <v>0</v>
          </cell>
          <cell r="Y114">
            <v>0</v>
          </cell>
          <cell r="Z114">
            <v>0</v>
          </cell>
          <cell r="AA114">
            <v>0</v>
          </cell>
          <cell r="AB114">
            <v>0</v>
          </cell>
        </row>
        <row r="115">
          <cell r="B115">
            <v>9</v>
          </cell>
          <cell r="C115">
            <v>0</v>
          </cell>
          <cell r="I115">
            <v>0</v>
          </cell>
          <cell r="J115">
            <v>0</v>
          </cell>
          <cell r="K115">
            <v>0</v>
          </cell>
          <cell r="L115">
            <v>0</v>
          </cell>
          <cell r="M115">
            <v>0</v>
          </cell>
          <cell r="N115">
            <v>0</v>
          </cell>
          <cell r="O115">
            <v>0</v>
          </cell>
          <cell r="P115">
            <v>0</v>
          </cell>
          <cell r="Q115">
            <v>0</v>
          </cell>
          <cell r="R115">
            <v>0</v>
          </cell>
          <cell r="S115">
            <v>0</v>
          </cell>
          <cell r="T115">
            <v>0</v>
          </cell>
          <cell r="U115">
            <v>0</v>
          </cell>
          <cell r="V115">
            <v>0</v>
          </cell>
          <cell r="W115">
            <v>0</v>
          </cell>
          <cell r="X115">
            <v>0</v>
          </cell>
          <cell r="Y115">
            <v>0</v>
          </cell>
          <cell r="Z115">
            <v>0</v>
          </cell>
          <cell r="AA115">
            <v>0</v>
          </cell>
          <cell r="AB115">
            <v>0</v>
          </cell>
        </row>
        <row r="116">
          <cell r="B116">
            <v>10</v>
          </cell>
          <cell r="C116">
            <v>0</v>
          </cell>
          <cell r="I116">
            <v>0</v>
          </cell>
          <cell r="J116">
            <v>0</v>
          </cell>
          <cell r="K116">
            <v>0</v>
          </cell>
          <cell r="L116">
            <v>0</v>
          </cell>
          <cell r="M116">
            <v>0</v>
          </cell>
          <cell r="N116">
            <v>0</v>
          </cell>
          <cell r="O116">
            <v>0</v>
          </cell>
          <cell r="P116">
            <v>0</v>
          </cell>
          <cell r="Q116">
            <v>0</v>
          </cell>
          <cell r="R116">
            <v>0</v>
          </cell>
          <cell r="S116">
            <v>0</v>
          </cell>
          <cell r="T116">
            <v>0</v>
          </cell>
          <cell r="U116">
            <v>0</v>
          </cell>
          <cell r="V116">
            <v>0</v>
          </cell>
          <cell r="W116">
            <v>0</v>
          </cell>
          <cell r="X116">
            <v>0</v>
          </cell>
          <cell r="Y116">
            <v>0</v>
          </cell>
          <cell r="Z116">
            <v>0</v>
          </cell>
          <cell r="AA116">
            <v>0</v>
          </cell>
          <cell r="AB116">
            <v>0</v>
          </cell>
        </row>
        <row r="117">
          <cell r="B117">
            <v>11</v>
          </cell>
          <cell r="C117">
            <v>0</v>
          </cell>
          <cell r="I117">
            <v>0</v>
          </cell>
          <cell r="J117">
            <v>0</v>
          </cell>
          <cell r="K117">
            <v>0</v>
          </cell>
          <cell r="L117">
            <v>0</v>
          </cell>
          <cell r="M117">
            <v>0</v>
          </cell>
          <cell r="N117">
            <v>0</v>
          </cell>
          <cell r="O117">
            <v>0</v>
          </cell>
          <cell r="P117">
            <v>0</v>
          </cell>
          <cell r="Q117">
            <v>0</v>
          </cell>
          <cell r="R117">
            <v>0</v>
          </cell>
          <cell r="S117">
            <v>0</v>
          </cell>
          <cell r="T117">
            <v>0</v>
          </cell>
          <cell r="U117">
            <v>0</v>
          </cell>
          <cell r="V117">
            <v>0</v>
          </cell>
          <cell r="W117">
            <v>0</v>
          </cell>
          <cell r="X117">
            <v>0</v>
          </cell>
          <cell r="Y117">
            <v>0</v>
          </cell>
          <cell r="Z117">
            <v>0</v>
          </cell>
          <cell r="AA117">
            <v>0</v>
          </cell>
          <cell r="AB117">
            <v>0</v>
          </cell>
        </row>
        <row r="118">
          <cell r="B118">
            <v>12</v>
          </cell>
          <cell r="C118">
            <v>0</v>
          </cell>
          <cell r="I118">
            <v>0</v>
          </cell>
          <cell r="J118">
            <v>0</v>
          </cell>
          <cell r="K118">
            <v>0</v>
          </cell>
          <cell r="L118">
            <v>0</v>
          </cell>
          <cell r="M118">
            <v>0</v>
          </cell>
          <cell r="N118">
            <v>0</v>
          </cell>
          <cell r="O118">
            <v>0</v>
          </cell>
          <cell r="P118">
            <v>0</v>
          </cell>
          <cell r="Q118">
            <v>0</v>
          </cell>
          <cell r="R118">
            <v>0</v>
          </cell>
          <cell r="S118">
            <v>0</v>
          </cell>
          <cell r="T118">
            <v>0</v>
          </cell>
          <cell r="U118">
            <v>0</v>
          </cell>
          <cell r="V118">
            <v>0</v>
          </cell>
          <cell r="W118">
            <v>0</v>
          </cell>
          <cell r="X118">
            <v>0</v>
          </cell>
          <cell r="Y118">
            <v>0</v>
          </cell>
          <cell r="Z118">
            <v>0</v>
          </cell>
          <cell r="AA118">
            <v>0</v>
          </cell>
          <cell r="AB118">
            <v>0</v>
          </cell>
        </row>
        <row r="119">
          <cell r="B119">
            <v>13</v>
          </cell>
          <cell r="C119">
            <v>0</v>
          </cell>
          <cell r="I119">
            <v>0</v>
          </cell>
          <cell r="J119">
            <v>0</v>
          </cell>
          <cell r="K119">
            <v>0</v>
          </cell>
          <cell r="L119">
            <v>0</v>
          </cell>
          <cell r="M119">
            <v>0</v>
          </cell>
          <cell r="N119">
            <v>0</v>
          </cell>
          <cell r="O119">
            <v>0</v>
          </cell>
          <cell r="P119">
            <v>0</v>
          </cell>
          <cell r="Q119">
            <v>0</v>
          </cell>
          <cell r="R119">
            <v>0</v>
          </cell>
          <cell r="S119">
            <v>0</v>
          </cell>
          <cell r="T119">
            <v>0</v>
          </cell>
          <cell r="U119">
            <v>0</v>
          </cell>
          <cell r="V119">
            <v>0</v>
          </cell>
          <cell r="W119">
            <v>0</v>
          </cell>
          <cell r="X119">
            <v>0</v>
          </cell>
          <cell r="Y119">
            <v>0</v>
          </cell>
          <cell r="Z119">
            <v>0</v>
          </cell>
          <cell r="AA119">
            <v>0</v>
          </cell>
          <cell r="AB119">
            <v>0</v>
          </cell>
        </row>
        <row r="120">
          <cell r="B120">
            <v>14</v>
          </cell>
          <cell r="C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cell r="Z120">
            <v>0</v>
          </cell>
          <cell r="AA120">
            <v>0</v>
          </cell>
          <cell r="AB120">
            <v>0</v>
          </cell>
        </row>
        <row r="121">
          <cell r="B121">
            <v>15</v>
          </cell>
          <cell r="C121">
            <v>0</v>
          </cell>
          <cell r="I121">
            <v>0</v>
          </cell>
          <cell r="J121">
            <v>0</v>
          </cell>
          <cell r="K121">
            <v>0</v>
          </cell>
          <cell r="L121">
            <v>0</v>
          </cell>
          <cell r="M121">
            <v>0</v>
          </cell>
          <cell r="N121">
            <v>0</v>
          </cell>
          <cell r="O121">
            <v>0</v>
          </cell>
          <cell r="P121">
            <v>0</v>
          </cell>
          <cell r="Q121">
            <v>0</v>
          </cell>
          <cell r="R121">
            <v>0</v>
          </cell>
          <cell r="S121">
            <v>0</v>
          </cell>
          <cell r="T121">
            <v>0</v>
          </cell>
          <cell r="U121">
            <v>0</v>
          </cell>
          <cell r="V121">
            <v>0</v>
          </cell>
          <cell r="W121">
            <v>0</v>
          </cell>
          <cell r="X121">
            <v>0</v>
          </cell>
          <cell r="Y121">
            <v>0</v>
          </cell>
          <cell r="Z121">
            <v>0</v>
          </cell>
          <cell r="AA121">
            <v>0</v>
          </cell>
          <cell r="AB121">
            <v>0</v>
          </cell>
        </row>
        <row r="122">
          <cell r="B122">
            <v>16</v>
          </cell>
          <cell r="C122">
            <v>0</v>
          </cell>
          <cell r="I122">
            <v>0</v>
          </cell>
          <cell r="J122">
            <v>0</v>
          </cell>
          <cell r="K122">
            <v>0</v>
          </cell>
          <cell r="L122">
            <v>0</v>
          </cell>
          <cell r="M122">
            <v>0</v>
          </cell>
          <cell r="N122">
            <v>0</v>
          </cell>
          <cell r="O122">
            <v>0</v>
          </cell>
          <cell r="P122">
            <v>0</v>
          </cell>
          <cell r="Q122">
            <v>0</v>
          </cell>
          <cell r="R122">
            <v>0</v>
          </cell>
          <cell r="S122">
            <v>0</v>
          </cell>
          <cell r="T122">
            <v>0</v>
          </cell>
          <cell r="U122">
            <v>0</v>
          </cell>
          <cell r="V122">
            <v>0</v>
          </cell>
          <cell r="W122">
            <v>0</v>
          </cell>
          <cell r="X122">
            <v>0</v>
          </cell>
          <cell r="Y122">
            <v>0</v>
          </cell>
          <cell r="Z122">
            <v>0</v>
          </cell>
          <cell r="AA122">
            <v>0</v>
          </cell>
          <cell r="AB122">
            <v>0</v>
          </cell>
        </row>
        <row r="123">
          <cell r="B123">
            <v>17</v>
          </cell>
          <cell r="C123">
            <v>0</v>
          </cell>
          <cell r="I123">
            <v>0</v>
          </cell>
          <cell r="J123">
            <v>0</v>
          </cell>
          <cell r="K123">
            <v>0</v>
          </cell>
          <cell r="L123">
            <v>0</v>
          </cell>
          <cell r="M123">
            <v>0</v>
          </cell>
          <cell r="N123">
            <v>0</v>
          </cell>
          <cell r="O123">
            <v>0</v>
          </cell>
          <cell r="P123">
            <v>0</v>
          </cell>
          <cell r="Q123">
            <v>0</v>
          </cell>
          <cell r="R123">
            <v>0</v>
          </cell>
          <cell r="S123">
            <v>0</v>
          </cell>
          <cell r="T123">
            <v>0</v>
          </cell>
          <cell r="U123">
            <v>0</v>
          </cell>
          <cell r="V123">
            <v>0</v>
          </cell>
          <cell r="W123">
            <v>0</v>
          </cell>
          <cell r="X123">
            <v>0</v>
          </cell>
          <cell r="Y123">
            <v>0</v>
          </cell>
          <cell r="Z123">
            <v>0</v>
          </cell>
          <cell r="AA123">
            <v>0</v>
          </cell>
          <cell r="AB123">
            <v>0</v>
          </cell>
        </row>
        <row r="124">
          <cell r="B124">
            <v>18</v>
          </cell>
          <cell r="C124">
            <v>0</v>
          </cell>
          <cell r="I124">
            <v>0</v>
          </cell>
          <cell r="J124">
            <v>0</v>
          </cell>
          <cell r="K124">
            <v>0</v>
          </cell>
          <cell r="L124">
            <v>0</v>
          </cell>
          <cell r="M124">
            <v>0</v>
          </cell>
          <cell r="N124">
            <v>0</v>
          </cell>
          <cell r="O124">
            <v>0</v>
          </cell>
          <cell r="P124">
            <v>0</v>
          </cell>
          <cell r="Q124">
            <v>0</v>
          </cell>
          <cell r="R124">
            <v>0</v>
          </cell>
          <cell r="S124">
            <v>0</v>
          </cell>
          <cell r="T124">
            <v>0</v>
          </cell>
          <cell r="U124">
            <v>0</v>
          </cell>
          <cell r="V124">
            <v>0</v>
          </cell>
          <cell r="W124">
            <v>0</v>
          </cell>
          <cell r="X124">
            <v>0</v>
          </cell>
          <cell r="Y124">
            <v>0</v>
          </cell>
          <cell r="Z124">
            <v>0</v>
          </cell>
          <cell r="AA124">
            <v>0</v>
          </cell>
          <cell r="AB124">
            <v>0</v>
          </cell>
        </row>
        <row r="125">
          <cell r="B125">
            <v>19</v>
          </cell>
          <cell r="C125">
            <v>0</v>
          </cell>
          <cell r="I125">
            <v>0</v>
          </cell>
          <cell r="J125">
            <v>0</v>
          </cell>
          <cell r="K125">
            <v>0</v>
          </cell>
          <cell r="L125">
            <v>0</v>
          </cell>
          <cell r="M125">
            <v>0</v>
          </cell>
          <cell r="N125">
            <v>0</v>
          </cell>
          <cell r="O125">
            <v>0</v>
          </cell>
          <cell r="P125">
            <v>0</v>
          </cell>
          <cell r="Q125">
            <v>0</v>
          </cell>
          <cell r="R125">
            <v>0</v>
          </cell>
          <cell r="S125">
            <v>0</v>
          </cell>
          <cell r="T125">
            <v>0</v>
          </cell>
          <cell r="U125">
            <v>0</v>
          </cell>
          <cell r="V125">
            <v>0</v>
          </cell>
          <cell r="W125">
            <v>0</v>
          </cell>
          <cell r="X125">
            <v>0</v>
          </cell>
          <cell r="Y125">
            <v>0</v>
          </cell>
          <cell r="Z125">
            <v>0</v>
          </cell>
          <cell r="AA125">
            <v>0</v>
          </cell>
          <cell r="AB125">
            <v>0</v>
          </cell>
        </row>
        <row r="126">
          <cell r="B126">
            <v>20</v>
          </cell>
          <cell r="C126">
            <v>0</v>
          </cell>
          <cell r="I126">
            <v>0</v>
          </cell>
          <cell r="J126">
            <v>0</v>
          </cell>
          <cell r="K126">
            <v>0</v>
          </cell>
          <cell r="L126">
            <v>0</v>
          </cell>
          <cell r="M126">
            <v>0</v>
          </cell>
          <cell r="N126">
            <v>0</v>
          </cell>
          <cell r="O126">
            <v>0</v>
          </cell>
          <cell r="P126">
            <v>0</v>
          </cell>
          <cell r="Q126">
            <v>0</v>
          </cell>
          <cell r="R126">
            <v>0</v>
          </cell>
          <cell r="S126">
            <v>0</v>
          </cell>
          <cell r="T126">
            <v>0</v>
          </cell>
          <cell r="U126">
            <v>0</v>
          </cell>
          <cell r="V126">
            <v>0</v>
          </cell>
          <cell r="W126">
            <v>0</v>
          </cell>
          <cell r="X126">
            <v>0</v>
          </cell>
          <cell r="Y126">
            <v>0</v>
          </cell>
          <cell r="Z126">
            <v>0</v>
          </cell>
          <cell r="AA126">
            <v>0</v>
          </cell>
          <cell r="AB126">
            <v>0</v>
          </cell>
        </row>
        <row r="129">
          <cell r="B129" t="str">
            <v>1</v>
          </cell>
        </row>
        <row r="130">
          <cell r="B130" t="str">
            <v>2</v>
          </cell>
        </row>
        <row r="131">
          <cell r="B131" t="str">
            <v>3</v>
          </cell>
        </row>
        <row r="132">
          <cell r="B132" t="str">
            <v>4</v>
          </cell>
        </row>
        <row r="133">
          <cell r="B133" t="str">
            <v>5</v>
          </cell>
        </row>
        <row r="134">
          <cell r="B134" t="str">
            <v>6</v>
          </cell>
        </row>
        <row r="135">
          <cell r="B135" t="str">
            <v>7</v>
          </cell>
        </row>
        <row r="136">
          <cell r="B136" t="str">
            <v>8</v>
          </cell>
        </row>
        <row r="139">
          <cell r="B139">
            <v>1</v>
          </cell>
          <cell r="C139" t="str">
            <v xml:space="preserve">2014 "Owners Plan" </v>
          </cell>
          <cell r="I139">
            <v>353.82780205420954</v>
          </cell>
          <cell r="J139">
            <v>406.54609822349204</v>
          </cell>
          <cell r="K139">
            <v>365.89486940404623</v>
          </cell>
          <cell r="L139">
            <v>367.76257712336616</v>
          </cell>
          <cell r="M139">
            <v>365.93950255672496</v>
          </cell>
          <cell r="N139">
            <v>458.07402640000424</v>
          </cell>
          <cell r="O139">
            <v>458.0740264000043</v>
          </cell>
          <cell r="P139">
            <v>458.07402640000424</v>
          </cell>
          <cell r="Q139">
            <v>458.0740264000043</v>
          </cell>
          <cell r="R139">
            <v>458.07402640000424</v>
          </cell>
          <cell r="S139">
            <v>458.77839369091811</v>
          </cell>
          <cell r="T139">
            <v>458.77839369091811</v>
          </cell>
          <cell r="U139">
            <v>458.77839369091811</v>
          </cell>
          <cell r="V139">
            <v>458.77839369091805</v>
          </cell>
          <cell r="W139">
            <v>458.77839369091811</v>
          </cell>
          <cell r="X139">
            <v>2290.3701320000214</v>
          </cell>
        </row>
        <row r="140">
          <cell r="B140">
            <v>2</v>
          </cell>
          <cell r="C140" t="str">
            <v>2014 "Owners Plan" updated with 2014 debt refinancing</v>
          </cell>
          <cell r="I140">
            <v>353.82780205420954</v>
          </cell>
          <cell r="J140">
            <v>406.54609822349204</v>
          </cell>
          <cell r="K140">
            <v>365.89486940404623</v>
          </cell>
          <cell r="L140">
            <v>367.76257712336616</v>
          </cell>
          <cell r="M140">
            <v>365.93950255672496</v>
          </cell>
          <cell r="N140">
            <v>458.07402640000424</v>
          </cell>
          <cell r="O140">
            <v>458.0740264000043</v>
          </cell>
          <cell r="P140">
            <v>458.07402640000424</v>
          </cell>
          <cell r="Q140">
            <v>458.0740264000043</v>
          </cell>
          <cell r="R140">
            <v>458.07402640000424</v>
          </cell>
          <cell r="S140">
            <v>458.77839369091811</v>
          </cell>
          <cell r="T140">
            <v>458.77839369091811</v>
          </cell>
          <cell r="U140">
            <v>458.77839369091811</v>
          </cell>
          <cell r="V140">
            <v>458.77839369091805</v>
          </cell>
          <cell r="W140">
            <v>458.77839369091811</v>
          </cell>
          <cell r="X140">
            <v>2290.3701320000214</v>
          </cell>
        </row>
        <row r="141">
          <cell r="B141">
            <v>3</v>
          </cell>
          <cell r="C141" t="str">
            <v>Case 2 updated with RBA Rates forecast</v>
          </cell>
          <cell r="I141">
            <v>353.82780205420954</v>
          </cell>
          <cell r="J141">
            <v>406.54609822349204</v>
          </cell>
          <cell r="K141">
            <v>365.89486940404623</v>
          </cell>
          <cell r="L141">
            <v>367.76257712336616</v>
          </cell>
          <cell r="M141">
            <v>365.93950255672496</v>
          </cell>
          <cell r="N141">
            <v>458.07402640000424</v>
          </cell>
          <cell r="O141">
            <v>458.0740264000043</v>
          </cell>
          <cell r="P141">
            <v>458.07402640000424</v>
          </cell>
          <cell r="Q141">
            <v>458.0740264000043</v>
          </cell>
          <cell r="R141">
            <v>458.07402640000424</v>
          </cell>
          <cell r="S141">
            <v>458.77839369091811</v>
          </cell>
          <cell r="T141">
            <v>458.77839369091811</v>
          </cell>
          <cell r="U141">
            <v>458.77839369091811</v>
          </cell>
          <cell r="V141">
            <v>458.77839369091805</v>
          </cell>
          <cell r="W141">
            <v>458.77839369091811</v>
          </cell>
          <cell r="X141">
            <v>2290.3701320000214</v>
          </cell>
        </row>
        <row r="142">
          <cell r="B142">
            <v>4</v>
          </cell>
          <cell r="C142" t="str">
            <v>Case 2 updated with Bloomberg Rates forecast</v>
          </cell>
          <cell r="I142">
            <v>353.82780205420954</v>
          </cell>
          <cell r="J142">
            <v>406.54609822349204</v>
          </cell>
          <cell r="K142">
            <v>365.89486940404623</v>
          </cell>
          <cell r="L142">
            <v>367.76257712336616</v>
          </cell>
          <cell r="M142">
            <v>365.93950255672496</v>
          </cell>
          <cell r="N142">
            <v>458.07402640000424</v>
          </cell>
          <cell r="O142">
            <v>458.0740264000043</v>
          </cell>
          <cell r="P142">
            <v>458.07402640000424</v>
          </cell>
          <cell r="Q142">
            <v>458.0740264000043</v>
          </cell>
          <cell r="R142">
            <v>458.07402640000424</v>
          </cell>
          <cell r="S142">
            <v>458.77839369091811</v>
          </cell>
          <cell r="T142">
            <v>458.77839369091811</v>
          </cell>
          <cell r="U142">
            <v>458.77839369091811</v>
          </cell>
          <cell r="V142">
            <v>458.77839369091805</v>
          </cell>
          <cell r="W142">
            <v>458.77839369091811</v>
          </cell>
          <cell r="X142">
            <v>2290.3701320000214</v>
          </cell>
        </row>
        <row r="143">
          <cell r="B143">
            <v>5</v>
          </cell>
          <cell r="C143" t="str">
            <v>Case 3 updated with Transitional Benefit</v>
          </cell>
          <cell r="I143">
            <v>353.82780205420954</v>
          </cell>
          <cell r="J143">
            <v>406.54609822349204</v>
          </cell>
          <cell r="K143">
            <v>365.89486940404623</v>
          </cell>
          <cell r="L143">
            <v>367.76257712336616</v>
          </cell>
          <cell r="M143">
            <v>365.93950255672496</v>
          </cell>
          <cell r="N143">
            <v>458.07402640000424</v>
          </cell>
          <cell r="O143">
            <v>458.0740264000043</v>
          </cell>
          <cell r="P143">
            <v>458.07402640000424</v>
          </cell>
          <cell r="Q143">
            <v>458.0740264000043</v>
          </cell>
          <cell r="R143">
            <v>458.07402640000424</v>
          </cell>
          <cell r="S143">
            <v>458.77839369091811</v>
          </cell>
          <cell r="T143">
            <v>458.77839369091811</v>
          </cell>
          <cell r="U143">
            <v>458.77839369091811</v>
          </cell>
          <cell r="V143">
            <v>458.77839369091805</v>
          </cell>
          <cell r="W143">
            <v>458.77839369091811</v>
          </cell>
          <cell r="X143">
            <v>2290.3701320000214</v>
          </cell>
        </row>
        <row r="144">
          <cell r="B144">
            <v>6</v>
          </cell>
          <cell r="C144" t="str">
            <v>Case 3 updated with Transitional Benefit</v>
          </cell>
          <cell r="I144">
            <v>353.82780205420954</v>
          </cell>
          <cell r="J144">
            <v>406.54609822349204</v>
          </cell>
          <cell r="K144">
            <v>365.89486940404623</v>
          </cell>
          <cell r="L144">
            <v>367.76257712336616</v>
          </cell>
          <cell r="M144">
            <v>365.93950255672496</v>
          </cell>
          <cell r="N144">
            <v>458.07402640000424</v>
          </cell>
          <cell r="O144">
            <v>458.0740264000043</v>
          </cell>
          <cell r="P144">
            <v>458.07402640000424</v>
          </cell>
          <cell r="Q144">
            <v>458.0740264000043</v>
          </cell>
          <cell r="R144">
            <v>458.07402640000424</v>
          </cell>
          <cell r="S144">
            <v>458.77839369091811</v>
          </cell>
          <cell r="T144">
            <v>458.77839369091811</v>
          </cell>
          <cell r="U144">
            <v>458.77839369091811</v>
          </cell>
          <cell r="V144">
            <v>458.77839369091805</v>
          </cell>
          <cell r="W144">
            <v>458.77839369091811</v>
          </cell>
          <cell r="X144">
            <v>2290.3701320000214</v>
          </cell>
        </row>
        <row r="145">
          <cell r="B145">
            <v>7</v>
          </cell>
          <cell r="C145" t="str">
            <v>Case 2 updated with 4.23% RfR (Proposal Margin)</v>
          </cell>
          <cell r="I145">
            <v>353.82780205420954</v>
          </cell>
          <cell r="J145">
            <v>406.54609822349204</v>
          </cell>
          <cell r="K145">
            <v>365.89486940404623</v>
          </cell>
          <cell r="L145">
            <v>367.76257712336616</v>
          </cell>
          <cell r="M145">
            <v>365.93950255672496</v>
          </cell>
          <cell r="N145">
            <v>458.07402640000424</v>
          </cell>
          <cell r="O145">
            <v>458.0740264000043</v>
          </cell>
          <cell r="P145">
            <v>458.07402640000424</v>
          </cell>
          <cell r="Q145">
            <v>458.0740264000043</v>
          </cell>
          <cell r="R145">
            <v>458.07402640000424</v>
          </cell>
          <cell r="S145">
            <v>458.77839369091811</v>
          </cell>
          <cell r="T145">
            <v>458.77839369091811</v>
          </cell>
          <cell r="U145">
            <v>458.77839369091811</v>
          </cell>
          <cell r="V145">
            <v>458.77839369091805</v>
          </cell>
          <cell r="W145">
            <v>458.77839369091811</v>
          </cell>
          <cell r="X145">
            <v>2290.3701320000214</v>
          </cell>
        </row>
        <row r="146">
          <cell r="B146">
            <v>8</v>
          </cell>
          <cell r="C146">
            <v>0</v>
          </cell>
          <cell r="I146">
            <v>353.82780205420954</v>
          </cell>
          <cell r="J146">
            <v>406.54609822349204</v>
          </cell>
          <cell r="K146">
            <v>365.89486940404623</v>
          </cell>
          <cell r="L146">
            <v>367.76257712336616</v>
          </cell>
          <cell r="M146">
            <v>365.93950255672496</v>
          </cell>
          <cell r="N146">
            <v>0</v>
          </cell>
          <cell r="O146">
            <v>0</v>
          </cell>
          <cell r="P146">
            <v>0</v>
          </cell>
          <cell r="Q146">
            <v>0</v>
          </cell>
          <cell r="R146">
            <v>0</v>
          </cell>
          <cell r="S146">
            <v>0</v>
          </cell>
          <cell r="T146">
            <v>0</v>
          </cell>
          <cell r="U146">
            <v>0</v>
          </cell>
          <cell r="V146">
            <v>0</v>
          </cell>
          <cell r="W146">
            <v>0</v>
          </cell>
          <cell r="X146">
            <v>0</v>
          </cell>
        </row>
        <row r="147">
          <cell r="B147">
            <v>9</v>
          </cell>
          <cell r="C147">
            <v>0</v>
          </cell>
          <cell r="I147">
            <v>353.82780205420954</v>
          </cell>
          <cell r="J147">
            <v>406.54609822349204</v>
          </cell>
          <cell r="K147">
            <v>365.89486940404623</v>
          </cell>
          <cell r="L147">
            <v>367.76257712336616</v>
          </cell>
          <cell r="M147">
            <v>365.93950255672496</v>
          </cell>
          <cell r="N147">
            <v>0</v>
          </cell>
          <cell r="O147">
            <v>0</v>
          </cell>
          <cell r="P147">
            <v>0</v>
          </cell>
          <cell r="Q147">
            <v>0</v>
          </cell>
          <cell r="R147">
            <v>0</v>
          </cell>
          <cell r="S147">
            <v>0</v>
          </cell>
          <cell r="T147">
            <v>0</v>
          </cell>
          <cell r="U147">
            <v>0</v>
          </cell>
          <cell r="V147">
            <v>0</v>
          </cell>
          <cell r="W147">
            <v>0</v>
          </cell>
          <cell r="X147">
            <v>0</v>
          </cell>
          <cell r="Y147">
            <v>0</v>
          </cell>
          <cell r="Z147">
            <v>0</v>
          </cell>
          <cell r="AA147">
            <v>0</v>
          </cell>
          <cell r="AB147">
            <v>0</v>
          </cell>
        </row>
        <row r="148">
          <cell r="B148">
            <v>10</v>
          </cell>
          <cell r="C148">
            <v>0</v>
          </cell>
          <cell r="I148">
            <v>353.82780205420954</v>
          </cell>
          <cell r="J148">
            <v>406.54609822349204</v>
          </cell>
          <cell r="K148">
            <v>365.89486940404623</v>
          </cell>
          <cell r="L148">
            <v>367.76257712336616</v>
          </cell>
          <cell r="M148">
            <v>365.93950255672496</v>
          </cell>
          <cell r="N148">
            <v>0</v>
          </cell>
          <cell r="O148">
            <v>0</v>
          </cell>
          <cell r="P148">
            <v>0</v>
          </cell>
          <cell r="Q148">
            <v>0</v>
          </cell>
          <cell r="R148">
            <v>0</v>
          </cell>
          <cell r="S148">
            <v>0</v>
          </cell>
          <cell r="T148">
            <v>0</v>
          </cell>
          <cell r="U148">
            <v>0</v>
          </cell>
          <cell r="V148">
            <v>0</v>
          </cell>
          <cell r="W148">
            <v>0</v>
          </cell>
          <cell r="X148">
            <v>0</v>
          </cell>
          <cell r="Y148">
            <v>0</v>
          </cell>
          <cell r="Z148">
            <v>0</v>
          </cell>
          <cell r="AA148">
            <v>0</v>
          </cell>
          <cell r="AB148">
            <v>0</v>
          </cell>
        </row>
        <row r="149">
          <cell r="B149">
            <v>11</v>
          </cell>
          <cell r="C149">
            <v>0</v>
          </cell>
          <cell r="I149">
            <v>353.82780205420954</v>
          </cell>
          <cell r="J149">
            <v>406.54609822349204</v>
          </cell>
          <cell r="K149">
            <v>365.89486940404623</v>
          </cell>
          <cell r="L149">
            <v>367.76257712336616</v>
          </cell>
          <cell r="M149">
            <v>365.93950255672496</v>
          </cell>
          <cell r="N149">
            <v>0</v>
          </cell>
          <cell r="O149">
            <v>0</v>
          </cell>
          <cell r="P149">
            <v>0</v>
          </cell>
          <cell r="Q149">
            <v>0</v>
          </cell>
          <cell r="R149">
            <v>0</v>
          </cell>
          <cell r="S149">
            <v>0</v>
          </cell>
          <cell r="T149">
            <v>0</v>
          </cell>
          <cell r="U149">
            <v>0</v>
          </cell>
          <cell r="V149">
            <v>0</v>
          </cell>
          <cell r="W149">
            <v>0</v>
          </cell>
          <cell r="X149">
            <v>0</v>
          </cell>
          <cell r="Y149">
            <v>0</v>
          </cell>
          <cell r="Z149">
            <v>0</v>
          </cell>
          <cell r="AA149">
            <v>0</v>
          </cell>
          <cell r="AB149">
            <v>0</v>
          </cell>
        </row>
        <row r="150">
          <cell r="B150">
            <v>12</v>
          </cell>
          <cell r="C150">
            <v>0</v>
          </cell>
          <cell r="I150">
            <v>353.82780205420954</v>
          </cell>
          <cell r="J150">
            <v>406.54609822349204</v>
          </cell>
          <cell r="K150">
            <v>365.89486940404623</v>
          </cell>
          <cell r="L150">
            <v>367.76257712336616</v>
          </cell>
          <cell r="M150">
            <v>365.93950255672496</v>
          </cell>
          <cell r="N150">
            <v>0</v>
          </cell>
          <cell r="O150">
            <v>0</v>
          </cell>
          <cell r="P150">
            <v>0</v>
          </cell>
          <cell r="Q150">
            <v>0</v>
          </cell>
          <cell r="R150">
            <v>0</v>
          </cell>
          <cell r="S150">
            <v>0</v>
          </cell>
          <cell r="T150">
            <v>0</v>
          </cell>
          <cell r="U150">
            <v>0</v>
          </cell>
          <cell r="V150">
            <v>0</v>
          </cell>
          <cell r="W150">
            <v>0</v>
          </cell>
          <cell r="X150">
            <v>0</v>
          </cell>
          <cell r="Y150">
            <v>0</v>
          </cell>
          <cell r="Z150">
            <v>0</v>
          </cell>
          <cell r="AA150">
            <v>0</v>
          </cell>
          <cell r="AB150">
            <v>0</v>
          </cell>
        </row>
        <row r="151">
          <cell r="B151">
            <v>13</v>
          </cell>
          <cell r="C151">
            <v>0</v>
          </cell>
          <cell r="I151">
            <v>353.82780205420954</v>
          </cell>
          <cell r="J151">
            <v>406.54609822349204</v>
          </cell>
          <cell r="K151">
            <v>365.89486940404623</v>
          </cell>
          <cell r="L151">
            <v>367.76257712336616</v>
          </cell>
          <cell r="M151">
            <v>365.93950255672496</v>
          </cell>
          <cell r="N151">
            <v>0</v>
          </cell>
          <cell r="O151">
            <v>0</v>
          </cell>
          <cell r="P151">
            <v>0</v>
          </cell>
          <cell r="Q151">
            <v>0</v>
          </cell>
          <cell r="R151">
            <v>0</v>
          </cell>
          <cell r="S151">
            <v>0</v>
          </cell>
          <cell r="T151">
            <v>0</v>
          </cell>
          <cell r="U151">
            <v>0</v>
          </cell>
          <cell r="V151">
            <v>0</v>
          </cell>
          <cell r="W151">
            <v>0</v>
          </cell>
          <cell r="X151">
            <v>0</v>
          </cell>
          <cell r="Y151">
            <v>0</v>
          </cell>
          <cell r="Z151">
            <v>0</v>
          </cell>
          <cell r="AA151">
            <v>0</v>
          </cell>
          <cell r="AB151">
            <v>0</v>
          </cell>
        </row>
        <row r="152">
          <cell r="B152">
            <v>14</v>
          </cell>
          <cell r="C152">
            <v>0</v>
          </cell>
          <cell r="I152">
            <v>353.82780205420954</v>
          </cell>
          <cell r="J152">
            <v>406.54609822349204</v>
          </cell>
          <cell r="K152">
            <v>365.89486940404623</v>
          </cell>
          <cell r="L152">
            <v>367.76257712336616</v>
          </cell>
          <cell r="M152">
            <v>365.93950255672496</v>
          </cell>
          <cell r="N152">
            <v>0</v>
          </cell>
          <cell r="O152">
            <v>0</v>
          </cell>
          <cell r="P152">
            <v>0</v>
          </cell>
          <cell r="Q152">
            <v>0</v>
          </cell>
          <cell r="R152">
            <v>0</v>
          </cell>
          <cell r="S152">
            <v>0</v>
          </cell>
          <cell r="T152">
            <v>0</v>
          </cell>
          <cell r="U152">
            <v>0</v>
          </cell>
          <cell r="V152">
            <v>0</v>
          </cell>
          <cell r="W152">
            <v>0</v>
          </cell>
          <cell r="X152">
            <v>0</v>
          </cell>
          <cell r="Y152">
            <v>0</v>
          </cell>
          <cell r="Z152">
            <v>0</v>
          </cell>
          <cell r="AA152">
            <v>0</v>
          </cell>
          <cell r="AB152">
            <v>0</v>
          </cell>
        </row>
        <row r="153">
          <cell r="B153">
            <v>15</v>
          </cell>
          <cell r="C153">
            <v>0</v>
          </cell>
          <cell r="I153">
            <v>353.82780205420954</v>
          </cell>
          <cell r="J153">
            <v>406.54609822349204</v>
          </cell>
          <cell r="K153">
            <v>365.89486940404623</v>
          </cell>
          <cell r="L153">
            <v>367.76257712336616</v>
          </cell>
          <cell r="M153">
            <v>365.93950255672496</v>
          </cell>
          <cell r="N153">
            <v>0</v>
          </cell>
          <cell r="O153">
            <v>0</v>
          </cell>
          <cell r="P153">
            <v>0</v>
          </cell>
          <cell r="Q153">
            <v>0</v>
          </cell>
          <cell r="R153">
            <v>0</v>
          </cell>
          <cell r="S153">
            <v>0</v>
          </cell>
          <cell r="T153">
            <v>0</v>
          </cell>
          <cell r="U153">
            <v>0</v>
          </cell>
          <cell r="V153">
            <v>0</v>
          </cell>
          <cell r="W153">
            <v>0</v>
          </cell>
          <cell r="X153">
            <v>0</v>
          </cell>
          <cell r="Y153">
            <v>0</v>
          </cell>
          <cell r="Z153">
            <v>0</v>
          </cell>
          <cell r="AA153">
            <v>0</v>
          </cell>
          <cell r="AB153">
            <v>0</v>
          </cell>
        </row>
        <row r="154">
          <cell r="B154">
            <v>16</v>
          </cell>
          <cell r="C154">
            <v>0</v>
          </cell>
          <cell r="I154">
            <v>353.82780205420954</v>
          </cell>
          <cell r="J154">
            <v>406.54609822349204</v>
          </cell>
          <cell r="K154">
            <v>365.89486940404623</v>
          </cell>
          <cell r="L154">
            <v>367.76257712336616</v>
          </cell>
          <cell r="M154">
            <v>365.93950255672496</v>
          </cell>
          <cell r="N154">
            <v>0</v>
          </cell>
          <cell r="O154">
            <v>0</v>
          </cell>
          <cell r="P154">
            <v>0</v>
          </cell>
          <cell r="Q154">
            <v>0</v>
          </cell>
          <cell r="R154">
            <v>0</v>
          </cell>
          <cell r="S154">
            <v>0</v>
          </cell>
          <cell r="T154">
            <v>0</v>
          </cell>
          <cell r="U154">
            <v>0</v>
          </cell>
          <cell r="V154">
            <v>0</v>
          </cell>
          <cell r="W154">
            <v>0</v>
          </cell>
          <cell r="X154">
            <v>0</v>
          </cell>
          <cell r="Y154">
            <v>0</v>
          </cell>
          <cell r="Z154">
            <v>0</v>
          </cell>
          <cell r="AA154">
            <v>0</v>
          </cell>
          <cell r="AB154">
            <v>0</v>
          </cell>
        </row>
        <row r="155">
          <cell r="B155">
            <v>17</v>
          </cell>
          <cell r="C155">
            <v>0</v>
          </cell>
          <cell r="I155">
            <v>353.82780205420954</v>
          </cell>
          <cell r="J155">
            <v>406.54609822349204</v>
          </cell>
          <cell r="K155">
            <v>365.89486940404623</v>
          </cell>
          <cell r="L155">
            <v>367.76257712336616</v>
          </cell>
          <cell r="M155">
            <v>365.93950255672496</v>
          </cell>
          <cell r="N155">
            <v>0</v>
          </cell>
          <cell r="O155">
            <v>0</v>
          </cell>
          <cell r="P155">
            <v>0</v>
          </cell>
          <cell r="Q155">
            <v>0</v>
          </cell>
          <cell r="R155">
            <v>0</v>
          </cell>
          <cell r="S155">
            <v>0</v>
          </cell>
          <cell r="T155">
            <v>0</v>
          </cell>
          <cell r="U155">
            <v>0</v>
          </cell>
          <cell r="V155">
            <v>0</v>
          </cell>
          <cell r="W155">
            <v>0</v>
          </cell>
          <cell r="X155">
            <v>0</v>
          </cell>
          <cell r="Y155">
            <v>0</v>
          </cell>
          <cell r="Z155">
            <v>0</v>
          </cell>
          <cell r="AA155">
            <v>0</v>
          </cell>
          <cell r="AB155">
            <v>0</v>
          </cell>
        </row>
        <row r="156">
          <cell r="B156">
            <v>18</v>
          </cell>
          <cell r="C156">
            <v>0</v>
          </cell>
          <cell r="I156">
            <v>353.82780205420954</v>
          </cell>
          <cell r="J156">
            <v>406.54609822349204</v>
          </cell>
          <cell r="K156">
            <v>365.89486940404623</v>
          </cell>
          <cell r="L156">
            <v>367.76257712336616</v>
          </cell>
          <cell r="M156">
            <v>365.93950255672496</v>
          </cell>
          <cell r="N156">
            <v>0</v>
          </cell>
          <cell r="O156">
            <v>0</v>
          </cell>
          <cell r="P156">
            <v>0</v>
          </cell>
          <cell r="Q156">
            <v>0</v>
          </cell>
          <cell r="R156">
            <v>0</v>
          </cell>
          <cell r="S156">
            <v>0</v>
          </cell>
          <cell r="T156">
            <v>0</v>
          </cell>
          <cell r="U156">
            <v>0</v>
          </cell>
          <cell r="V156">
            <v>0</v>
          </cell>
          <cell r="W156">
            <v>0</v>
          </cell>
          <cell r="X156">
            <v>0</v>
          </cell>
          <cell r="Y156">
            <v>0</v>
          </cell>
          <cell r="Z156">
            <v>0</v>
          </cell>
          <cell r="AA156">
            <v>0</v>
          </cell>
          <cell r="AB156">
            <v>0</v>
          </cell>
        </row>
        <row r="157">
          <cell r="B157">
            <v>19</v>
          </cell>
          <cell r="C157">
            <v>0</v>
          </cell>
          <cell r="I157">
            <v>353.82780205420954</v>
          </cell>
          <cell r="J157">
            <v>406.54609822349204</v>
          </cell>
          <cell r="K157">
            <v>365.89486940404623</v>
          </cell>
          <cell r="L157">
            <v>367.76257712336616</v>
          </cell>
          <cell r="M157">
            <v>365.93950255672496</v>
          </cell>
          <cell r="N157">
            <v>0</v>
          </cell>
          <cell r="O157">
            <v>0</v>
          </cell>
          <cell r="P157">
            <v>0</v>
          </cell>
          <cell r="Q157">
            <v>0</v>
          </cell>
          <cell r="R157">
            <v>0</v>
          </cell>
          <cell r="S157">
            <v>0</v>
          </cell>
          <cell r="T157">
            <v>0</v>
          </cell>
          <cell r="U157">
            <v>0</v>
          </cell>
          <cell r="V157">
            <v>0</v>
          </cell>
          <cell r="W157">
            <v>0</v>
          </cell>
          <cell r="X157">
            <v>0</v>
          </cell>
          <cell r="Y157">
            <v>0</v>
          </cell>
          <cell r="Z157">
            <v>0</v>
          </cell>
          <cell r="AA157">
            <v>0</v>
          </cell>
          <cell r="AB157">
            <v>0</v>
          </cell>
        </row>
        <row r="158">
          <cell r="B158">
            <v>20</v>
          </cell>
          <cell r="C158">
            <v>0</v>
          </cell>
          <cell r="I158">
            <v>353.82780205420954</v>
          </cell>
          <cell r="J158">
            <v>406.54609822349204</v>
          </cell>
          <cell r="K158">
            <v>365.89486940404623</v>
          </cell>
          <cell r="L158">
            <v>367.76257712336616</v>
          </cell>
          <cell r="M158">
            <v>365.93950255672496</v>
          </cell>
          <cell r="N158">
            <v>0</v>
          </cell>
          <cell r="O158">
            <v>0</v>
          </cell>
          <cell r="P158">
            <v>0</v>
          </cell>
          <cell r="Q158">
            <v>0</v>
          </cell>
          <cell r="R158">
            <v>0</v>
          </cell>
          <cell r="S158">
            <v>0</v>
          </cell>
          <cell r="T158">
            <v>0</v>
          </cell>
          <cell r="U158">
            <v>0</v>
          </cell>
          <cell r="V158">
            <v>0</v>
          </cell>
          <cell r="W158">
            <v>0</v>
          </cell>
          <cell r="X158">
            <v>0</v>
          </cell>
          <cell r="Y158">
            <v>0</v>
          </cell>
          <cell r="Z158">
            <v>0</v>
          </cell>
          <cell r="AA158">
            <v>0</v>
          </cell>
          <cell r="AB158">
            <v>0</v>
          </cell>
        </row>
        <row r="161">
          <cell r="B161">
            <v>1</v>
          </cell>
          <cell r="C161" t="str">
            <v xml:space="preserve">2014 "Owners Plan" </v>
          </cell>
          <cell r="I161">
            <v>223.74311300322631</v>
          </cell>
          <cell r="J161">
            <v>223.30251868275499</v>
          </cell>
          <cell r="K161">
            <v>229.16166470962176</v>
          </cell>
          <cell r="L161">
            <v>238.48285060498981</v>
          </cell>
          <cell r="M161">
            <v>243.35940850626108</v>
          </cell>
          <cell r="N161">
            <v>261.49980237105723</v>
          </cell>
          <cell r="O161">
            <v>264.18779171034748</v>
          </cell>
          <cell r="P161">
            <v>275.80275547459127</v>
          </cell>
          <cell r="Q161">
            <v>284.61003365571867</v>
          </cell>
          <cell r="R161">
            <v>291.0338228477446</v>
          </cell>
          <cell r="S161">
            <v>290.59144172404075</v>
          </cell>
          <cell r="T161">
            <v>290.69539890120416</v>
          </cell>
          <cell r="U161">
            <v>290.78455015098973</v>
          </cell>
          <cell r="V161">
            <v>290.85889547339758</v>
          </cell>
          <cell r="W161">
            <v>290.91843486842754</v>
          </cell>
          <cell r="X161">
            <v>1377.1342060594595</v>
          </cell>
        </row>
        <row r="162">
          <cell r="B162">
            <v>2</v>
          </cell>
          <cell r="C162" t="str">
            <v>2014 "Owners Plan" updated with 2014 debt refinancing</v>
          </cell>
          <cell r="I162">
            <v>223.74311300322631</v>
          </cell>
          <cell r="J162">
            <v>223.30251868275499</v>
          </cell>
          <cell r="K162">
            <v>229.16166470962176</v>
          </cell>
          <cell r="L162">
            <v>238.48285060498981</v>
          </cell>
          <cell r="M162">
            <v>243.35940850626108</v>
          </cell>
          <cell r="N162">
            <v>261.49980237105723</v>
          </cell>
          <cell r="O162">
            <v>264.18779171034748</v>
          </cell>
          <cell r="P162">
            <v>275.80275547459127</v>
          </cell>
          <cell r="Q162">
            <v>284.61003365571867</v>
          </cell>
          <cell r="R162">
            <v>291.0338228477446</v>
          </cell>
          <cell r="S162">
            <v>290.59144172404075</v>
          </cell>
          <cell r="T162">
            <v>290.69539890120416</v>
          </cell>
          <cell r="U162">
            <v>290.78455015098973</v>
          </cell>
          <cell r="V162">
            <v>290.85889547339758</v>
          </cell>
          <cell r="W162">
            <v>290.91843486842754</v>
          </cell>
          <cell r="X162">
            <v>1377.1342060594595</v>
          </cell>
        </row>
        <row r="163">
          <cell r="B163">
            <v>3</v>
          </cell>
          <cell r="C163" t="str">
            <v>Case 2 updated with RBA Rates forecast</v>
          </cell>
          <cell r="I163">
            <v>223.74311300322631</v>
          </cell>
          <cell r="J163">
            <v>223.30251868275499</v>
          </cell>
          <cell r="K163">
            <v>229.16166470962176</v>
          </cell>
          <cell r="L163">
            <v>238.48285060498981</v>
          </cell>
          <cell r="M163">
            <v>243.35940850626108</v>
          </cell>
          <cell r="N163">
            <v>261.49980237105723</v>
          </cell>
          <cell r="O163">
            <v>264.18753358126929</v>
          </cell>
          <cell r="P163">
            <v>275.80225319606012</v>
          </cell>
          <cell r="Q163">
            <v>284.60930120735975</v>
          </cell>
          <cell r="R163">
            <v>291.03287420918309</v>
          </cell>
          <cell r="S163">
            <v>290.59045846698513</v>
          </cell>
          <cell r="T163">
            <v>290.69420651376794</v>
          </cell>
          <cell r="U163">
            <v>290.78316261279815</v>
          </cell>
          <cell r="V163">
            <v>290.85732676407576</v>
          </cell>
          <cell r="W163">
            <v>290.91669896760072</v>
          </cell>
          <cell r="X163">
            <v>1377.1317645649294</v>
          </cell>
        </row>
        <row r="164">
          <cell r="B164">
            <v>4</v>
          </cell>
          <cell r="C164" t="str">
            <v>Case 2 updated with Bloomberg Rates forecast</v>
          </cell>
          <cell r="I164">
            <v>223.74311300322631</v>
          </cell>
          <cell r="J164">
            <v>223.30251868275499</v>
          </cell>
          <cell r="K164">
            <v>229.16166470962176</v>
          </cell>
          <cell r="L164">
            <v>238.48285060498981</v>
          </cell>
          <cell r="M164">
            <v>243.35940850626108</v>
          </cell>
          <cell r="N164">
            <v>261.49980237105723</v>
          </cell>
          <cell r="O164">
            <v>264.18703941898127</v>
          </cell>
          <cell r="P164">
            <v>275.80129163407764</v>
          </cell>
          <cell r="Q164">
            <v>284.60789900827609</v>
          </cell>
          <cell r="R164">
            <v>291.03105813559165</v>
          </cell>
          <cell r="S164">
            <v>290.588576119751</v>
          </cell>
          <cell r="T164">
            <v>290.69192380734881</v>
          </cell>
          <cell r="U164">
            <v>290.78050630978748</v>
          </cell>
          <cell r="V164">
            <v>290.85432362706695</v>
          </cell>
          <cell r="W164">
            <v>290.91337575918726</v>
          </cell>
          <cell r="X164">
            <v>1377.1270905679837</v>
          </cell>
        </row>
        <row r="165">
          <cell r="B165">
            <v>5</v>
          </cell>
          <cell r="C165" t="str">
            <v>Case 3 updated with Transitional Benefit</v>
          </cell>
          <cell r="I165">
            <v>223.74311300322631</v>
          </cell>
          <cell r="J165">
            <v>223.30251868275499</v>
          </cell>
          <cell r="K165">
            <v>229.16166470962176</v>
          </cell>
          <cell r="L165">
            <v>238.48285060498981</v>
          </cell>
          <cell r="M165">
            <v>243.35940850626108</v>
          </cell>
          <cell r="N165">
            <v>261.49980237105723</v>
          </cell>
          <cell r="O165">
            <v>264.18753358126929</v>
          </cell>
          <cell r="P165">
            <v>275.80225319606012</v>
          </cell>
          <cell r="Q165">
            <v>284.60930120735975</v>
          </cell>
          <cell r="R165">
            <v>291.03287420918309</v>
          </cell>
          <cell r="S165">
            <v>290.59045846698513</v>
          </cell>
          <cell r="T165">
            <v>290.69420651376794</v>
          </cell>
          <cell r="U165">
            <v>290.78316261279815</v>
          </cell>
          <cell r="V165">
            <v>290.85732676407576</v>
          </cell>
          <cell r="W165">
            <v>290.91669896760072</v>
          </cell>
          <cell r="X165">
            <v>1377.1317645649294</v>
          </cell>
        </row>
        <row r="166">
          <cell r="B166">
            <v>6</v>
          </cell>
          <cell r="C166" t="str">
            <v>Case 3 updated with Transitional Benefit</v>
          </cell>
          <cell r="I166">
            <v>223.74311300322631</v>
          </cell>
          <cell r="J166">
            <v>223.30251868275499</v>
          </cell>
          <cell r="K166">
            <v>229.16166470962176</v>
          </cell>
          <cell r="L166">
            <v>238.48285060498981</v>
          </cell>
          <cell r="M166">
            <v>243.35940850626108</v>
          </cell>
          <cell r="N166">
            <v>261.49980237105723</v>
          </cell>
          <cell r="O166">
            <v>264.18703941898127</v>
          </cell>
          <cell r="P166">
            <v>275.80129163407764</v>
          </cell>
          <cell r="Q166">
            <v>284.60789900827609</v>
          </cell>
          <cell r="R166">
            <v>291.03105813559165</v>
          </cell>
          <cell r="S166">
            <v>290.588576119751</v>
          </cell>
          <cell r="T166">
            <v>290.69192380734881</v>
          </cell>
          <cell r="U166">
            <v>290.78050630978748</v>
          </cell>
          <cell r="V166">
            <v>290.85432362706695</v>
          </cell>
          <cell r="W166">
            <v>290.91337575918726</v>
          </cell>
          <cell r="X166">
            <v>1377.1270905679837</v>
          </cell>
        </row>
        <row r="167">
          <cell r="B167">
            <v>7</v>
          </cell>
          <cell r="C167" t="str">
            <v>Case 2 updated with 4.23% RfR (Proposal Margin)</v>
          </cell>
          <cell r="I167">
            <v>223.74311300322631</v>
          </cell>
          <cell r="J167">
            <v>223.30251868275499</v>
          </cell>
          <cell r="K167">
            <v>229.16166470962176</v>
          </cell>
          <cell r="L167">
            <v>238.48285060498981</v>
          </cell>
          <cell r="M167">
            <v>243.35940850626108</v>
          </cell>
          <cell r="N167">
            <v>261.49980237105723</v>
          </cell>
          <cell r="O167">
            <v>264.18766267628814</v>
          </cell>
          <cell r="P167">
            <v>275.80250439463458</v>
          </cell>
          <cell r="Q167">
            <v>284.60966751802653</v>
          </cell>
          <cell r="R167">
            <v>291.03334864047872</v>
          </cell>
          <cell r="S167">
            <v>290.59095021161568</v>
          </cell>
          <cell r="T167">
            <v>290.69467375326383</v>
          </cell>
          <cell r="U167">
            <v>290.78360534715955</v>
          </cell>
          <cell r="V167">
            <v>290.85774499330262</v>
          </cell>
          <cell r="W167">
            <v>290.91709269169303</v>
          </cell>
          <cell r="X167">
            <v>1377.132985600485</v>
          </cell>
        </row>
        <row r="168">
          <cell r="B168">
            <v>8</v>
          </cell>
          <cell r="C168">
            <v>0</v>
          </cell>
          <cell r="I168">
            <v>223.74311300322631</v>
          </cell>
          <cell r="J168">
            <v>223.30251868275499</v>
          </cell>
          <cell r="K168">
            <v>229.16166470962176</v>
          </cell>
          <cell r="L168">
            <v>238.48285060498981</v>
          </cell>
          <cell r="M168">
            <v>243.35940850626108</v>
          </cell>
          <cell r="N168">
            <v>0</v>
          </cell>
          <cell r="O168">
            <v>0</v>
          </cell>
          <cell r="P168">
            <v>0</v>
          </cell>
          <cell r="Q168">
            <v>0</v>
          </cell>
          <cell r="R168">
            <v>0</v>
          </cell>
          <cell r="S168">
            <v>0</v>
          </cell>
          <cell r="T168">
            <v>0</v>
          </cell>
          <cell r="U168">
            <v>0</v>
          </cell>
          <cell r="V168">
            <v>0</v>
          </cell>
          <cell r="W168">
            <v>0</v>
          </cell>
          <cell r="X168">
            <v>0</v>
          </cell>
        </row>
        <row r="169">
          <cell r="B169">
            <v>9</v>
          </cell>
          <cell r="C169">
            <v>0</v>
          </cell>
          <cell r="I169">
            <v>223.74311300322631</v>
          </cell>
          <cell r="J169">
            <v>223.30251868275499</v>
          </cell>
          <cell r="K169">
            <v>229.16166470962176</v>
          </cell>
          <cell r="L169">
            <v>238.48285060498981</v>
          </cell>
          <cell r="M169">
            <v>243.35940850626108</v>
          </cell>
          <cell r="N169">
            <v>0</v>
          </cell>
          <cell r="O169">
            <v>0</v>
          </cell>
          <cell r="P169">
            <v>0</v>
          </cell>
          <cell r="Q169">
            <v>0</v>
          </cell>
          <cell r="R169">
            <v>0</v>
          </cell>
          <cell r="S169">
            <v>0</v>
          </cell>
          <cell r="T169">
            <v>0</v>
          </cell>
          <cell r="U169">
            <v>0</v>
          </cell>
          <cell r="V169">
            <v>0</v>
          </cell>
          <cell r="W169">
            <v>0</v>
          </cell>
          <cell r="X169">
            <v>0</v>
          </cell>
          <cell r="Y169">
            <v>0</v>
          </cell>
          <cell r="Z169">
            <v>0</v>
          </cell>
          <cell r="AA169">
            <v>0</v>
          </cell>
          <cell r="AB169">
            <v>0</v>
          </cell>
        </row>
        <row r="170">
          <cell r="B170">
            <v>10</v>
          </cell>
          <cell r="C170">
            <v>0</v>
          </cell>
          <cell r="I170">
            <v>223.74311300322631</v>
          </cell>
          <cell r="J170">
            <v>223.30251868275499</v>
          </cell>
          <cell r="K170">
            <v>229.16166470962176</v>
          </cell>
          <cell r="L170">
            <v>238.48285060498981</v>
          </cell>
          <cell r="M170">
            <v>243.35940850626108</v>
          </cell>
          <cell r="N170">
            <v>0</v>
          </cell>
          <cell r="O170">
            <v>0</v>
          </cell>
          <cell r="P170">
            <v>0</v>
          </cell>
          <cell r="Q170">
            <v>0</v>
          </cell>
          <cell r="R170">
            <v>0</v>
          </cell>
          <cell r="S170">
            <v>0</v>
          </cell>
          <cell r="T170">
            <v>0</v>
          </cell>
          <cell r="U170">
            <v>0</v>
          </cell>
          <cell r="V170">
            <v>0</v>
          </cell>
          <cell r="W170">
            <v>0</v>
          </cell>
          <cell r="X170">
            <v>0</v>
          </cell>
          <cell r="Y170">
            <v>0</v>
          </cell>
          <cell r="Z170">
            <v>0</v>
          </cell>
          <cell r="AA170">
            <v>0</v>
          </cell>
          <cell r="AB170">
            <v>0</v>
          </cell>
        </row>
        <row r="171">
          <cell r="B171">
            <v>11</v>
          </cell>
          <cell r="C171">
            <v>0</v>
          </cell>
          <cell r="I171">
            <v>223.74311300322631</v>
          </cell>
          <cell r="J171">
            <v>223.30251868275499</v>
          </cell>
          <cell r="K171">
            <v>229.16166470962176</v>
          </cell>
          <cell r="L171">
            <v>238.48285060498981</v>
          </cell>
          <cell r="M171">
            <v>243.35940850626108</v>
          </cell>
          <cell r="N171">
            <v>0</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row>
        <row r="172">
          <cell r="B172">
            <v>12</v>
          </cell>
          <cell r="C172">
            <v>0</v>
          </cell>
          <cell r="I172">
            <v>223.74311300322631</v>
          </cell>
          <cell r="J172">
            <v>223.30251868275499</v>
          </cell>
          <cell r="K172">
            <v>229.16166470962176</v>
          </cell>
          <cell r="L172">
            <v>238.48285060498981</v>
          </cell>
          <cell r="M172">
            <v>243.35940850626108</v>
          </cell>
          <cell r="N172">
            <v>0</v>
          </cell>
          <cell r="O172">
            <v>0</v>
          </cell>
          <cell r="P172">
            <v>0</v>
          </cell>
          <cell r="Q172">
            <v>0</v>
          </cell>
          <cell r="R172">
            <v>0</v>
          </cell>
          <cell r="S172">
            <v>0</v>
          </cell>
          <cell r="T172">
            <v>0</v>
          </cell>
          <cell r="U172">
            <v>0</v>
          </cell>
          <cell r="V172">
            <v>0</v>
          </cell>
          <cell r="W172">
            <v>0</v>
          </cell>
          <cell r="X172">
            <v>0</v>
          </cell>
          <cell r="Y172">
            <v>0</v>
          </cell>
          <cell r="Z172">
            <v>0</v>
          </cell>
          <cell r="AA172">
            <v>0</v>
          </cell>
          <cell r="AB172">
            <v>0</v>
          </cell>
        </row>
        <row r="173">
          <cell r="B173">
            <v>13</v>
          </cell>
          <cell r="C173">
            <v>0</v>
          </cell>
          <cell r="I173">
            <v>223.74311300322631</v>
          </cell>
          <cell r="J173">
            <v>223.30251868275499</v>
          </cell>
          <cell r="K173">
            <v>229.16166470962176</v>
          </cell>
          <cell r="L173">
            <v>238.48285060498981</v>
          </cell>
          <cell r="M173">
            <v>243.35940850626108</v>
          </cell>
          <cell r="N173">
            <v>0</v>
          </cell>
          <cell r="O173">
            <v>0</v>
          </cell>
          <cell r="P173">
            <v>0</v>
          </cell>
          <cell r="Q173">
            <v>0</v>
          </cell>
          <cell r="R173">
            <v>0</v>
          </cell>
          <cell r="S173">
            <v>0</v>
          </cell>
          <cell r="T173">
            <v>0</v>
          </cell>
          <cell r="U173">
            <v>0</v>
          </cell>
          <cell r="V173">
            <v>0</v>
          </cell>
          <cell r="W173">
            <v>0</v>
          </cell>
          <cell r="X173">
            <v>0</v>
          </cell>
          <cell r="Y173">
            <v>0</v>
          </cell>
          <cell r="Z173">
            <v>0</v>
          </cell>
          <cell r="AA173">
            <v>0</v>
          </cell>
          <cell r="AB173">
            <v>0</v>
          </cell>
        </row>
        <row r="174">
          <cell r="B174">
            <v>14</v>
          </cell>
          <cell r="C174">
            <v>0</v>
          </cell>
          <cell r="I174">
            <v>223.74311300322631</v>
          </cell>
          <cell r="J174">
            <v>223.30251868275499</v>
          </cell>
          <cell r="K174">
            <v>229.16166470962176</v>
          </cell>
          <cell r="L174">
            <v>238.48285060498981</v>
          </cell>
          <cell r="M174">
            <v>243.35940850626108</v>
          </cell>
          <cell r="N174">
            <v>0</v>
          </cell>
          <cell r="O174">
            <v>0</v>
          </cell>
          <cell r="P174">
            <v>0</v>
          </cell>
          <cell r="Q174">
            <v>0</v>
          </cell>
          <cell r="R174">
            <v>0</v>
          </cell>
          <cell r="S174">
            <v>0</v>
          </cell>
          <cell r="T174">
            <v>0</v>
          </cell>
          <cell r="U174">
            <v>0</v>
          </cell>
          <cell r="V174">
            <v>0</v>
          </cell>
          <cell r="W174">
            <v>0</v>
          </cell>
          <cell r="X174">
            <v>0</v>
          </cell>
          <cell r="Y174">
            <v>0</v>
          </cell>
          <cell r="Z174">
            <v>0</v>
          </cell>
          <cell r="AA174">
            <v>0</v>
          </cell>
          <cell r="AB174">
            <v>0</v>
          </cell>
        </row>
        <row r="175">
          <cell r="B175">
            <v>15</v>
          </cell>
          <cell r="C175">
            <v>0</v>
          </cell>
          <cell r="I175">
            <v>223.74311300322631</v>
          </cell>
          <cell r="J175">
            <v>223.30251868275499</v>
          </cell>
          <cell r="K175">
            <v>229.16166470962176</v>
          </cell>
          <cell r="L175">
            <v>238.48285060498981</v>
          </cell>
          <cell r="M175">
            <v>243.35940850626108</v>
          </cell>
          <cell r="N175">
            <v>0</v>
          </cell>
          <cell r="O175">
            <v>0</v>
          </cell>
          <cell r="P175">
            <v>0</v>
          </cell>
          <cell r="Q175">
            <v>0</v>
          </cell>
          <cell r="R175">
            <v>0</v>
          </cell>
          <cell r="S175">
            <v>0</v>
          </cell>
          <cell r="T175">
            <v>0</v>
          </cell>
          <cell r="U175">
            <v>0</v>
          </cell>
          <cell r="V175">
            <v>0</v>
          </cell>
          <cell r="W175">
            <v>0</v>
          </cell>
          <cell r="X175">
            <v>0</v>
          </cell>
          <cell r="Y175">
            <v>0</v>
          </cell>
          <cell r="Z175">
            <v>0</v>
          </cell>
          <cell r="AA175">
            <v>0</v>
          </cell>
          <cell r="AB175">
            <v>0</v>
          </cell>
        </row>
        <row r="176">
          <cell r="B176">
            <v>16</v>
          </cell>
          <cell r="C176">
            <v>0</v>
          </cell>
          <cell r="I176">
            <v>223.74311300322631</v>
          </cell>
          <cell r="J176">
            <v>223.30251868275499</v>
          </cell>
          <cell r="K176">
            <v>229.16166470962176</v>
          </cell>
          <cell r="L176">
            <v>238.48285060498981</v>
          </cell>
          <cell r="M176">
            <v>243.35940850626108</v>
          </cell>
          <cell r="N176">
            <v>0</v>
          </cell>
          <cell r="O176">
            <v>0</v>
          </cell>
          <cell r="P176">
            <v>0</v>
          </cell>
          <cell r="Q176">
            <v>0</v>
          </cell>
          <cell r="R176">
            <v>0</v>
          </cell>
          <cell r="S176">
            <v>0</v>
          </cell>
          <cell r="T176">
            <v>0</v>
          </cell>
          <cell r="U176">
            <v>0</v>
          </cell>
          <cell r="V176">
            <v>0</v>
          </cell>
          <cell r="W176">
            <v>0</v>
          </cell>
          <cell r="X176">
            <v>0</v>
          </cell>
          <cell r="Y176">
            <v>0</v>
          </cell>
          <cell r="Z176">
            <v>0</v>
          </cell>
          <cell r="AA176">
            <v>0</v>
          </cell>
          <cell r="AB176">
            <v>0</v>
          </cell>
        </row>
        <row r="177">
          <cell r="B177">
            <v>17</v>
          </cell>
          <cell r="C177">
            <v>0</v>
          </cell>
          <cell r="I177">
            <v>223.74311300322631</v>
          </cell>
          <cell r="J177">
            <v>223.30251868275499</v>
          </cell>
          <cell r="K177">
            <v>229.16166470962176</v>
          </cell>
          <cell r="L177">
            <v>238.48285060498981</v>
          </cell>
          <cell r="M177">
            <v>243.35940850626108</v>
          </cell>
          <cell r="N177">
            <v>0</v>
          </cell>
          <cell r="O177">
            <v>0</v>
          </cell>
          <cell r="P177">
            <v>0</v>
          </cell>
          <cell r="Q177">
            <v>0</v>
          </cell>
          <cell r="R177">
            <v>0</v>
          </cell>
          <cell r="S177">
            <v>0</v>
          </cell>
          <cell r="T177">
            <v>0</v>
          </cell>
          <cell r="U177">
            <v>0</v>
          </cell>
          <cell r="V177">
            <v>0</v>
          </cell>
          <cell r="W177">
            <v>0</v>
          </cell>
          <cell r="X177">
            <v>0</v>
          </cell>
          <cell r="Y177">
            <v>0</v>
          </cell>
          <cell r="Z177">
            <v>0</v>
          </cell>
          <cell r="AA177">
            <v>0</v>
          </cell>
          <cell r="AB177">
            <v>0</v>
          </cell>
        </row>
        <row r="178">
          <cell r="B178">
            <v>18</v>
          </cell>
          <cell r="C178">
            <v>0</v>
          </cell>
          <cell r="I178">
            <v>223.74311300322631</v>
          </cell>
          <cell r="J178">
            <v>223.30251868275499</v>
          </cell>
          <cell r="K178">
            <v>229.16166470962176</v>
          </cell>
          <cell r="L178">
            <v>238.48285060498981</v>
          </cell>
          <cell r="M178">
            <v>243.35940850626108</v>
          </cell>
          <cell r="N178">
            <v>0</v>
          </cell>
          <cell r="O178">
            <v>0</v>
          </cell>
          <cell r="P178">
            <v>0</v>
          </cell>
          <cell r="Q178">
            <v>0</v>
          </cell>
          <cell r="R178">
            <v>0</v>
          </cell>
          <cell r="S178">
            <v>0</v>
          </cell>
          <cell r="T178">
            <v>0</v>
          </cell>
          <cell r="U178">
            <v>0</v>
          </cell>
          <cell r="V178">
            <v>0</v>
          </cell>
          <cell r="W178">
            <v>0</v>
          </cell>
          <cell r="X178">
            <v>0</v>
          </cell>
          <cell r="Y178">
            <v>0</v>
          </cell>
          <cell r="Z178">
            <v>0</v>
          </cell>
          <cell r="AA178">
            <v>0</v>
          </cell>
          <cell r="AB178">
            <v>0</v>
          </cell>
        </row>
        <row r="179">
          <cell r="B179">
            <v>19</v>
          </cell>
          <cell r="C179">
            <v>0</v>
          </cell>
          <cell r="I179">
            <v>223.74311300322631</v>
          </cell>
          <cell r="J179">
            <v>223.30251868275499</v>
          </cell>
          <cell r="K179">
            <v>229.16166470962176</v>
          </cell>
          <cell r="L179">
            <v>238.48285060498981</v>
          </cell>
          <cell r="M179">
            <v>243.35940850626108</v>
          </cell>
          <cell r="N179">
            <v>0</v>
          </cell>
          <cell r="O179">
            <v>0</v>
          </cell>
          <cell r="P179">
            <v>0</v>
          </cell>
          <cell r="Q179">
            <v>0</v>
          </cell>
          <cell r="R179">
            <v>0</v>
          </cell>
          <cell r="S179">
            <v>0</v>
          </cell>
          <cell r="T179">
            <v>0</v>
          </cell>
          <cell r="U179">
            <v>0</v>
          </cell>
          <cell r="V179">
            <v>0</v>
          </cell>
          <cell r="W179">
            <v>0</v>
          </cell>
          <cell r="X179">
            <v>0</v>
          </cell>
          <cell r="Y179">
            <v>0</v>
          </cell>
          <cell r="Z179">
            <v>0</v>
          </cell>
          <cell r="AA179">
            <v>0</v>
          </cell>
          <cell r="AB179">
            <v>0</v>
          </cell>
        </row>
        <row r="180">
          <cell r="B180">
            <v>20</v>
          </cell>
          <cell r="C180">
            <v>0</v>
          </cell>
          <cell r="I180">
            <v>223.74311300322631</v>
          </cell>
          <cell r="J180">
            <v>223.30251868275499</v>
          </cell>
          <cell r="K180">
            <v>229.16166470962176</v>
          </cell>
          <cell r="L180">
            <v>238.48285060498981</v>
          </cell>
          <cell r="M180">
            <v>243.35940850626108</v>
          </cell>
          <cell r="N180">
            <v>0</v>
          </cell>
          <cell r="O180">
            <v>0</v>
          </cell>
          <cell r="P180">
            <v>0</v>
          </cell>
          <cell r="Q180">
            <v>0</v>
          </cell>
          <cell r="R180">
            <v>0</v>
          </cell>
          <cell r="S180">
            <v>0</v>
          </cell>
          <cell r="T180">
            <v>0</v>
          </cell>
          <cell r="U180">
            <v>0</v>
          </cell>
          <cell r="V180">
            <v>0</v>
          </cell>
          <cell r="W180">
            <v>0</v>
          </cell>
          <cell r="X180">
            <v>0</v>
          </cell>
          <cell r="Y180">
            <v>0</v>
          </cell>
          <cell r="Z180">
            <v>0</v>
          </cell>
          <cell r="AA180">
            <v>0</v>
          </cell>
          <cell r="AB180">
            <v>0</v>
          </cell>
        </row>
        <row r="183">
          <cell r="B183">
            <v>1</v>
          </cell>
          <cell r="C183" t="str">
            <v xml:space="preserve">2014 "Owners Plan" </v>
          </cell>
          <cell r="I183">
            <v>696.89898238991668</v>
          </cell>
          <cell r="J183">
            <v>805.94440074303327</v>
          </cell>
          <cell r="K183">
            <v>825.74342081824261</v>
          </cell>
          <cell r="L183">
            <v>873.25972876446042</v>
          </cell>
          <cell r="M183">
            <v>879.21686932774537</v>
          </cell>
          <cell r="N183">
            <v>829.20662436455166</v>
          </cell>
          <cell r="O183">
            <v>846.37641013689006</v>
          </cell>
          <cell r="P183">
            <v>863.91594602250211</v>
          </cell>
          <cell r="Q183">
            <v>881.8338129715562</v>
          </cell>
          <cell r="R183">
            <v>900.13881692087841</v>
          </cell>
          <cell r="S183">
            <v>944.4669392686925</v>
          </cell>
          <cell r="T183">
            <v>968.07861275040966</v>
          </cell>
          <cell r="U183">
            <v>992.28057806916979</v>
          </cell>
          <cell r="V183">
            <v>1017.0875925208989</v>
          </cell>
          <cell r="W183">
            <v>1042.5147823339212</v>
          </cell>
          <cell r="X183">
            <v>0</v>
          </cell>
          <cell r="Y183">
            <v>0</v>
          </cell>
          <cell r="Z183">
            <v>0</v>
          </cell>
          <cell r="AA183">
            <v>0</v>
          </cell>
          <cell r="AB183">
            <v>0</v>
          </cell>
        </row>
        <row r="184">
          <cell r="B184">
            <v>2</v>
          </cell>
          <cell r="C184" t="str">
            <v>2014 "Owners Plan" updated with 2014 debt refinancing</v>
          </cell>
          <cell r="I184">
            <v>696.89898238991668</v>
          </cell>
          <cell r="J184">
            <v>805.94440074303327</v>
          </cell>
          <cell r="K184">
            <v>825.74342081824261</v>
          </cell>
          <cell r="L184">
            <v>873.25972876446042</v>
          </cell>
          <cell r="M184">
            <v>879.21686932774537</v>
          </cell>
          <cell r="N184">
            <v>829.20662436455098</v>
          </cell>
          <cell r="O184">
            <v>846.37641013688938</v>
          </cell>
          <cell r="P184">
            <v>863.91594602250132</v>
          </cell>
          <cell r="Q184">
            <v>881.8338129715554</v>
          </cell>
          <cell r="R184">
            <v>900.1388169208775</v>
          </cell>
          <cell r="S184">
            <v>944.46693926869227</v>
          </cell>
          <cell r="T184">
            <v>968.07861275040943</v>
          </cell>
          <cell r="U184">
            <v>992.28057806916968</v>
          </cell>
          <cell r="V184">
            <v>1017.0875925208987</v>
          </cell>
          <cell r="W184">
            <v>1042.5147823339212</v>
          </cell>
          <cell r="X184">
            <v>0</v>
          </cell>
          <cell r="Y184">
            <v>0</v>
          </cell>
          <cell r="Z184">
            <v>0</v>
          </cell>
          <cell r="AA184">
            <v>0</v>
          </cell>
          <cell r="AB184">
            <v>0</v>
          </cell>
        </row>
        <row r="185">
          <cell r="B185">
            <v>3</v>
          </cell>
          <cell r="C185" t="str">
            <v>Case 2 updated with RBA Rates forecast</v>
          </cell>
          <cell r="I185">
            <v>696.89898238991668</v>
          </cell>
          <cell r="J185">
            <v>805.94440074303327</v>
          </cell>
          <cell r="K185">
            <v>825.74342081824261</v>
          </cell>
          <cell r="L185">
            <v>873.25972876446042</v>
          </cell>
          <cell r="M185">
            <v>879.21686932774537</v>
          </cell>
          <cell r="N185">
            <v>820.82437731371556</v>
          </cell>
          <cell r="O185">
            <v>837.82156553503103</v>
          </cell>
          <cell r="P185">
            <v>855.18482905114956</v>
          </cell>
          <cell r="Q185">
            <v>872.92266528683456</v>
          </cell>
          <cell r="R185">
            <v>891.04379453169281</v>
          </cell>
          <cell r="S185">
            <v>935.09061348244131</v>
          </cell>
          <cell r="T185">
            <v>958.4678788195024</v>
          </cell>
          <cell r="U185">
            <v>982.42957578998971</v>
          </cell>
          <cell r="V185">
            <v>1006.9903151847394</v>
          </cell>
          <cell r="W185">
            <v>1032.1650730643578</v>
          </cell>
          <cell r="X185">
            <v>0</v>
          </cell>
          <cell r="Y185">
            <v>0</v>
          </cell>
          <cell r="Z185">
            <v>0</v>
          </cell>
          <cell r="AA185">
            <v>0</v>
          </cell>
          <cell r="AB185">
            <v>0</v>
          </cell>
        </row>
        <row r="186">
          <cell r="B186">
            <v>4</v>
          </cell>
          <cell r="C186" t="str">
            <v>Case 2 updated with Bloomberg Rates forecast</v>
          </cell>
          <cell r="I186">
            <v>696.89898238991668</v>
          </cell>
          <cell r="J186">
            <v>805.94440074303327</v>
          </cell>
          <cell r="K186">
            <v>825.74342081824261</v>
          </cell>
          <cell r="L186">
            <v>873.25972876446042</v>
          </cell>
          <cell r="M186">
            <v>879.21686932774537</v>
          </cell>
          <cell r="N186">
            <v>804.80253518152358</v>
          </cell>
          <cell r="O186">
            <v>821.4698190853918</v>
          </cell>
          <cell r="P186">
            <v>838.49615416134793</v>
          </cell>
          <cell r="Q186">
            <v>855.88987818006467</v>
          </cell>
          <cell r="R186">
            <v>873.65954772125258</v>
          </cell>
          <cell r="S186">
            <v>917.17963276416754</v>
          </cell>
          <cell r="T186">
            <v>940.10912358327153</v>
          </cell>
          <cell r="U186">
            <v>963.61185167285328</v>
          </cell>
          <cell r="V186">
            <v>987.70214796467451</v>
          </cell>
          <cell r="W186">
            <v>1012.3947016637911</v>
          </cell>
          <cell r="X186">
            <v>0</v>
          </cell>
          <cell r="Y186">
            <v>0</v>
          </cell>
          <cell r="Z186">
            <v>0</v>
          </cell>
          <cell r="AA186">
            <v>0</v>
          </cell>
          <cell r="AB186">
            <v>0</v>
          </cell>
        </row>
        <row r="187">
          <cell r="B187">
            <v>5</v>
          </cell>
          <cell r="C187" t="str">
            <v>Case 3 updated with Transitional Benefit</v>
          </cell>
          <cell r="I187">
            <v>696.89898238991668</v>
          </cell>
          <cell r="J187">
            <v>805.94440074303327</v>
          </cell>
          <cell r="K187">
            <v>825.74342081824261</v>
          </cell>
          <cell r="L187">
            <v>873.25972876446042</v>
          </cell>
          <cell r="M187">
            <v>879.21686932774537</v>
          </cell>
          <cell r="N187">
            <v>820.82437731371556</v>
          </cell>
          <cell r="O187">
            <v>837.82156553503103</v>
          </cell>
          <cell r="P187">
            <v>855.18482905114956</v>
          </cell>
          <cell r="Q187">
            <v>872.92266528683456</v>
          </cell>
          <cell r="R187">
            <v>891.04379453169281</v>
          </cell>
          <cell r="S187">
            <v>935.09061348244131</v>
          </cell>
          <cell r="T187">
            <v>958.4678788195024</v>
          </cell>
          <cell r="U187">
            <v>982.42957578998971</v>
          </cell>
          <cell r="V187">
            <v>1006.9903151847394</v>
          </cell>
          <cell r="W187">
            <v>1032.1650730643578</v>
          </cell>
          <cell r="X187">
            <v>0</v>
          </cell>
          <cell r="Y187">
            <v>0</v>
          </cell>
          <cell r="Z187">
            <v>0</v>
          </cell>
          <cell r="AA187">
            <v>0</v>
          </cell>
          <cell r="AB187">
            <v>0</v>
          </cell>
        </row>
        <row r="188">
          <cell r="B188">
            <v>6</v>
          </cell>
          <cell r="C188" t="str">
            <v>Case 3 updated with Transitional Benefit</v>
          </cell>
          <cell r="I188">
            <v>696.89898238991668</v>
          </cell>
          <cell r="J188">
            <v>805.94440074303327</v>
          </cell>
          <cell r="K188">
            <v>825.74342081824261</v>
          </cell>
          <cell r="L188">
            <v>873.25972876446042</v>
          </cell>
          <cell r="M188">
            <v>879.21686932774537</v>
          </cell>
          <cell r="N188">
            <v>804.80253518152347</v>
          </cell>
          <cell r="O188">
            <v>821.46981908539169</v>
          </cell>
          <cell r="P188">
            <v>838.49615416134782</v>
          </cell>
          <cell r="Q188">
            <v>855.88987818006456</v>
          </cell>
          <cell r="R188">
            <v>873.65954772125247</v>
          </cell>
          <cell r="S188">
            <v>917.17963276416776</v>
          </cell>
          <cell r="T188">
            <v>940.10912358327164</v>
          </cell>
          <cell r="U188">
            <v>963.61185167285339</v>
          </cell>
          <cell r="V188">
            <v>987.70214796467474</v>
          </cell>
          <cell r="W188">
            <v>1012.3947016637914</v>
          </cell>
          <cell r="X188">
            <v>0</v>
          </cell>
          <cell r="Y188">
            <v>0</v>
          </cell>
          <cell r="Z188">
            <v>0</v>
          </cell>
          <cell r="AA188">
            <v>0</v>
          </cell>
          <cell r="AB188">
            <v>0</v>
          </cell>
        </row>
        <row r="189">
          <cell r="B189">
            <v>7</v>
          </cell>
          <cell r="C189" t="str">
            <v>Case 2 updated with 4.23% RfR (Proposal Margin)</v>
          </cell>
          <cell r="I189">
            <v>696.89898238991668</v>
          </cell>
          <cell r="J189">
            <v>805.94440074303327</v>
          </cell>
          <cell r="K189">
            <v>825.74342081824261</v>
          </cell>
          <cell r="L189">
            <v>873.25972876446042</v>
          </cell>
          <cell r="M189">
            <v>879.21686932774537</v>
          </cell>
          <cell r="N189">
            <v>825.01536572153566</v>
          </cell>
          <cell r="O189">
            <v>842.09884998377868</v>
          </cell>
          <cell r="P189">
            <v>859.55024689391803</v>
          </cell>
          <cell r="Q189">
            <v>877.37809563823134</v>
          </cell>
          <cell r="R189">
            <v>895.59115932872021</v>
          </cell>
          <cell r="S189">
            <v>935.06188140423217</v>
          </cell>
          <cell r="T189">
            <v>958.43842843933771</v>
          </cell>
          <cell r="U189">
            <v>982.3993891503211</v>
          </cell>
          <cell r="V189">
            <v>1006.9593738790791</v>
          </cell>
          <cell r="W189">
            <v>1032.1333582260561</v>
          </cell>
          <cell r="X189">
            <v>0</v>
          </cell>
          <cell r="Y189">
            <v>0</v>
          </cell>
          <cell r="Z189">
            <v>0</v>
          </cell>
          <cell r="AA189">
            <v>0</v>
          </cell>
          <cell r="AB189">
            <v>0</v>
          </cell>
        </row>
        <row r="190">
          <cell r="B190">
            <v>8</v>
          </cell>
          <cell r="C190">
            <v>0</v>
          </cell>
          <cell r="I190">
            <v>0</v>
          </cell>
          <cell r="J190">
            <v>0</v>
          </cell>
          <cell r="K190">
            <v>0</v>
          </cell>
          <cell r="L190">
            <v>0</v>
          </cell>
          <cell r="M190">
            <v>0</v>
          </cell>
          <cell r="N190">
            <v>0</v>
          </cell>
          <cell r="O190">
            <v>0</v>
          </cell>
          <cell r="P190">
            <v>0</v>
          </cell>
          <cell r="Q190">
            <v>0</v>
          </cell>
          <cell r="R190">
            <v>0</v>
          </cell>
          <cell r="S190">
            <v>0</v>
          </cell>
          <cell r="T190">
            <v>0</v>
          </cell>
          <cell r="U190">
            <v>0</v>
          </cell>
          <cell r="V190">
            <v>0</v>
          </cell>
          <cell r="W190">
            <v>0</v>
          </cell>
          <cell r="X190">
            <v>0</v>
          </cell>
          <cell r="Y190">
            <v>0</v>
          </cell>
          <cell r="Z190">
            <v>0</v>
          </cell>
          <cell r="AA190">
            <v>0</v>
          </cell>
          <cell r="AB190">
            <v>0</v>
          </cell>
        </row>
        <row r="191">
          <cell r="B191">
            <v>9</v>
          </cell>
          <cell r="C191">
            <v>0</v>
          </cell>
          <cell r="I191">
            <v>0</v>
          </cell>
          <cell r="J191">
            <v>0</v>
          </cell>
          <cell r="K191">
            <v>0</v>
          </cell>
          <cell r="L191">
            <v>0</v>
          </cell>
          <cell r="M191">
            <v>0</v>
          </cell>
          <cell r="N191">
            <v>0</v>
          </cell>
          <cell r="O191">
            <v>0</v>
          </cell>
          <cell r="P191">
            <v>0</v>
          </cell>
          <cell r="Q191">
            <v>0</v>
          </cell>
          <cell r="R191">
            <v>0</v>
          </cell>
          <cell r="S191">
            <v>0</v>
          </cell>
          <cell r="T191">
            <v>0</v>
          </cell>
          <cell r="U191">
            <v>0</v>
          </cell>
          <cell r="V191">
            <v>0</v>
          </cell>
          <cell r="W191">
            <v>0</v>
          </cell>
          <cell r="X191">
            <v>0</v>
          </cell>
          <cell r="Y191">
            <v>0</v>
          </cell>
          <cell r="Z191">
            <v>0</v>
          </cell>
          <cell r="AA191">
            <v>0</v>
          </cell>
          <cell r="AB191">
            <v>0</v>
          </cell>
        </row>
        <row r="192">
          <cell r="B192">
            <v>10</v>
          </cell>
          <cell r="C192">
            <v>0</v>
          </cell>
          <cell r="I192">
            <v>0</v>
          </cell>
          <cell r="J192">
            <v>0</v>
          </cell>
          <cell r="K192">
            <v>0</v>
          </cell>
          <cell r="L192">
            <v>0</v>
          </cell>
          <cell r="M192">
            <v>0</v>
          </cell>
          <cell r="N192">
            <v>0</v>
          </cell>
          <cell r="O192">
            <v>0</v>
          </cell>
          <cell r="P192">
            <v>0</v>
          </cell>
          <cell r="Q192">
            <v>0</v>
          </cell>
          <cell r="R192">
            <v>0</v>
          </cell>
          <cell r="S192">
            <v>0</v>
          </cell>
          <cell r="T192">
            <v>0</v>
          </cell>
          <cell r="U192">
            <v>0</v>
          </cell>
          <cell r="V192">
            <v>0</v>
          </cell>
          <cell r="W192">
            <v>0</v>
          </cell>
          <cell r="X192">
            <v>0</v>
          </cell>
          <cell r="Y192">
            <v>0</v>
          </cell>
          <cell r="Z192">
            <v>0</v>
          </cell>
          <cell r="AA192">
            <v>0</v>
          </cell>
          <cell r="AB192">
            <v>0</v>
          </cell>
        </row>
        <row r="193">
          <cell r="B193">
            <v>11</v>
          </cell>
          <cell r="C193">
            <v>0</v>
          </cell>
          <cell r="I193">
            <v>0</v>
          </cell>
          <cell r="J193">
            <v>0</v>
          </cell>
          <cell r="K193">
            <v>0</v>
          </cell>
          <cell r="L193">
            <v>0</v>
          </cell>
          <cell r="M193">
            <v>0</v>
          </cell>
          <cell r="N193">
            <v>0</v>
          </cell>
          <cell r="O193">
            <v>0</v>
          </cell>
          <cell r="P193">
            <v>0</v>
          </cell>
          <cell r="Q193">
            <v>0</v>
          </cell>
          <cell r="R193">
            <v>0</v>
          </cell>
          <cell r="S193">
            <v>0</v>
          </cell>
          <cell r="T193">
            <v>0</v>
          </cell>
          <cell r="U193">
            <v>0</v>
          </cell>
          <cell r="V193">
            <v>0</v>
          </cell>
          <cell r="W193">
            <v>0</v>
          </cell>
          <cell r="X193">
            <v>0</v>
          </cell>
          <cell r="Y193">
            <v>0</v>
          </cell>
          <cell r="Z193">
            <v>0</v>
          </cell>
          <cell r="AA193">
            <v>0</v>
          </cell>
          <cell r="AB193">
            <v>0</v>
          </cell>
        </row>
        <row r="194">
          <cell r="B194">
            <v>12</v>
          </cell>
          <cell r="C194">
            <v>0</v>
          </cell>
          <cell r="I194">
            <v>0</v>
          </cell>
          <cell r="J194">
            <v>0</v>
          </cell>
          <cell r="K194">
            <v>0</v>
          </cell>
          <cell r="L194">
            <v>0</v>
          </cell>
          <cell r="M194">
            <v>0</v>
          </cell>
          <cell r="N194">
            <v>0</v>
          </cell>
          <cell r="O194">
            <v>0</v>
          </cell>
          <cell r="P194">
            <v>0</v>
          </cell>
          <cell r="Q194">
            <v>0</v>
          </cell>
          <cell r="R194">
            <v>0</v>
          </cell>
          <cell r="S194">
            <v>0</v>
          </cell>
          <cell r="T194">
            <v>0</v>
          </cell>
          <cell r="U194">
            <v>0</v>
          </cell>
          <cell r="V194">
            <v>0</v>
          </cell>
          <cell r="W194">
            <v>0</v>
          </cell>
          <cell r="X194">
            <v>0</v>
          </cell>
          <cell r="Y194">
            <v>0</v>
          </cell>
          <cell r="Z194">
            <v>0</v>
          </cell>
          <cell r="AA194">
            <v>0</v>
          </cell>
          <cell r="AB194">
            <v>0</v>
          </cell>
        </row>
        <row r="195">
          <cell r="B195">
            <v>13</v>
          </cell>
          <cell r="C195">
            <v>0</v>
          </cell>
          <cell r="I195">
            <v>0</v>
          </cell>
          <cell r="J195">
            <v>0</v>
          </cell>
          <cell r="K195">
            <v>0</v>
          </cell>
          <cell r="L195">
            <v>0</v>
          </cell>
          <cell r="M195">
            <v>0</v>
          </cell>
          <cell r="N195">
            <v>0</v>
          </cell>
          <cell r="O195">
            <v>0</v>
          </cell>
          <cell r="P195">
            <v>0</v>
          </cell>
          <cell r="Q195">
            <v>0</v>
          </cell>
          <cell r="R195">
            <v>0</v>
          </cell>
          <cell r="S195">
            <v>0</v>
          </cell>
          <cell r="T195">
            <v>0</v>
          </cell>
          <cell r="U195">
            <v>0</v>
          </cell>
          <cell r="V195">
            <v>0</v>
          </cell>
          <cell r="W195">
            <v>0</v>
          </cell>
          <cell r="X195">
            <v>0</v>
          </cell>
          <cell r="Y195">
            <v>0</v>
          </cell>
          <cell r="Z195">
            <v>0</v>
          </cell>
          <cell r="AA195">
            <v>0</v>
          </cell>
          <cell r="AB195">
            <v>0</v>
          </cell>
        </row>
        <row r="196">
          <cell r="B196">
            <v>14</v>
          </cell>
          <cell r="C196">
            <v>0</v>
          </cell>
          <cell r="I196">
            <v>0</v>
          </cell>
          <cell r="J196">
            <v>0</v>
          </cell>
          <cell r="K196">
            <v>0</v>
          </cell>
          <cell r="L196">
            <v>0</v>
          </cell>
          <cell r="M196">
            <v>0</v>
          </cell>
          <cell r="N196">
            <v>0</v>
          </cell>
          <cell r="O196">
            <v>0</v>
          </cell>
          <cell r="P196">
            <v>0</v>
          </cell>
          <cell r="Q196">
            <v>0</v>
          </cell>
          <cell r="R196">
            <v>0</v>
          </cell>
          <cell r="S196">
            <v>0</v>
          </cell>
          <cell r="T196">
            <v>0</v>
          </cell>
          <cell r="U196">
            <v>0</v>
          </cell>
          <cell r="V196">
            <v>0</v>
          </cell>
          <cell r="W196">
            <v>0</v>
          </cell>
          <cell r="X196">
            <v>0</v>
          </cell>
          <cell r="Y196">
            <v>0</v>
          </cell>
          <cell r="Z196">
            <v>0</v>
          </cell>
          <cell r="AA196">
            <v>0</v>
          </cell>
          <cell r="AB196">
            <v>0</v>
          </cell>
        </row>
        <row r="197">
          <cell r="B197">
            <v>15</v>
          </cell>
          <cell r="C197">
            <v>0</v>
          </cell>
          <cell r="I197">
            <v>0</v>
          </cell>
          <cell r="J197">
            <v>0</v>
          </cell>
          <cell r="K197">
            <v>0</v>
          </cell>
          <cell r="L197">
            <v>0</v>
          </cell>
          <cell r="M197">
            <v>0</v>
          </cell>
          <cell r="N197">
            <v>0</v>
          </cell>
          <cell r="O197">
            <v>0</v>
          </cell>
          <cell r="P197">
            <v>0</v>
          </cell>
          <cell r="Q197">
            <v>0</v>
          </cell>
          <cell r="R197">
            <v>0</v>
          </cell>
          <cell r="S197">
            <v>0</v>
          </cell>
          <cell r="T197">
            <v>0</v>
          </cell>
          <cell r="U197">
            <v>0</v>
          </cell>
          <cell r="V197">
            <v>0</v>
          </cell>
          <cell r="W197">
            <v>0</v>
          </cell>
          <cell r="X197">
            <v>0</v>
          </cell>
          <cell r="Y197">
            <v>0</v>
          </cell>
          <cell r="Z197">
            <v>0</v>
          </cell>
          <cell r="AA197">
            <v>0</v>
          </cell>
          <cell r="AB197">
            <v>0</v>
          </cell>
        </row>
        <row r="198">
          <cell r="B198">
            <v>16</v>
          </cell>
          <cell r="C198">
            <v>0</v>
          </cell>
          <cell r="I198">
            <v>0</v>
          </cell>
          <cell r="J198">
            <v>0</v>
          </cell>
          <cell r="K198">
            <v>0</v>
          </cell>
          <cell r="L198">
            <v>0</v>
          </cell>
          <cell r="M198">
            <v>0</v>
          </cell>
          <cell r="N198">
            <v>0</v>
          </cell>
          <cell r="O198">
            <v>0</v>
          </cell>
          <cell r="P198">
            <v>0</v>
          </cell>
          <cell r="Q198">
            <v>0</v>
          </cell>
          <cell r="R198">
            <v>0</v>
          </cell>
          <cell r="S198">
            <v>0</v>
          </cell>
          <cell r="T198">
            <v>0</v>
          </cell>
          <cell r="U198">
            <v>0</v>
          </cell>
          <cell r="V198">
            <v>0</v>
          </cell>
          <cell r="W198">
            <v>0</v>
          </cell>
          <cell r="X198">
            <v>0</v>
          </cell>
          <cell r="Y198">
            <v>0</v>
          </cell>
          <cell r="Z198">
            <v>0</v>
          </cell>
          <cell r="AA198">
            <v>0</v>
          </cell>
          <cell r="AB198">
            <v>0</v>
          </cell>
        </row>
        <row r="199">
          <cell r="B199">
            <v>17</v>
          </cell>
          <cell r="C199">
            <v>0</v>
          </cell>
          <cell r="I199">
            <v>0</v>
          </cell>
          <cell r="J199">
            <v>0</v>
          </cell>
          <cell r="K199">
            <v>0</v>
          </cell>
          <cell r="L199">
            <v>0</v>
          </cell>
          <cell r="M199">
            <v>0</v>
          </cell>
          <cell r="N199">
            <v>0</v>
          </cell>
          <cell r="O199">
            <v>0</v>
          </cell>
          <cell r="P199">
            <v>0</v>
          </cell>
          <cell r="Q199">
            <v>0</v>
          </cell>
          <cell r="R199">
            <v>0</v>
          </cell>
          <cell r="S199">
            <v>0</v>
          </cell>
          <cell r="T199">
            <v>0</v>
          </cell>
          <cell r="U199">
            <v>0</v>
          </cell>
          <cell r="V199">
            <v>0</v>
          </cell>
          <cell r="W199">
            <v>0</v>
          </cell>
          <cell r="X199">
            <v>0</v>
          </cell>
          <cell r="Y199">
            <v>0</v>
          </cell>
          <cell r="Z199">
            <v>0</v>
          </cell>
          <cell r="AA199">
            <v>0</v>
          </cell>
          <cell r="AB199">
            <v>0</v>
          </cell>
        </row>
        <row r="200">
          <cell r="B200">
            <v>18</v>
          </cell>
          <cell r="C200">
            <v>0</v>
          </cell>
          <cell r="I200">
            <v>0</v>
          </cell>
          <cell r="J200">
            <v>0</v>
          </cell>
          <cell r="K200">
            <v>0</v>
          </cell>
          <cell r="L200">
            <v>0</v>
          </cell>
          <cell r="M200">
            <v>0</v>
          </cell>
          <cell r="N200">
            <v>0</v>
          </cell>
          <cell r="O200">
            <v>0</v>
          </cell>
          <cell r="P200">
            <v>0</v>
          </cell>
          <cell r="Q200">
            <v>0</v>
          </cell>
          <cell r="R200">
            <v>0</v>
          </cell>
          <cell r="S200">
            <v>0</v>
          </cell>
          <cell r="T200">
            <v>0</v>
          </cell>
          <cell r="U200">
            <v>0</v>
          </cell>
          <cell r="V200">
            <v>0</v>
          </cell>
          <cell r="W200">
            <v>0</v>
          </cell>
          <cell r="X200">
            <v>0</v>
          </cell>
          <cell r="Y200">
            <v>0</v>
          </cell>
          <cell r="Z200">
            <v>0</v>
          </cell>
          <cell r="AA200">
            <v>0</v>
          </cell>
          <cell r="AB200">
            <v>0</v>
          </cell>
        </row>
        <row r="201">
          <cell r="B201">
            <v>19</v>
          </cell>
          <cell r="C201">
            <v>0</v>
          </cell>
          <cell r="I201">
            <v>0</v>
          </cell>
          <cell r="J201">
            <v>0</v>
          </cell>
          <cell r="K201">
            <v>0</v>
          </cell>
          <cell r="L201">
            <v>0</v>
          </cell>
          <cell r="M201">
            <v>0</v>
          </cell>
          <cell r="N201">
            <v>0</v>
          </cell>
          <cell r="O201">
            <v>0</v>
          </cell>
          <cell r="P201">
            <v>0</v>
          </cell>
          <cell r="Q201">
            <v>0</v>
          </cell>
          <cell r="R201">
            <v>0</v>
          </cell>
          <cell r="S201">
            <v>0</v>
          </cell>
          <cell r="T201">
            <v>0</v>
          </cell>
          <cell r="U201">
            <v>0</v>
          </cell>
          <cell r="V201">
            <v>0</v>
          </cell>
          <cell r="W201">
            <v>0</v>
          </cell>
          <cell r="X201">
            <v>0</v>
          </cell>
          <cell r="Y201">
            <v>0</v>
          </cell>
          <cell r="Z201">
            <v>0</v>
          </cell>
          <cell r="AA201">
            <v>0</v>
          </cell>
          <cell r="AB201">
            <v>0</v>
          </cell>
        </row>
        <row r="202">
          <cell r="B202">
            <v>20</v>
          </cell>
          <cell r="C202">
            <v>0</v>
          </cell>
          <cell r="I202">
            <v>0</v>
          </cell>
          <cell r="J202">
            <v>0</v>
          </cell>
          <cell r="K202">
            <v>0</v>
          </cell>
          <cell r="L202">
            <v>0</v>
          </cell>
          <cell r="M202">
            <v>0</v>
          </cell>
          <cell r="N202">
            <v>0</v>
          </cell>
          <cell r="O202">
            <v>0</v>
          </cell>
          <cell r="P202">
            <v>0</v>
          </cell>
          <cell r="Q202">
            <v>0</v>
          </cell>
          <cell r="R202">
            <v>0</v>
          </cell>
          <cell r="S202">
            <v>0</v>
          </cell>
          <cell r="T202">
            <v>0</v>
          </cell>
          <cell r="U202">
            <v>0</v>
          </cell>
          <cell r="V202">
            <v>0</v>
          </cell>
          <cell r="W202">
            <v>0</v>
          </cell>
          <cell r="X202">
            <v>0</v>
          </cell>
          <cell r="Y202">
            <v>0</v>
          </cell>
          <cell r="Z202">
            <v>0</v>
          </cell>
          <cell r="AA202">
            <v>0</v>
          </cell>
          <cell r="AB202">
            <v>0</v>
          </cell>
        </row>
        <row r="205">
          <cell r="B205">
            <v>1</v>
          </cell>
          <cell r="C205" t="str">
            <v xml:space="preserve">2014 "Owners Plan" </v>
          </cell>
          <cell r="I205">
            <v>636.82567038836362</v>
          </cell>
          <cell r="J205">
            <v>748.1075228824966</v>
          </cell>
          <cell r="K205">
            <v>785.6478513011732</v>
          </cell>
          <cell r="L205">
            <v>851.79450718343787</v>
          </cell>
          <cell r="M205">
            <v>879.21686932774537</v>
          </cell>
          <cell r="N205">
            <v>849.93678997366533</v>
          </cell>
          <cell r="O205">
            <v>889.22421590006991</v>
          </cell>
          <cell r="P205">
            <v>930.34298305963841</v>
          </cell>
          <cell r="Q205">
            <v>973.37953014699872</v>
          </cell>
          <cell r="R205">
            <v>1018.4244502059321</v>
          </cell>
          <cell r="S205">
            <v>1095.292093189576</v>
          </cell>
          <cell r="T205">
            <v>1150.741255407298</v>
          </cell>
          <cell r="U205">
            <v>1208.9975314622923</v>
          </cell>
          <cell r="V205">
            <v>1270.2030314925705</v>
          </cell>
          <cell r="W205">
            <v>1334.5070599618816</v>
          </cell>
          <cell r="X205">
            <v>0</v>
          </cell>
          <cell r="Y205">
            <v>0</v>
          </cell>
          <cell r="Z205">
            <v>0</v>
          </cell>
          <cell r="AA205">
            <v>0</v>
          </cell>
          <cell r="AB205">
            <v>0</v>
          </cell>
        </row>
        <row r="206">
          <cell r="B206">
            <v>2</v>
          </cell>
          <cell r="C206" t="str">
            <v>2014 "Owners Plan" updated with 2014 debt refinancing</v>
          </cell>
          <cell r="I206">
            <v>636.82567038836362</v>
          </cell>
          <cell r="J206">
            <v>748.1075228824966</v>
          </cell>
          <cell r="K206">
            <v>785.6478513011732</v>
          </cell>
          <cell r="L206">
            <v>851.79450718343787</v>
          </cell>
          <cell r="M206">
            <v>879.21686932774537</v>
          </cell>
          <cell r="N206">
            <v>849.93678997366453</v>
          </cell>
          <cell r="O206">
            <v>889.22421590006911</v>
          </cell>
          <cell r="P206">
            <v>930.34298305963762</v>
          </cell>
          <cell r="Q206">
            <v>973.37953014699781</v>
          </cell>
          <cell r="R206">
            <v>1018.4244502059312</v>
          </cell>
          <cell r="S206">
            <v>1095.2920931895758</v>
          </cell>
          <cell r="T206">
            <v>1150.7412554072978</v>
          </cell>
          <cell r="U206">
            <v>1208.997531462292</v>
          </cell>
          <cell r="V206">
            <v>1270.2030314925703</v>
          </cell>
          <cell r="W206">
            <v>1334.5070599618814</v>
          </cell>
          <cell r="X206">
            <v>0</v>
          </cell>
          <cell r="Y206">
            <v>0</v>
          </cell>
          <cell r="Z206">
            <v>0</v>
          </cell>
          <cell r="AA206">
            <v>0</v>
          </cell>
          <cell r="AB206">
            <v>0</v>
          </cell>
        </row>
        <row r="207">
          <cell r="B207">
            <v>3</v>
          </cell>
          <cell r="C207" t="str">
            <v>Case 2 updated with RBA Rates forecast</v>
          </cell>
          <cell r="I207">
            <v>636.82567038836362</v>
          </cell>
          <cell r="J207">
            <v>748.1075228824966</v>
          </cell>
          <cell r="K207">
            <v>785.6478513011732</v>
          </cell>
          <cell r="L207">
            <v>851.79450718343787</v>
          </cell>
          <cell r="M207">
            <v>879.21686932774537</v>
          </cell>
          <cell r="N207">
            <v>841.34498674655822</v>
          </cell>
          <cell r="O207">
            <v>880.23628229024177</v>
          </cell>
          <cell r="P207">
            <v>920.94052504741046</v>
          </cell>
          <cell r="Q207">
            <v>963.54329046233977</v>
          </cell>
          <cell r="R207">
            <v>1008.1342671783834</v>
          </cell>
          <cell r="S207">
            <v>1084.4184298882408</v>
          </cell>
          <cell r="T207">
            <v>1139.3171129013328</v>
          </cell>
          <cell r="U207">
            <v>1196.9950417419625</v>
          </cell>
          <cell r="V207">
            <v>1257.5929157301491</v>
          </cell>
          <cell r="W207">
            <v>1321.2585570889878</v>
          </cell>
          <cell r="X207">
            <v>0</v>
          </cell>
          <cell r="Y207">
            <v>0</v>
          </cell>
          <cell r="Z207">
            <v>0</v>
          </cell>
          <cell r="AA207">
            <v>0</v>
          </cell>
          <cell r="AB207">
            <v>0</v>
          </cell>
        </row>
        <row r="208">
          <cell r="B208">
            <v>4</v>
          </cell>
          <cell r="C208" t="str">
            <v>Case 2 updated with Bloomberg Rates forecast</v>
          </cell>
          <cell r="I208">
            <v>636.82567038836362</v>
          </cell>
          <cell r="J208">
            <v>748.1075228824966</v>
          </cell>
          <cell r="K208">
            <v>785.6478513011732</v>
          </cell>
          <cell r="L208">
            <v>851.79450718343787</v>
          </cell>
          <cell r="M208">
            <v>879.21686932774537</v>
          </cell>
          <cell r="N208">
            <v>824.92259856106148</v>
          </cell>
          <cell r="O208">
            <v>863.0567286765895</v>
          </cell>
          <cell r="P208">
            <v>902.96864751491023</v>
          </cell>
          <cell r="Q208">
            <v>944.74228049061594</v>
          </cell>
          <cell r="R208">
            <v>988.46558756213369</v>
          </cell>
          <cell r="S208">
            <v>1063.6471834355207</v>
          </cell>
          <cell r="T208">
            <v>1117.4943220969435</v>
          </cell>
          <cell r="U208">
            <v>1174.0674721531011</v>
          </cell>
          <cell r="V208">
            <v>1233.5046379308517</v>
          </cell>
          <cell r="W208">
            <v>1295.9508102261007</v>
          </cell>
          <cell r="X208">
            <v>0</v>
          </cell>
          <cell r="Y208">
            <v>0</v>
          </cell>
          <cell r="Z208">
            <v>0</v>
          </cell>
          <cell r="AA208">
            <v>0</v>
          </cell>
          <cell r="AB208">
            <v>0</v>
          </cell>
        </row>
        <row r="209">
          <cell r="B209">
            <v>5</v>
          </cell>
          <cell r="C209" t="str">
            <v>Case 3 updated with Transitional Benefit</v>
          </cell>
          <cell r="I209">
            <v>636.82567038836362</v>
          </cell>
          <cell r="J209">
            <v>748.1075228824966</v>
          </cell>
          <cell r="K209">
            <v>785.6478513011732</v>
          </cell>
          <cell r="L209">
            <v>851.79450718343787</v>
          </cell>
          <cell r="M209">
            <v>879.21686932774537</v>
          </cell>
          <cell r="N209">
            <v>841.34498674655822</v>
          </cell>
          <cell r="O209">
            <v>880.23628229024177</v>
          </cell>
          <cell r="P209">
            <v>920.94052504741046</v>
          </cell>
          <cell r="Q209">
            <v>963.54329046233977</v>
          </cell>
          <cell r="R209">
            <v>1008.1342671783834</v>
          </cell>
          <cell r="S209">
            <v>1084.4184298882408</v>
          </cell>
          <cell r="T209">
            <v>1139.3171129013328</v>
          </cell>
          <cell r="U209">
            <v>1196.9950417419625</v>
          </cell>
          <cell r="V209">
            <v>1257.5929157301491</v>
          </cell>
          <cell r="W209">
            <v>1321.2585570889878</v>
          </cell>
          <cell r="X209">
            <v>0</v>
          </cell>
          <cell r="Y209">
            <v>0</v>
          </cell>
          <cell r="Z209">
            <v>0</v>
          </cell>
          <cell r="AA209">
            <v>0</v>
          </cell>
          <cell r="AB209">
            <v>0</v>
          </cell>
        </row>
        <row r="210">
          <cell r="B210">
            <v>6</v>
          </cell>
          <cell r="C210" t="str">
            <v>Case 3 updated with Transitional Benefit</v>
          </cell>
          <cell r="I210">
            <v>636.82567038836362</v>
          </cell>
          <cell r="J210">
            <v>748.1075228824966</v>
          </cell>
          <cell r="K210">
            <v>785.6478513011732</v>
          </cell>
          <cell r="L210">
            <v>851.79450718343787</v>
          </cell>
          <cell r="M210">
            <v>879.21686932774537</v>
          </cell>
          <cell r="N210">
            <v>824.92259856106136</v>
          </cell>
          <cell r="O210">
            <v>863.05672867658939</v>
          </cell>
          <cell r="P210">
            <v>902.96864751491012</v>
          </cell>
          <cell r="Q210">
            <v>944.74228049061583</v>
          </cell>
          <cell r="R210">
            <v>988.46558756213358</v>
          </cell>
          <cell r="S210">
            <v>1063.6471834355209</v>
          </cell>
          <cell r="T210">
            <v>1117.4943220969437</v>
          </cell>
          <cell r="U210">
            <v>1174.0674721531013</v>
          </cell>
          <cell r="V210">
            <v>1233.5046379308519</v>
          </cell>
          <cell r="W210">
            <v>1295.9508102261009</v>
          </cell>
          <cell r="X210">
            <v>0</v>
          </cell>
          <cell r="Y210">
            <v>0</v>
          </cell>
          <cell r="Z210">
            <v>0</v>
          </cell>
          <cell r="AA210">
            <v>0</v>
          </cell>
          <cell r="AB210">
            <v>0</v>
          </cell>
        </row>
        <row r="211">
          <cell r="B211">
            <v>7</v>
          </cell>
          <cell r="C211" t="str">
            <v>Case 2 updated with 4.23% RfR (Proposal Margin)</v>
          </cell>
          <cell r="I211">
            <v>636.82567038836362</v>
          </cell>
          <cell r="J211">
            <v>748.1075228824966</v>
          </cell>
          <cell r="K211">
            <v>785.6478513011732</v>
          </cell>
          <cell r="L211">
            <v>851.79450718343787</v>
          </cell>
          <cell r="M211">
            <v>879.21686932774537</v>
          </cell>
          <cell r="N211">
            <v>845.64074986457388</v>
          </cell>
          <cell r="O211">
            <v>884.73010426420728</v>
          </cell>
          <cell r="P211">
            <v>925.64160259649555</v>
          </cell>
          <cell r="Q211">
            <v>968.46125191749343</v>
          </cell>
          <cell r="R211">
            <v>1013.2791930567499</v>
          </cell>
          <cell r="S211">
            <v>1084.38510948625</v>
          </cell>
          <cell r="T211">
            <v>1139.282105653991</v>
          </cell>
          <cell r="U211">
            <v>1196.9582622527241</v>
          </cell>
          <cell r="V211">
            <v>1257.5542742792682</v>
          </cell>
          <cell r="W211">
            <v>1321.217959414656</v>
          </cell>
          <cell r="X211">
            <v>0</v>
          </cell>
          <cell r="Y211">
            <v>0</v>
          </cell>
          <cell r="Z211">
            <v>0</v>
          </cell>
          <cell r="AA211">
            <v>0</v>
          </cell>
          <cell r="AB211">
            <v>0</v>
          </cell>
        </row>
        <row r="212">
          <cell r="B212">
            <v>8</v>
          </cell>
          <cell r="C212">
            <v>0</v>
          </cell>
          <cell r="I212">
            <v>0</v>
          </cell>
          <cell r="J212">
            <v>0</v>
          </cell>
          <cell r="K212">
            <v>0</v>
          </cell>
          <cell r="L212">
            <v>0</v>
          </cell>
          <cell r="M212">
            <v>0</v>
          </cell>
          <cell r="N212">
            <v>0</v>
          </cell>
          <cell r="O212">
            <v>0</v>
          </cell>
          <cell r="P212">
            <v>0</v>
          </cell>
          <cell r="Q212">
            <v>0</v>
          </cell>
          <cell r="R212">
            <v>0</v>
          </cell>
          <cell r="S212">
            <v>0</v>
          </cell>
          <cell r="T212">
            <v>0</v>
          </cell>
          <cell r="U212">
            <v>0</v>
          </cell>
          <cell r="V212">
            <v>0</v>
          </cell>
          <cell r="W212">
            <v>0</v>
          </cell>
          <cell r="X212">
            <v>0</v>
          </cell>
          <cell r="Y212">
            <v>0</v>
          </cell>
          <cell r="Z212">
            <v>0</v>
          </cell>
          <cell r="AA212">
            <v>0</v>
          </cell>
          <cell r="AB212">
            <v>0</v>
          </cell>
        </row>
        <row r="213">
          <cell r="B213">
            <v>9</v>
          </cell>
          <cell r="C213">
            <v>0</v>
          </cell>
          <cell r="I213">
            <v>0</v>
          </cell>
          <cell r="J213">
            <v>0</v>
          </cell>
          <cell r="K213">
            <v>0</v>
          </cell>
          <cell r="L213">
            <v>0</v>
          </cell>
          <cell r="M213">
            <v>0</v>
          </cell>
          <cell r="N213">
            <v>0</v>
          </cell>
          <cell r="O213">
            <v>0</v>
          </cell>
          <cell r="P213">
            <v>0</v>
          </cell>
          <cell r="Q213">
            <v>0</v>
          </cell>
          <cell r="R213">
            <v>0</v>
          </cell>
          <cell r="S213">
            <v>0</v>
          </cell>
          <cell r="T213">
            <v>0</v>
          </cell>
          <cell r="U213">
            <v>0</v>
          </cell>
          <cell r="V213">
            <v>0</v>
          </cell>
          <cell r="W213">
            <v>0</v>
          </cell>
          <cell r="X213">
            <v>0</v>
          </cell>
          <cell r="Y213">
            <v>0</v>
          </cell>
          <cell r="Z213">
            <v>0</v>
          </cell>
          <cell r="AA213">
            <v>0</v>
          </cell>
          <cell r="AB213">
            <v>0</v>
          </cell>
        </row>
        <row r="214">
          <cell r="B214">
            <v>10</v>
          </cell>
          <cell r="C214">
            <v>0</v>
          </cell>
          <cell r="I214">
            <v>0</v>
          </cell>
          <cell r="J214">
            <v>0</v>
          </cell>
          <cell r="K214">
            <v>0</v>
          </cell>
          <cell r="L214">
            <v>0</v>
          </cell>
          <cell r="M214">
            <v>0</v>
          </cell>
          <cell r="N214">
            <v>0</v>
          </cell>
          <cell r="O214">
            <v>0</v>
          </cell>
          <cell r="P214">
            <v>0</v>
          </cell>
          <cell r="Q214">
            <v>0</v>
          </cell>
          <cell r="R214">
            <v>0</v>
          </cell>
          <cell r="S214">
            <v>0</v>
          </cell>
          <cell r="T214">
            <v>0</v>
          </cell>
          <cell r="U214">
            <v>0</v>
          </cell>
          <cell r="V214">
            <v>0</v>
          </cell>
          <cell r="W214">
            <v>0</v>
          </cell>
          <cell r="X214">
            <v>0</v>
          </cell>
          <cell r="Y214">
            <v>0</v>
          </cell>
          <cell r="Z214">
            <v>0</v>
          </cell>
          <cell r="AA214">
            <v>0</v>
          </cell>
          <cell r="AB214">
            <v>0</v>
          </cell>
        </row>
        <row r="215">
          <cell r="B215">
            <v>11</v>
          </cell>
          <cell r="C215">
            <v>0</v>
          </cell>
          <cell r="I215">
            <v>0</v>
          </cell>
          <cell r="J215">
            <v>0</v>
          </cell>
          <cell r="K215">
            <v>0</v>
          </cell>
          <cell r="L215">
            <v>0</v>
          </cell>
          <cell r="M215">
            <v>0</v>
          </cell>
          <cell r="N215">
            <v>0</v>
          </cell>
          <cell r="O215">
            <v>0</v>
          </cell>
          <cell r="P215">
            <v>0</v>
          </cell>
          <cell r="Q215">
            <v>0</v>
          </cell>
          <cell r="R215">
            <v>0</v>
          </cell>
          <cell r="S215">
            <v>0</v>
          </cell>
          <cell r="T215">
            <v>0</v>
          </cell>
          <cell r="U215">
            <v>0</v>
          </cell>
          <cell r="V215">
            <v>0</v>
          </cell>
          <cell r="W215">
            <v>0</v>
          </cell>
          <cell r="X215">
            <v>0</v>
          </cell>
          <cell r="Y215">
            <v>0</v>
          </cell>
          <cell r="Z215">
            <v>0</v>
          </cell>
          <cell r="AA215">
            <v>0</v>
          </cell>
          <cell r="AB215">
            <v>0</v>
          </cell>
        </row>
        <row r="216">
          <cell r="B216">
            <v>12</v>
          </cell>
          <cell r="C216">
            <v>0</v>
          </cell>
          <cell r="I216">
            <v>0</v>
          </cell>
          <cell r="J216">
            <v>0</v>
          </cell>
          <cell r="K216">
            <v>0</v>
          </cell>
          <cell r="L216">
            <v>0</v>
          </cell>
          <cell r="M216">
            <v>0</v>
          </cell>
          <cell r="N216">
            <v>0</v>
          </cell>
          <cell r="O216">
            <v>0</v>
          </cell>
          <cell r="P216">
            <v>0</v>
          </cell>
          <cell r="Q216">
            <v>0</v>
          </cell>
          <cell r="R216">
            <v>0</v>
          </cell>
          <cell r="S216">
            <v>0</v>
          </cell>
          <cell r="T216">
            <v>0</v>
          </cell>
          <cell r="U216">
            <v>0</v>
          </cell>
          <cell r="V216">
            <v>0</v>
          </cell>
          <cell r="W216">
            <v>0</v>
          </cell>
          <cell r="X216">
            <v>0</v>
          </cell>
          <cell r="Y216">
            <v>0</v>
          </cell>
          <cell r="Z216">
            <v>0</v>
          </cell>
          <cell r="AA216">
            <v>0</v>
          </cell>
          <cell r="AB216">
            <v>0</v>
          </cell>
        </row>
        <row r="217">
          <cell r="B217">
            <v>13</v>
          </cell>
          <cell r="C217">
            <v>0</v>
          </cell>
          <cell r="I217">
            <v>0</v>
          </cell>
          <cell r="J217">
            <v>0</v>
          </cell>
          <cell r="K217">
            <v>0</v>
          </cell>
          <cell r="L217">
            <v>0</v>
          </cell>
          <cell r="M217">
            <v>0</v>
          </cell>
          <cell r="N217">
            <v>0</v>
          </cell>
          <cell r="O217">
            <v>0</v>
          </cell>
          <cell r="P217">
            <v>0</v>
          </cell>
          <cell r="Q217">
            <v>0</v>
          </cell>
          <cell r="R217">
            <v>0</v>
          </cell>
          <cell r="S217">
            <v>0</v>
          </cell>
          <cell r="T217">
            <v>0</v>
          </cell>
          <cell r="U217">
            <v>0</v>
          </cell>
          <cell r="V217">
            <v>0</v>
          </cell>
          <cell r="W217">
            <v>0</v>
          </cell>
          <cell r="X217">
            <v>0</v>
          </cell>
          <cell r="Y217">
            <v>0</v>
          </cell>
          <cell r="Z217">
            <v>0</v>
          </cell>
          <cell r="AA217">
            <v>0</v>
          </cell>
          <cell r="AB217">
            <v>0</v>
          </cell>
        </row>
        <row r="218">
          <cell r="B218">
            <v>14</v>
          </cell>
          <cell r="C218">
            <v>0</v>
          </cell>
          <cell r="I218">
            <v>0</v>
          </cell>
          <cell r="J218">
            <v>0</v>
          </cell>
          <cell r="K218">
            <v>0</v>
          </cell>
          <cell r="L218">
            <v>0</v>
          </cell>
          <cell r="M218">
            <v>0</v>
          </cell>
          <cell r="N218">
            <v>0</v>
          </cell>
          <cell r="O218">
            <v>0</v>
          </cell>
          <cell r="P218">
            <v>0</v>
          </cell>
          <cell r="Q218">
            <v>0</v>
          </cell>
          <cell r="R218">
            <v>0</v>
          </cell>
          <cell r="S218">
            <v>0</v>
          </cell>
          <cell r="T218">
            <v>0</v>
          </cell>
          <cell r="U218">
            <v>0</v>
          </cell>
          <cell r="V218">
            <v>0</v>
          </cell>
          <cell r="W218">
            <v>0</v>
          </cell>
          <cell r="X218">
            <v>0</v>
          </cell>
          <cell r="Y218">
            <v>0</v>
          </cell>
          <cell r="Z218">
            <v>0</v>
          </cell>
          <cell r="AA218">
            <v>0</v>
          </cell>
          <cell r="AB218">
            <v>0</v>
          </cell>
        </row>
        <row r="219">
          <cell r="B219">
            <v>15</v>
          </cell>
          <cell r="C219">
            <v>0</v>
          </cell>
          <cell r="I219">
            <v>0</v>
          </cell>
          <cell r="J219">
            <v>0</v>
          </cell>
          <cell r="K219">
            <v>0</v>
          </cell>
          <cell r="L219">
            <v>0</v>
          </cell>
          <cell r="M219">
            <v>0</v>
          </cell>
          <cell r="N219">
            <v>0</v>
          </cell>
          <cell r="O219">
            <v>0</v>
          </cell>
          <cell r="P219">
            <v>0</v>
          </cell>
          <cell r="Q219">
            <v>0</v>
          </cell>
          <cell r="R219">
            <v>0</v>
          </cell>
          <cell r="S219">
            <v>0</v>
          </cell>
          <cell r="T219">
            <v>0</v>
          </cell>
          <cell r="U219">
            <v>0</v>
          </cell>
          <cell r="V219">
            <v>0</v>
          </cell>
          <cell r="W219">
            <v>0</v>
          </cell>
          <cell r="X219">
            <v>0</v>
          </cell>
          <cell r="Y219">
            <v>0</v>
          </cell>
          <cell r="Z219">
            <v>0</v>
          </cell>
          <cell r="AA219">
            <v>0</v>
          </cell>
          <cell r="AB219">
            <v>0</v>
          </cell>
        </row>
        <row r="220">
          <cell r="B220">
            <v>16</v>
          </cell>
          <cell r="C220">
            <v>0</v>
          </cell>
          <cell r="I220">
            <v>0</v>
          </cell>
          <cell r="J220">
            <v>0</v>
          </cell>
          <cell r="K220">
            <v>0</v>
          </cell>
          <cell r="L220">
            <v>0</v>
          </cell>
          <cell r="M220">
            <v>0</v>
          </cell>
          <cell r="N220">
            <v>0</v>
          </cell>
          <cell r="O220">
            <v>0</v>
          </cell>
          <cell r="P220">
            <v>0</v>
          </cell>
          <cell r="Q220">
            <v>0</v>
          </cell>
          <cell r="R220">
            <v>0</v>
          </cell>
          <cell r="S220">
            <v>0</v>
          </cell>
          <cell r="T220">
            <v>0</v>
          </cell>
          <cell r="U220">
            <v>0</v>
          </cell>
          <cell r="V220">
            <v>0</v>
          </cell>
          <cell r="W220">
            <v>0</v>
          </cell>
          <cell r="X220">
            <v>0</v>
          </cell>
          <cell r="Y220">
            <v>0</v>
          </cell>
          <cell r="Z220">
            <v>0</v>
          </cell>
          <cell r="AA220">
            <v>0</v>
          </cell>
          <cell r="AB220">
            <v>0</v>
          </cell>
        </row>
        <row r="221">
          <cell r="B221">
            <v>17</v>
          </cell>
          <cell r="C221">
            <v>0</v>
          </cell>
          <cell r="I221">
            <v>0</v>
          </cell>
          <cell r="J221">
            <v>0</v>
          </cell>
          <cell r="K221">
            <v>0</v>
          </cell>
          <cell r="L221">
            <v>0</v>
          </cell>
          <cell r="M221">
            <v>0</v>
          </cell>
          <cell r="N221">
            <v>0</v>
          </cell>
          <cell r="O221">
            <v>0</v>
          </cell>
          <cell r="P221">
            <v>0</v>
          </cell>
          <cell r="Q221">
            <v>0</v>
          </cell>
          <cell r="R221">
            <v>0</v>
          </cell>
          <cell r="S221">
            <v>0</v>
          </cell>
          <cell r="T221">
            <v>0</v>
          </cell>
          <cell r="U221">
            <v>0</v>
          </cell>
          <cell r="V221">
            <v>0</v>
          </cell>
          <cell r="W221">
            <v>0</v>
          </cell>
          <cell r="X221">
            <v>0</v>
          </cell>
          <cell r="Y221">
            <v>0</v>
          </cell>
          <cell r="Z221">
            <v>0</v>
          </cell>
          <cell r="AA221">
            <v>0</v>
          </cell>
          <cell r="AB221">
            <v>0</v>
          </cell>
        </row>
        <row r="222">
          <cell r="B222">
            <v>18</v>
          </cell>
          <cell r="C222">
            <v>0</v>
          </cell>
          <cell r="I222">
            <v>0</v>
          </cell>
          <cell r="J222">
            <v>0</v>
          </cell>
          <cell r="K222">
            <v>0</v>
          </cell>
          <cell r="L222">
            <v>0</v>
          </cell>
          <cell r="M222">
            <v>0</v>
          </cell>
          <cell r="N222">
            <v>0</v>
          </cell>
          <cell r="O222">
            <v>0</v>
          </cell>
          <cell r="P222">
            <v>0</v>
          </cell>
          <cell r="Q222">
            <v>0</v>
          </cell>
          <cell r="R222">
            <v>0</v>
          </cell>
          <cell r="S222">
            <v>0</v>
          </cell>
          <cell r="T222">
            <v>0</v>
          </cell>
          <cell r="U222">
            <v>0</v>
          </cell>
          <cell r="V222">
            <v>0</v>
          </cell>
          <cell r="W222">
            <v>0</v>
          </cell>
          <cell r="X222">
            <v>0</v>
          </cell>
          <cell r="Y222">
            <v>0</v>
          </cell>
          <cell r="Z222">
            <v>0</v>
          </cell>
          <cell r="AA222">
            <v>0</v>
          </cell>
          <cell r="AB222">
            <v>0</v>
          </cell>
        </row>
        <row r="223">
          <cell r="B223">
            <v>19</v>
          </cell>
          <cell r="C223">
            <v>0</v>
          </cell>
          <cell r="I223">
            <v>0</v>
          </cell>
          <cell r="J223">
            <v>0</v>
          </cell>
          <cell r="K223">
            <v>0</v>
          </cell>
          <cell r="L223">
            <v>0</v>
          </cell>
          <cell r="M223">
            <v>0</v>
          </cell>
          <cell r="N223">
            <v>0</v>
          </cell>
          <cell r="O223">
            <v>0</v>
          </cell>
          <cell r="P223">
            <v>0</v>
          </cell>
          <cell r="Q223">
            <v>0</v>
          </cell>
          <cell r="R223">
            <v>0</v>
          </cell>
          <cell r="S223">
            <v>0</v>
          </cell>
          <cell r="T223">
            <v>0</v>
          </cell>
          <cell r="U223">
            <v>0</v>
          </cell>
          <cell r="V223">
            <v>0</v>
          </cell>
          <cell r="W223">
            <v>0</v>
          </cell>
          <cell r="X223">
            <v>0</v>
          </cell>
          <cell r="Y223">
            <v>0</v>
          </cell>
          <cell r="Z223">
            <v>0</v>
          </cell>
          <cell r="AA223">
            <v>0</v>
          </cell>
          <cell r="AB223">
            <v>0</v>
          </cell>
        </row>
        <row r="224">
          <cell r="B224">
            <v>20</v>
          </cell>
          <cell r="C224">
            <v>0</v>
          </cell>
          <cell r="I224">
            <v>0</v>
          </cell>
          <cell r="J224">
            <v>0</v>
          </cell>
          <cell r="K224">
            <v>0</v>
          </cell>
          <cell r="L224">
            <v>0</v>
          </cell>
          <cell r="M224">
            <v>0</v>
          </cell>
          <cell r="N224">
            <v>0</v>
          </cell>
          <cell r="O224">
            <v>0</v>
          </cell>
          <cell r="P224">
            <v>0</v>
          </cell>
          <cell r="Q224">
            <v>0</v>
          </cell>
          <cell r="R224">
            <v>0</v>
          </cell>
          <cell r="S224">
            <v>0</v>
          </cell>
          <cell r="T224">
            <v>0</v>
          </cell>
          <cell r="U224">
            <v>0</v>
          </cell>
          <cell r="V224">
            <v>0</v>
          </cell>
          <cell r="W224">
            <v>0</v>
          </cell>
          <cell r="X224">
            <v>0</v>
          </cell>
          <cell r="Y224">
            <v>0</v>
          </cell>
          <cell r="Z224">
            <v>0</v>
          </cell>
          <cell r="AA224">
            <v>0</v>
          </cell>
          <cell r="AB224">
            <v>0</v>
          </cell>
        </row>
        <row r="227">
          <cell r="B227">
            <v>1</v>
          </cell>
          <cell r="C227" t="str">
            <v xml:space="preserve">2014 "Owners Plan" </v>
          </cell>
          <cell r="I227">
            <v>228.51049999999998</v>
          </cell>
          <cell r="J227">
            <v>241.50200000000001</v>
          </cell>
          <cell r="K227">
            <v>250.113</v>
          </cell>
          <cell r="L227">
            <v>245.113</v>
          </cell>
          <cell r="M227">
            <v>251.24082499999997</v>
          </cell>
          <cell r="N227">
            <v>257.52184562499997</v>
          </cell>
          <cell r="O227">
            <v>263.95989176562495</v>
          </cell>
          <cell r="P227">
            <v>270.55888905976553</v>
          </cell>
          <cell r="Q227">
            <v>277.32286128625964</v>
          </cell>
          <cell r="R227">
            <v>284.25593281841611</v>
          </cell>
          <cell r="S227">
            <v>291.36233113887647</v>
          </cell>
          <cell r="T227">
            <v>298.64638941734836</v>
          </cell>
          <cell r="U227">
            <v>306.11254915278204</v>
          </cell>
          <cell r="V227">
            <v>313.76536288160162</v>
          </cell>
          <cell r="W227">
            <v>321.60949695364155</v>
          </cell>
        </row>
        <row r="228">
          <cell r="B228">
            <v>2</v>
          </cell>
          <cell r="C228" t="str">
            <v>2014 "Owners Plan" updated with 2014 debt refinancing</v>
          </cell>
          <cell r="I228">
            <v>228.51049999999998</v>
          </cell>
          <cell r="J228">
            <v>241.50200000000001</v>
          </cell>
          <cell r="K228">
            <v>250.113</v>
          </cell>
          <cell r="L228">
            <v>245.113</v>
          </cell>
          <cell r="M228">
            <v>251.24082499999997</v>
          </cell>
          <cell r="N228">
            <v>257.52184562499997</v>
          </cell>
          <cell r="O228">
            <v>263.95989176562495</v>
          </cell>
          <cell r="P228">
            <v>270.55888905976553</v>
          </cell>
          <cell r="Q228">
            <v>277.32286128625964</v>
          </cell>
          <cell r="R228">
            <v>284.25593281841611</v>
          </cell>
          <cell r="S228">
            <v>291.36233113887647</v>
          </cell>
          <cell r="T228">
            <v>298.64638941734836</v>
          </cell>
          <cell r="U228">
            <v>306.11254915278204</v>
          </cell>
          <cell r="V228">
            <v>313.76536288160162</v>
          </cell>
          <cell r="W228">
            <v>321.60949695364155</v>
          </cell>
        </row>
        <row r="229">
          <cell r="B229">
            <v>3</v>
          </cell>
          <cell r="C229" t="str">
            <v>Case 2 updated with RBA Rates forecast</v>
          </cell>
          <cell r="I229">
            <v>228.51049999999998</v>
          </cell>
          <cell r="J229">
            <v>241.50200000000001</v>
          </cell>
          <cell r="K229">
            <v>250.113</v>
          </cell>
          <cell r="L229">
            <v>245.113</v>
          </cell>
          <cell r="M229">
            <v>251.24082499999997</v>
          </cell>
          <cell r="N229">
            <v>257.52184562499997</v>
          </cell>
          <cell r="O229">
            <v>263.95989176562495</v>
          </cell>
          <cell r="P229">
            <v>270.55888905976553</v>
          </cell>
          <cell r="Q229">
            <v>277.32286128625964</v>
          </cell>
          <cell r="R229">
            <v>284.25593281841611</v>
          </cell>
          <cell r="S229">
            <v>291.36233113887647</v>
          </cell>
          <cell r="T229">
            <v>298.64638941734836</v>
          </cell>
          <cell r="U229">
            <v>306.11254915278204</v>
          </cell>
          <cell r="V229">
            <v>313.76536288160162</v>
          </cell>
          <cell r="W229">
            <v>321.60949695364155</v>
          </cell>
        </row>
        <row r="230">
          <cell r="B230">
            <v>4</v>
          </cell>
          <cell r="C230" t="str">
            <v>Case 2 updated with Bloomberg Rates forecast</v>
          </cell>
          <cell r="I230">
            <v>228.51049999999998</v>
          </cell>
          <cell r="J230">
            <v>241.50200000000001</v>
          </cell>
          <cell r="K230">
            <v>250.113</v>
          </cell>
          <cell r="L230">
            <v>245.113</v>
          </cell>
          <cell r="M230">
            <v>251.24082499999997</v>
          </cell>
          <cell r="N230">
            <v>257.52184562499997</v>
          </cell>
          <cell r="O230">
            <v>263.95989176562495</v>
          </cell>
          <cell r="P230">
            <v>270.55888905976553</v>
          </cell>
          <cell r="Q230">
            <v>277.32286128625964</v>
          </cell>
          <cell r="R230">
            <v>284.25593281841611</v>
          </cell>
          <cell r="S230">
            <v>291.36233113887647</v>
          </cell>
          <cell r="T230">
            <v>298.64638941734836</v>
          </cell>
          <cell r="U230">
            <v>306.11254915278204</v>
          </cell>
          <cell r="V230">
            <v>313.76536288160162</v>
          </cell>
          <cell r="W230">
            <v>321.60949695364155</v>
          </cell>
        </row>
        <row r="231">
          <cell r="B231">
            <v>5</v>
          </cell>
          <cell r="C231" t="str">
            <v>Case 3 updated with Transitional Benefit</v>
          </cell>
          <cell r="I231">
            <v>228.51049999999998</v>
          </cell>
          <cell r="J231">
            <v>241.50200000000001</v>
          </cell>
          <cell r="K231">
            <v>250.113</v>
          </cell>
          <cell r="L231">
            <v>245.113</v>
          </cell>
          <cell r="M231">
            <v>251.24082499999997</v>
          </cell>
          <cell r="N231">
            <v>257.52184562499997</v>
          </cell>
          <cell r="O231">
            <v>263.95989176562495</v>
          </cell>
          <cell r="P231">
            <v>270.55888905976553</v>
          </cell>
          <cell r="Q231">
            <v>277.32286128625964</v>
          </cell>
          <cell r="R231">
            <v>284.25593281841611</v>
          </cell>
          <cell r="S231">
            <v>291.36233113887647</v>
          </cell>
          <cell r="T231">
            <v>298.64638941734836</v>
          </cell>
          <cell r="U231">
            <v>306.11254915278204</v>
          </cell>
          <cell r="V231">
            <v>313.76536288160162</v>
          </cell>
          <cell r="W231">
            <v>321.60949695364155</v>
          </cell>
        </row>
        <row r="232">
          <cell r="B232">
            <v>6</v>
          </cell>
          <cell r="C232" t="str">
            <v>Case 3 updated with Transitional Benefit</v>
          </cell>
          <cell r="I232">
            <v>228.51049999999998</v>
          </cell>
          <cell r="J232">
            <v>241.50200000000001</v>
          </cell>
          <cell r="K232">
            <v>250.113</v>
          </cell>
          <cell r="L232">
            <v>245.113</v>
          </cell>
          <cell r="M232">
            <v>251.24082499999997</v>
          </cell>
          <cell r="N232">
            <v>257.52184562499997</v>
          </cell>
          <cell r="O232">
            <v>263.95989176562495</v>
          </cell>
          <cell r="P232">
            <v>270.55888905976553</v>
          </cell>
          <cell r="Q232">
            <v>277.32286128625964</v>
          </cell>
          <cell r="R232">
            <v>284.25593281841611</v>
          </cell>
          <cell r="S232">
            <v>291.36233113887647</v>
          </cell>
          <cell r="T232">
            <v>298.64638941734836</v>
          </cell>
          <cell r="U232">
            <v>306.11254915278204</v>
          </cell>
          <cell r="V232">
            <v>313.76536288160162</v>
          </cell>
          <cell r="W232">
            <v>321.60949695364155</v>
          </cell>
        </row>
        <row r="233">
          <cell r="B233">
            <v>7</v>
          </cell>
          <cell r="C233" t="str">
            <v>Case 2 updated with 4.23% RfR (Proposal Margin)</v>
          </cell>
          <cell r="I233">
            <v>228.51049999999998</v>
          </cell>
          <cell r="J233">
            <v>241.50200000000001</v>
          </cell>
          <cell r="K233">
            <v>250.113</v>
          </cell>
          <cell r="L233">
            <v>245.113</v>
          </cell>
          <cell r="M233">
            <v>251.24082499999997</v>
          </cell>
          <cell r="N233">
            <v>257.52184562499997</v>
          </cell>
          <cell r="O233">
            <v>263.95989176562495</v>
          </cell>
          <cell r="P233">
            <v>270.55888905976553</v>
          </cell>
          <cell r="Q233">
            <v>277.32286128625964</v>
          </cell>
          <cell r="R233">
            <v>284.25593281841611</v>
          </cell>
          <cell r="S233">
            <v>291.36233113887647</v>
          </cell>
          <cell r="T233">
            <v>298.64638941734836</v>
          </cell>
          <cell r="U233">
            <v>306.11254915278204</v>
          </cell>
          <cell r="V233">
            <v>313.76536288160162</v>
          </cell>
          <cell r="W233">
            <v>321.60949695364155</v>
          </cell>
        </row>
        <row r="234">
          <cell r="B234">
            <v>8</v>
          </cell>
          <cell r="C234">
            <v>0</v>
          </cell>
          <cell r="I234">
            <v>0</v>
          </cell>
          <cell r="J234">
            <v>0</v>
          </cell>
          <cell r="K234">
            <v>0</v>
          </cell>
          <cell r="L234">
            <v>0</v>
          </cell>
          <cell r="M234">
            <v>0</v>
          </cell>
          <cell r="N234">
            <v>0</v>
          </cell>
          <cell r="O234">
            <v>0</v>
          </cell>
          <cell r="P234">
            <v>0</v>
          </cell>
          <cell r="Q234">
            <v>0</v>
          </cell>
          <cell r="R234">
            <v>0</v>
          </cell>
          <cell r="S234">
            <v>0</v>
          </cell>
          <cell r="T234">
            <v>0</v>
          </cell>
          <cell r="U234">
            <v>0</v>
          </cell>
          <cell r="V234">
            <v>0</v>
          </cell>
          <cell r="W234">
            <v>0</v>
          </cell>
        </row>
        <row r="235">
          <cell r="B235">
            <v>9</v>
          </cell>
          <cell r="C235">
            <v>0</v>
          </cell>
          <cell r="I235">
            <v>0</v>
          </cell>
          <cell r="J235">
            <v>0</v>
          </cell>
          <cell r="K235">
            <v>0</v>
          </cell>
          <cell r="L235">
            <v>0</v>
          </cell>
          <cell r="M235">
            <v>0</v>
          </cell>
          <cell r="N235">
            <v>0</v>
          </cell>
          <cell r="O235">
            <v>0</v>
          </cell>
          <cell r="P235">
            <v>0</v>
          </cell>
          <cell r="Q235">
            <v>0</v>
          </cell>
          <cell r="R235">
            <v>0</v>
          </cell>
          <cell r="S235">
            <v>0</v>
          </cell>
          <cell r="T235">
            <v>0</v>
          </cell>
          <cell r="U235">
            <v>0</v>
          </cell>
          <cell r="V235">
            <v>0</v>
          </cell>
          <cell r="W235">
            <v>0</v>
          </cell>
        </row>
        <row r="236">
          <cell r="B236">
            <v>10</v>
          </cell>
          <cell r="C236">
            <v>0</v>
          </cell>
          <cell r="I236">
            <v>0</v>
          </cell>
          <cell r="J236">
            <v>0</v>
          </cell>
          <cell r="K236">
            <v>0</v>
          </cell>
          <cell r="L236">
            <v>0</v>
          </cell>
          <cell r="M236">
            <v>0</v>
          </cell>
          <cell r="N236">
            <v>0</v>
          </cell>
          <cell r="O236">
            <v>0</v>
          </cell>
          <cell r="P236">
            <v>0</v>
          </cell>
          <cell r="Q236">
            <v>0</v>
          </cell>
          <cell r="R236">
            <v>0</v>
          </cell>
          <cell r="S236">
            <v>0</v>
          </cell>
          <cell r="T236">
            <v>0</v>
          </cell>
          <cell r="U236">
            <v>0</v>
          </cell>
          <cell r="V236">
            <v>0</v>
          </cell>
          <cell r="W236">
            <v>0</v>
          </cell>
        </row>
        <row r="237">
          <cell r="B237">
            <v>11</v>
          </cell>
          <cell r="C237">
            <v>0</v>
          </cell>
          <cell r="I237">
            <v>0</v>
          </cell>
          <cell r="J237">
            <v>0</v>
          </cell>
          <cell r="K237">
            <v>0</v>
          </cell>
          <cell r="L237">
            <v>0</v>
          </cell>
          <cell r="M237">
            <v>0</v>
          </cell>
          <cell r="N237">
            <v>0</v>
          </cell>
          <cell r="O237">
            <v>0</v>
          </cell>
          <cell r="P237">
            <v>0</v>
          </cell>
          <cell r="Q237">
            <v>0</v>
          </cell>
          <cell r="R237">
            <v>0</v>
          </cell>
          <cell r="S237">
            <v>0</v>
          </cell>
          <cell r="T237">
            <v>0</v>
          </cell>
          <cell r="U237">
            <v>0</v>
          </cell>
          <cell r="V237">
            <v>0</v>
          </cell>
          <cell r="W237">
            <v>0</v>
          </cell>
        </row>
        <row r="238">
          <cell r="B238">
            <v>12</v>
          </cell>
          <cell r="C238">
            <v>0</v>
          </cell>
          <cell r="I238">
            <v>0</v>
          </cell>
          <cell r="J238">
            <v>0</v>
          </cell>
          <cell r="K238">
            <v>0</v>
          </cell>
          <cell r="L238">
            <v>0</v>
          </cell>
          <cell r="M238">
            <v>0</v>
          </cell>
          <cell r="N238">
            <v>0</v>
          </cell>
          <cell r="O238">
            <v>0</v>
          </cell>
          <cell r="P238">
            <v>0</v>
          </cell>
          <cell r="Q238">
            <v>0</v>
          </cell>
          <cell r="R238">
            <v>0</v>
          </cell>
          <cell r="S238">
            <v>0</v>
          </cell>
          <cell r="T238">
            <v>0</v>
          </cell>
          <cell r="U238">
            <v>0</v>
          </cell>
          <cell r="V238">
            <v>0</v>
          </cell>
          <cell r="W238">
            <v>0</v>
          </cell>
        </row>
        <row r="239">
          <cell r="B239">
            <v>13</v>
          </cell>
          <cell r="C239">
            <v>0</v>
          </cell>
          <cell r="I239">
            <v>0</v>
          </cell>
          <cell r="J239">
            <v>0</v>
          </cell>
          <cell r="K239">
            <v>0</v>
          </cell>
          <cell r="L239">
            <v>0</v>
          </cell>
          <cell r="M239">
            <v>0</v>
          </cell>
          <cell r="N239">
            <v>0</v>
          </cell>
          <cell r="O239">
            <v>0</v>
          </cell>
          <cell r="P239">
            <v>0</v>
          </cell>
          <cell r="Q239">
            <v>0</v>
          </cell>
          <cell r="R239">
            <v>0</v>
          </cell>
          <cell r="S239">
            <v>0</v>
          </cell>
          <cell r="T239">
            <v>0</v>
          </cell>
          <cell r="U239">
            <v>0</v>
          </cell>
          <cell r="V239">
            <v>0</v>
          </cell>
          <cell r="W239">
            <v>0</v>
          </cell>
        </row>
        <row r="240">
          <cell r="B240">
            <v>14</v>
          </cell>
          <cell r="C240">
            <v>0</v>
          </cell>
          <cell r="I240">
            <v>0</v>
          </cell>
          <cell r="J240">
            <v>0</v>
          </cell>
          <cell r="K240">
            <v>0</v>
          </cell>
          <cell r="L240">
            <v>0</v>
          </cell>
          <cell r="M240">
            <v>0</v>
          </cell>
          <cell r="N240">
            <v>0</v>
          </cell>
          <cell r="O240">
            <v>0</v>
          </cell>
          <cell r="P240">
            <v>0</v>
          </cell>
          <cell r="Q240">
            <v>0</v>
          </cell>
          <cell r="R240">
            <v>0</v>
          </cell>
          <cell r="S240">
            <v>0</v>
          </cell>
          <cell r="T240">
            <v>0</v>
          </cell>
          <cell r="U240">
            <v>0</v>
          </cell>
          <cell r="V240">
            <v>0</v>
          </cell>
          <cell r="W240">
            <v>0</v>
          </cell>
        </row>
        <row r="241">
          <cell r="B241">
            <v>15</v>
          </cell>
          <cell r="C241">
            <v>0</v>
          </cell>
          <cell r="I241">
            <v>0</v>
          </cell>
          <cell r="J241">
            <v>0</v>
          </cell>
          <cell r="K241">
            <v>0</v>
          </cell>
          <cell r="L241">
            <v>0</v>
          </cell>
          <cell r="M241">
            <v>0</v>
          </cell>
          <cell r="N241">
            <v>0</v>
          </cell>
          <cell r="O241">
            <v>0</v>
          </cell>
          <cell r="P241">
            <v>0</v>
          </cell>
          <cell r="Q241">
            <v>0</v>
          </cell>
          <cell r="R241">
            <v>0</v>
          </cell>
          <cell r="S241">
            <v>0</v>
          </cell>
          <cell r="T241">
            <v>0</v>
          </cell>
          <cell r="U241">
            <v>0</v>
          </cell>
          <cell r="V241">
            <v>0</v>
          </cell>
          <cell r="W241">
            <v>0</v>
          </cell>
        </row>
        <row r="242">
          <cell r="B242">
            <v>16</v>
          </cell>
          <cell r="C242">
            <v>0</v>
          </cell>
          <cell r="I242">
            <v>0</v>
          </cell>
          <cell r="J242">
            <v>0</v>
          </cell>
          <cell r="K242">
            <v>0</v>
          </cell>
          <cell r="L242">
            <v>0</v>
          </cell>
          <cell r="M242">
            <v>0</v>
          </cell>
          <cell r="N242">
            <v>0</v>
          </cell>
          <cell r="O242">
            <v>0</v>
          </cell>
          <cell r="P242">
            <v>0</v>
          </cell>
          <cell r="Q242">
            <v>0</v>
          </cell>
          <cell r="R242">
            <v>0</v>
          </cell>
          <cell r="S242">
            <v>0</v>
          </cell>
          <cell r="T242">
            <v>0</v>
          </cell>
          <cell r="U242">
            <v>0</v>
          </cell>
          <cell r="V242">
            <v>0</v>
          </cell>
          <cell r="W242">
            <v>0</v>
          </cell>
        </row>
        <row r="243">
          <cell r="B243">
            <v>17</v>
          </cell>
          <cell r="C243">
            <v>0</v>
          </cell>
          <cell r="I243">
            <v>0</v>
          </cell>
          <cell r="J243">
            <v>0</v>
          </cell>
          <cell r="K243">
            <v>0</v>
          </cell>
          <cell r="L243">
            <v>0</v>
          </cell>
          <cell r="M243">
            <v>0</v>
          </cell>
          <cell r="N243">
            <v>0</v>
          </cell>
          <cell r="O243">
            <v>0</v>
          </cell>
          <cell r="P243">
            <v>0</v>
          </cell>
          <cell r="Q243">
            <v>0</v>
          </cell>
          <cell r="R243">
            <v>0</v>
          </cell>
          <cell r="S243">
            <v>0</v>
          </cell>
          <cell r="T243">
            <v>0</v>
          </cell>
          <cell r="U243">
            <v>0</v>
          </cell>
          <cell r="V243">
            <v>0</v>
          </cell>
          <cell r="W243">
            <v>0</v>
          </cell>
        </row>
        <row r="244">
          <cell r="B244">
            <v>18</v>
          </cell>
          <cell r="C244">
            <v>0</v>
          </cell>
          <cell r="I244">
            <v>0</v>
          </cell>
          <cell r="J244">
            <v>0</v>
          </cell>
          <cell r="K244">
            <v>0</v>
          </cell>
          <cell r="L244">
            <v>0</v>
          </cell>
          <cell r="M244">
            <v>0</v>
          </cell>
          <cell r="N244">
            <v>0</v>
          </cell>
          <cell r="O244">
            <v>0</v>
          </cell>
          <cell r="P244">
            <v>0</v>
          </cell>
          <cell r="Q244">
            <v>0</v>
          </cell>
          <cell r="R244">
            <v>0</v>
          </cell>
          <cell r="S244">
            <v>0</v>
          </cell>
          <cell r="T244">
            <v>0</v>
          </cell>
          <cell r="U244">
            <v>0</v>
          </cell>
          <cell r="V244">
            <v>0</v>
          </cell>
          <cell r="W244">
            <v>0</v>
          </cell>
        </row>
        <row r="245">
          <cell r="B245">
            <v>19</v>
          </cell>
          <cell r="C245">
            <v>0</v>
          </cell>
          <cell r="I245">
            <v>0</v>
          </cell>
          <cell r="J245">
            <v>0</v>
          </cell>
          <cell r="K245">
            <v>0</v>
          </cell>
          <cell r="L245">
            <v>0</v>
          </cell>
          <cell r="M245">
            <v>0</v>
          </cell>
          <cell r="N245">
            <v>0</v>
          </cell>
          <cell r="O245">
            <v>0</v>
          </cell>
          <cell r="P245">
            <v>0</v>
          </cell>
          <cell r="Q245">
            <v>0</v>
          </cell>
          <cell r="R245">
            <v>0</v>
          </cell>
          <cell r="S245">
            <v>0</v>
          </cell>
          <cell r="T245">
            <v>0</v>
          </cell>
          <cell r="U245">
            <v>0</v>
          </cell>
          <cell r="V245">
            <v>0</v>
          </cell>
          <cell r="W245">
            <v>0</v>
          </cell>
        </row>
        <row r="246">
          <cell r="B246">
            <v>20</v>
          </cell>
          <cell r="C246">
            <v>0</v>
          </cell>
          <cell r="I246">
            <v>0</v>
          </cell>
          <cell r="J246">
            <v>0</v>
          </cell>
          <cell r="K246">
            <v>0</v>
          </cell>
          <cell r="L246">
            <v>0</v>
          </cell>
          <cell r="M246">
            <v>0</v>
          </cell>
          <cell r="N246">
            <v>0</v>
          </cell>
          <cell r="O246">
            <v>0</v>
          </cell>
          <cell r="P246">
            <v>0</v>
          </cell>
          <cell r="Q246">
            <v>0</v>
          </cell>
          <cell r="R246">
            <v>0</v>
          </cell>
          <cell r="S246">
            <v>0</v>
          </cell>
          <cell r="T246">
            <v>0</v>
          </cell>
          <cell r="U246">
            <v>0</v>
          </cell>
          <cell r="V246">
            <v>0</v>
          </cell>
          <cell r="W246">
            <v>0</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row r="1">
          <cell r="A1" t="str">
            <v>Ck1</v>
          </cell>
        </row>
      </sheetData>
      <sheetData sheetId="87"/>
      <sheetData sheetId="88">
        <row r="21">
          <cell r="D21" t="str">
            <v>2010-11</v>
          </cell>
        </row>
        <row r="22">
          <cell r="D22" t="str">
            <v>2015-16</v>
          </cell>
        </row>
        <row r="23">
          <cell r="D23" t="str">
            <v>2020-21</v>
          </cell>
        </row>
        <row r="24">
          <cell r="D24" t="str">
            <v>2025-26</v>
          </cell>
        </row>
        <row r="25">
          <cell r="D25" t="str">
            <v>2030-31</v>
          </cell>
        </row>
        <row r="33">
          <cell r="C33" t="str">
            <v>$'M June 2015</v>
          </cell>
        </row>
      </sheetData>
      <sheetData sheetId="8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1"/>
      <sheetName val="Gen_Ass_SC"/>
      <sheetName val="I-1"/>
      <sheetName val="I-2 DA"/>
      <sheetName val="I-3 Allocated"/>
      <sheetName val="Data_SC"/>
      <sheetName val="I-4 History"/>
      <sheetName val="I-5 Future DA"/>
      <sheetName val="I-6 Future A"/>
      <sheetName val="Scen_Ass_SC"/>
      <sheetName val="I-7 Escalations"/>
      <sheetName val="Workings_SC"/>
      <sheetName val="A-1"/>
      <sheetName val="A-2"/>
      <sheetName val="A-3"/>
      <sheetName val="A-4"/>
      <sheetName val="A-5"/>
      <sheetName val="A-6"/>
      <sheetName val="A-7"/>
      <sheetName val="A-8"/>
      <sheetName val="A-9"/>
      <sheetName val="A-10"/>
      <sheetName val="A-11"/>
      <sheetName val="A-12"/>
      <sheetName val="A-13"/>
      <sheetName val="A-14"/>
      <sheetName val="A-15"/>
      <sheetName val="A-16"/>
      <sheetName val="A-17"/>
      <sheetName val="A-18"/>
      <sheetName val="A-19"/>
      <sheetName val="A-20"/>
      <sheetName val="A-21"/>
      <sheetName val="A-22"/>
      <sheetName val="A-23"/>
      <sheetName val="A-24"/>
      <sheetName val="A-25"/>
      <sheetName val="A-26"/>
      <sheetName val="A-27"/>
      <sheetName val="A-28"/>
      <sheetName val="A-29"/>
      <sheetName val="A-30"/>
      <sheetName val="A-31"/>
      <sheetName val="A-32"/>
      <sheetName val="A-33"/>
      <sheetName val="A-34"/>
      <sheetName val="A-35"/>
      <sheetName val="A-36"/>
      <sheetName val="A-37"/>
      <sheetName val="A-38"/>
      <sheetName val="A-39"/>
      <sheetName val="A-40"/>
      <sheetName val="A-41"/>
      <sheetName val="DA-1"/>
      <sheetName val="DA-2"/>
      <sheetName val="DA-3"/>
      <sheetName val="DA-4"/>
      <sheetName val="DA-5"/>
      <sheetName val="DA-6"/>
      <sheetName val="DA-7"/>
      <sheetName val="DA-8"/>
      <sheetName val="DA-9"/>
      <sheetName val="DA-10"/>
      <sheetName val="DA-11"/>
      <sheetName val="DA-12"/>
      <sheetName val="DA-13"/>
      <sheetName val="DA-14"/>
      <sheetName val="DA-15"/>
      <sheetName val="DA-16"/>
      <sheetName val="DA-17"/>
      <sheetName val="DA-18"/>
      <sheetName val="DA-19"/>
      <sheetName val="DA-20"/>
      <sheetName val="DA-21"/>
      <sheetName val="DA-22"/>
      <sheetName val="DA-23"/>
      <sheetName val="DA-24"/>
      <sheetName val="Reports_SC"/>
      <sheetName val="R1 Opex Detail"/>
      <sheetName val="R2"/>
      <sheetName val="R3"/>
      <sheetName val="R4 Variations"/>
      <sheetName val="R5 Escalations"/>
      <sheetName val="R6 Escalations"/>
      <sheetName val="R7"/>
      <sheetName val="Reports $2020_SC"/>
      <sheetName val="R2 ($2020)"/>
      <sheetName val="R3 ($2020)"/>
      <sheetName val="R4 Variations ($2020)"/>
      <sheetName val="R6 Escalations ($2020)"/>
      <sheetName val="R7 ($2020)"/>
      <sheetName val="Export"/>
      <sheetName val="E1"/>
      <sheetName val="E2"/>
      <sheetName val="Reference"/>
      <sheetName val="Ref-1"/>
      <sheetName val="Ref-2"/>
      <sheetName val="HelpText"/>
      <sheetName val="Crosschecks"/>
      <sheetName val="CK1"/>
    </sheetNames>
    <sheetDataSet>
      <sheetData sheetId="0">
        <row r="40">
          <cell r="D40" t="str">
            <v>Submission Operating Expenditure Model</v>
          </cell>
        </row>
      </sheetData>
      <sheetData sheetId="1"/>
      <sheetData sheetId="2"/>
      <sheetData sheetId="3"/>
      <sheetData sheetId="4">
        <row r="6">
          <cell r="B6" t="str">
            <v>Operating Expenditure</v>
          </cell>
        </row>
        <row r="7">
          <cell r="B7" t="str">
            <v>DA-1</v>
          </cell>
          <cell r="C7" t="str">
            <v>Distribution Licence Fee</v>
          </cell>
        </row>
        <row r="8">
          <cell r="B8" t="str">
            <v>DA-2</v>
          </cell>
          <cell r="C8" t="str">
            <v>Network Access, Monitoring and Control</v>
          </cell>
        </row>
        <row r="9">
          <cell r="B9" t="str">
            <v>DA-3</v>
          </cell>
          <cell r="C9" t="str">
            <v>Customer Service</v>
          </cell>
        </row>
        <row r="10">
          <cell r="B10" t="str">
            <v>DA-4</v>
          </cell>
          <cell r="C10" t="str">
            <v>Standards Development and Maintenance</v>
          </cell>
        </row>
        <row r="11">
          <cell r="B11" t="str">
            <v>DA-5</v>
          </cell>
          <cell r="C11" t="str">
            <v>Strategic Asset Management</v>
          </cell>
        </row>
        <row r="12">
          <cell r="B12" t="str">
            <v>DA-6</v>
          </cell>
          <cell r="C12" t="str">
            <v>Operational Asset Management</v>
          </cell>
        </row>
        <row r="13">
          <cell r="B13" t="str">
            <v>DA-7</v>
          </cell>
          <cell r="C13" t="str">
            <v>Maintenance of Asset Information</v>
          </cell>
        </row>
        <row r="14">
          <cell r="B14" t="str">
            <v>DA-8</v>
          </cell>
          <cell r="C14" t="str">
            <v>Network Telephony</v>
          </cell>
        </row>
        <row r="15">
          <cell r="B15" t="str">
            <v>DA-9</v>
          </cell>
          <cell r="C15" t="str">
            <v>Regulatory Compliance</v>
          </cell>
        </row>
        <row r="16">
          <cell r="B16" t="str">
            <v>DA-10</v>
          </cell>
          <cell r="C16" t="str">
            <v>Outage Management System</v>
          </cell>
        </row>
        <row r="17">
          <cell r="B17" t="str">
            <v>DA-11</v>
          </cell>
          <cell r="C17" t="str">
            <v>Asset Assessment (Inspections)</v>
          </cell>
        </row>
        <row r="18">
          <cell r="B18" t="str">
            <v>DA-12</v>
          </cell>
          <cell r="C18" t="str">
            <v>Asset Maintenance</v>
          </cell>
        </row>
        <row r="19">
          <cell r="B19" t="str">
            <v>DA-13</v>
          </cell>
          <cell r="C19" t="str">
            <v>Substation Property Maintenance</v>
          </cell>
        </row>
        <row r="20">
          <cell r="B20" t="str">
            <v>DA-14</v>
          </cell>
          <cell r="C20" t="str">
            <v>Vegetation Management</v>
          </cell>
        </row>
        <row r="21">
          <cell r="B21" t="str">
            <v>DA-15</v>
          </cell>
          <cell r="C21" t="str">
            <v>Emergency Response</v>
          </cell>
        </row>
        <row r="22">
          <cell r="B22" t="str">
            <v>DA-16</v>
          </cell>
          <cell r="C22" t="str">
            <v>Guaranteed Service Level Payments</v>
          </cell>
        </row>
        <row r="23">
          <cell r="B23" t="str">
            <v>DA-17</v>
          </cell>
          <cell r="C23" t="str">
            <v>Network Insurance</v>
          </cell>
        </row>
        <row r="24">
          <cell r="B24" t="str">
            <v>DA-18</v>
          </cell>
          <cell r="C24" t="str">
            <v>Call Centre Charges</v>
          </cell>
        </row>
        <row r="25">
          <cell r="B25" t="str">
            <v>DA-19</v>
          </cell>
          <cell r="C25" t="str">
            <v>Full Retail Contestability</v>
          </cell>
        </row>
        <row r="26">
          <cell r="B26" t="str">
            <v>DA-20</v>
          </cell>
          <cell r="C26" t="str">
            <v>N/A</v>
          </cell>
        </row>
        <row r="27">
          <cell r="B27" t="str">
            <v>DA-21</v>
          </cell>
          <cell r="C27" t="str">
            <v>N/A</v>
          </cell>
        </row>
        <row r="28">
          <cell r="B28" t="str">
            <v>DA-22</v>
          </cell>
          <cell r="C28" t="str">
            <v>N/A</v>
          </cell>
        </row>
        <row r="29">
          <cell r="B29" t="str">
            <v>DA-23</v>
          </cell>
          <cell r="C29" t="str">
            <v>N/A</v>
          </cell>
        </row>
        <row r="30">
          <cell r="B30" t="str">
            <v>DA-24</v>
          </cell>
          <cell r="C30" t="str">
            <v>N/A</v>
          </cell>
        </row>
      </sheetData>
      <sheetData sheetId="5">
        <row r="4">
          <cell r="B4" t="str">
            <v>Expenditure Template</v>
          </cell>
          <cell r="C4" t="str">
            <v>Cost</v>
          </cell>
          <cell r="D4" t="str">
            <v>Sign-Off</v>
          </cell>
        </row>
        <row r="5">
          <cell r="B5" t="str">
            <v>A-1</v>
          </cell>
          <cell r="C5" t="str">
            <v>CEO</v>
          </cell>
          <cell r="D5" t="str">
            <v>Steven Hatsisopanidis</v>
          </cell>
        </row>
        <row r="6">
          <cell r="B6" t="str">
            <v>A-2</v>
          </cell>
          <cell r="C6" t="str">
            <v xml:space="preserve">Strategic Planning  </v>
          </cell>
          <cell r="D6" t="str">
            <v>Wayne Lissner</v>
          </cell>
        </row>
        <row r="7">
          <cell r="B7" t="str">
            <v>A-3</v>
          </cell>
          <cell r="C7" t="str">
            <v>Communications</v>
          </cell>
          <cell r="D7" t="str">
            <v>Wayne Lissner</v>
          </cell>
        </row>
        <row r="8">
          <cell r="B8" t="str">
            <v>A-4</v>
          </cell>
          <cell r="C8" t="str">
            <v>Audit Services</v>
          </cell>
          <cell r="D8" t="str">
            <v>Steven Hatsisopanidis</v>
          </cell>
        </row>
        <row r="9">
          <cell r="B9" t="str">
            <v>A-5</v>
          </cell>
          <cell r="C9" t="str">
            <v xml:space="preserve">Risk &amp; Insurance – Shared Insurance Premiums </v>
          </cell>
          <cell r="D9" t="str">
            <v>Patrick Makinson</v>
          </cell>
        </row>
        <row r="10">
          <cell r="B10" t="str">
            <v>A-6</v>
          </cell>
          <cell r="C10" t="str">
            <v>Risk &amp; Insurance – Support Costs</v>
          </cell>
          <cell r="D10" t="str">
            <v>Patrick Makinson</v>
          </cell>
        </row>
        <row r="11">
          <cell r="B11" t="str">
            <v>A-7</v>
          </cell>
          <cell r="C11" t="str">
            <v>Company Secretary</v>
          </cell>
          <cell r="D11" t="str">
            <v>Patrick Makinson</v>
          </cell>
        </row>
        <row r="12">
          <cell r="B12" t="str">
            <v>A-8</v>
          </cell>
          <cell r="C12" t="str">
            <v>CFO</v>
          </cell>
          <cell r="D12" t="str">
            <v>Darren Smith</v>
          </cell>
        </row>
        <row r="13">
          <cell r="B13" t="str">
            <v>A-9</v>
          </cell>
          <cell r="C13" t="str">
            <v>Accounts Receivable – Asset Damage</v>
          </cell>
          <cell r="D13" t="str">
            <v>Darren Smith</v>
          </cell>
        </row>
        <row r="14">
          <cell r="B14" t="str">
            <v>A-10</v>
          </cell>
          <cell r="C14" t="str">
            <v>Taxation – Specific Allocation</v>
          </cell>
          <cell r="D14" t="str">
            <v>Darren Smith</v>
          </cell>
        </row>
        <row r="15">
          <cell r="B15" t="str">
            <v>A-11</v>
          </cell>
          <cell r="C15" t="str">
            <v>Corporate Finance</v>
          </cell>
          <cell r="D15" t="str">
            <v>Darren Smith</v>
          </cell>
        </row>
        <row r="16">
          <cell r="B16" t="str">
            <v>A-12</v>
          </cell>
          <cell r="C16" t="str">
            <v>Operational Finance</v>
          </cell>
          <cell r="D16" t="str">
            <v>Darren Smith</v>
          </cell>
        </row>
        <row r="17">
          <cell r="B17" t="str">
            <v>A-13</v>
          </cell>
          <cell r="C17" t="str">
            <v>Regulatory Finance</v>
          </cell>
          <cell r="D17" t="str">
            <v>Darren Smith</v>
          </cell>
        </row>
        <row r="18">
          <cell r="B18" t="str">
            <v>A-14</v>
          </cell>
          <cell r="C18" t="str">
            <v>Accounts Payable</v>
          </cell>
          <cell r="D18" t="str">
            <v>Darren Smith</v>
          </cell>
        </row>
        <row r="19">
          <cell r="B19" t="str">
            <v>A-15</v>
          </cell>
          <cell r="C19" t="str">
            <v>Payroll</v>
          </cell>
          <cell r="D19" t="str">
            <v>John Fleetwood</v>
          </cell>
        </row>
        <row r="20">
          <cell r="B20" t="str">
            <v>A-16</v>
          </cell>
          <cell r="C20" t="str">
            <v>Purchasing and Contracts</v>
          </cell>
          <cell r="D20" t="str">
            <v>Charlie Hollis</v>
          </cell>
        </row>
        <row r="21">
          <cell r="B21" t="str">
            <v>A-17</v>
          </cell>
          <cell r="C21" t="str">
            <v>Finance - Adjustments</v>
          </cell>
          <cell r="D21" t="str">
            <v>Darren Smith</v>
          </cell>
        </row>
        <row r="22">
          <cell r="B22" t="str">
            <v>A-18</v>
          </cell>
          <cell r="C22" t="str">
            <v>Information Technology</v>
          </cell>
          <cell r="D22" t="str">
            <v>Chris Ford</v>
          </cell>
        </row>
        <row r="23">
          <cell r="B23" t="str">
            <v>A-19</v>
          </cell>
          <cell r="C23" t="str">
            <v>General Manager - Corporate Services</v>
          </cell>
          <cell r="D23" t="str">
            <v>Wayne Lissner</v>
          </cell>
        </row>
        <row r="24">
          <cell r="B24" t="str">
            <v>A-20</v>
          </cell>
          <cell r="C24" t="str">
            <v>Regulation</v>
          </cell>
          <cell r="D24" t="str">
            <v>Wayne Lissner</v>
          </cell>
        </row>
        <row r="25">
          <cell r="B25" t="str">
            <v>A-21</v>
          </cell>
          <cell r="C25" t="str">
            <v>Real Estate &amp; Easements – DLC Land Tax</v>
          </cell>
          <cell r="D25" t="str">
            <v>Nathan Warbuton</v>
          </cell>
        </row>
        <row r="26">
          <cell r="B26" t="str">
            <v>A-22</v>
          </cell>
          <cell r="C26" t="str">
            <v>Real Estate &amp; Easements – Office and Depots</v>
          </cell>
          <cell r="D26" t="str">
            <v>Nathan Warbuton</v>
          </cell>
        </row>
        <row r="27">
          <cell r="B27" t="str">
            <v>A-23</v>
          </cell>
          <cell r="C27" t="str">
            <v>Legal Services</v>
          </cell>
          <cell r="D27" t="str">
            <v>Damien Harby</v>
          </cell>
        </row>
        <row r="28">
          <cell r="B28" t="str">
            <v>A-24</v>
          </cell>
          <cell r="C28" t="str">
            <v>General Manager - People and Culture</v>
          </cell>
          <cell r="D28" t="str">
            <v>Wayne Lissner</v>
          </cell>
        </row>
        <row r="29">
          <cell r="B29" t="str">
            <v>A-25</v>
          </cell>
          <cell r="C29" t="str">
            <v>Employee Relations</v>
          </cell>
          <cell r="D29" t="str">
            <v>John Fleetwood</v>
          </cell>
        </row>
        <row r="30">
          <cell r="B30" t="str">
            <v>A-26</v>
          </cell>
          <cell r="C30" t="str">
            <v>Workforce Development</v>
          </cell>
          <cell r="D30" t="str">
            <v>David Syme</v>
          </cell>
        </row>
        <row r="31">
          <cell r="B31" t="str">
            <v>A-27</v>
          </cell>
          <cell r="C31" t="str">
            <v>Training Centre - Apprentice</v>
          </cell>
          <cell r="D31" t="str">
            <v>David Syme</v>
          </cell>
        </row>
        <row r="32">
          <cell r="B32" t="str">
            <v>A-28</v>
          </cell>
          <cell r="C32" t="str">
            <v>Training Centre - Management/Admin</v>
          </cell>
          <cell r="D32" t="str">
            <v>David Syme</v>
          </cell>
        </row>
        <row r="33">
          <cell r="B33" t="str">
            <v>A-29</v>
          </cell>
          <cell r="C33" t="str">
            <v>Training Centre - Electrical/Poleline</v>
          </cell>
          <cell r="D33" t="str">
            <v>David Syme</v>
          </cell>
        </row>
        <row r="34">
          <cell r="B34" t="str">
            <v>A-30</v>
          </cell>
          <cell r="C34" t="str">
            <v>OHS</v>
          </cell>
          <cell r="D34" t="str">
            <v>George Karlis</v>
          </cell>
        </row>
        <row r="35">
          <cell r="B35" t="str">
            <v>A-31</v>
          </cell>
          <cell r="C35" t="str">
            <v>Environment</v>
          </cell>
          <cell r="D35" t="str">
            <v>Tim McCullough</v>
          </cell>
        </row>
        <row r="36">
          <cell r="B36" t="str">
            <v>A-32</v>
          </cell>
          <cell r="C36" t="str">
            <v>Property – Offices and Depots</v>
          </cell>
          <cell r="D36" t="str">
            <v>Peter Chapple</v>
          </cell>
        </row>
        <row r="37">
          <cell r="B37" t="str">
            <v>A-33</v>
          </cell>
          <cell r="C37" t="str">
            <v xml:space="preserve">Printing </v>
          </cell>
          <cell r="D37" t="str">
            <v>Peter Chapple</v>
          </cell>
        </row>
        <row r="38">
          <cell r="B38" t="str">
            <v>A-34</v>
          </cell>
          <cell r="C38" t="str">
            <v>General Manager - Customer Relations</v>
          </cell>
          <cell r="D38" t="str">
            <v>Sean Kelly</v>
          </cell>
        </row>
        <row r="39">
          <cell r="B39" t="str">
            <v>A-35</v>
          </cell>
          <cell r="C39" t="str">
            <v>Customer Relations (excl. Call Centre)</v>
          </cell>
          <cell r="D39" t="str">
            <v>Paul Erwin</v>
          </cell>
        </row>
        <row r="40">
          <cell r="B40" t="str">
            <v>A-36</v>
          </cell>
          <cell r="C40" t="str">
            <v>Business Improvement and Planning</v>
          </cell>
          <cell r="D40" t="str">
            <v>Dana Rankine</v>
          </cell>
        </row>
        <row r="41">
          <cell r="B41" t="str">
            <v>A-37</v>
          </cell>
          <cell r="C41" t="str">
            <v>Works Coordination (Connection Services)</v>
          </cell>
          <cell r="D41" t="str">
            <v>David Stobbe</v>
          </cell>
        </row>
        <row r="42">
          <cell r="B42" t="str">
            <v>A-38</v>
          </cell>
          <cell r="C42" t="str">
            <v>Employee Bonuses</v>
          </cell>
          <cell r="D42" t="str">
            <v>John Fleetwood</v>
          </cell>
        </row>
        <row r="43">
          <cell r="B43" t="str">
            <v>A-39</v>
          </cell>
          <cell r="C43" t="str">
            <v>Voluntary Separation Packages (VSP’s)</v>
          </cell>
          <cell r="D43" t="str">
            <v>John Fleetwood</v>
          </cell>
        </row>
        <row r="44">
          <cell r="B44" t="str">
            <v>A-40</v>
          </cell>
          <cell r="C44" t="str">
            <v>Superannuation</v>
          </cell>
          <cell r="D44" t="str">
            <v>Patrick Makinson</v>
          </cell>
        </row>
        <row r="45">
          <cell r="B45" t="str">
            <v>A-41</v>
          </cell>
          <cell r="C45" t="str">
            <v>Self Insurance</v>
          </cell>
          <cell r="D45" t="str">
            <v>Patrick Makinson</v>
          </cell>
        </row>
      </sheetData>
      <sheetData sheetId="6"/>
      <sheetData sheetId="7">
        <row r="5">
          <cell r="L5" t="str">
            <v>0</v>
          </cell>
        </row>
      </sheetData>
      <sheetData sheetId="8">
        <row r="4">
          <cell r="D4" t="str">
            <v>2018/19</v>
          </cell>
        </row>
      </sheetData>
      <sheetData sheetId="9">
        <row r="4">
          <cell r="D4" t="str">
            <v>2018/19</v>
          </cell>
        </row>
      </sheetData>
      <sheetData sheetId="10"/>
      <sheetData sheetId="11">
        <row r="11">
          <cell r="B11" t="str">
            <v>Labour</v>
          </cell>
          <cell r="E11">
            <v>6.0000000000000001E-3</v>
          </cell>
          <cell r="F11">
            <v>6.0000000000000001E-3</v>
          </cell>
          <cell r="G11">
            <v>6.0000000000000001E-3</v>
          </cell>
          <cell r="H11">
            <v>6.0000000000000001E-3</v>
          </cell>
          <cell r="I11">
            <v>6.0000000000000001E-3</v>
          </cell>
          <cell r="K11" t="str">
            <v>General escalation for all labour costs</v>
          </cell>
          <cell r="L11" t="str">
            <v>Cumulative</v>
          </cell>
        </row>
        <row r="12">
          <cell r="B12" t="str">
            <v>Materials</v>
          </cell>
          <cell r="E12">
            <v>0</v>
          </cell>
          <cell r="F12">
            <v>0</v>
          </cell>
          <cell r="G12">
            <v>0</v>
          </cell>
          <cell r="H12">
            <v>0</v>
          </cell>
          <cell r="I12">
            <v>0</v>
          </cell>
          <cell r="K12" t="str">
            <v>General escalation for all materials costs</v>
          </cell>
          <cell r="L12" t="str">
            <v>Cumulative</v>
          </cell>
        </row>
        <row r="13">
          <cell r="B13" t="str">
            <v>Services-construction</v>
          </cell>
          <cell r="E13">
            <v>6.0000000000000001E-3</v>
          </cell>
          <cell r="F13">
            <v>6.0000000000000001E-3</v>
          </cell>
          <cell r="G13">
            <v>6.0000000000000001E-3</v>
          </cell>
          <cell r="H13">
            <v>6.0000000000000001E-3</v>
          </cell>
          <cell r="I13">
            <v>6.0000000000000001E-3</v>
          </cell>
          <cell r="K13" t="str">
            <v>General escalation for services construction costs</v>
          </cell>
          <cell r="L13" t="str">
            <v>Cumulative</v>
          </cell>
        </row>
        <row r="14">
          <cell r="B14" t="str">
            <v>Services-general</v>
          </cell>
          <cell r="E14">
            <v>0</v>
          </cell>
          <cell r="F14">
            <v>0</v>
          </cell>
          <cell r="G14">
            <v>0</v>
          </cell>
          <cell r="H14">
            <v>0</v>
          </cell>
          <cell r="I14">
            <v>0</v>
          </cell>
          <cell r="K14" t="str">
            <v>General escalation for general services costs</v>
          </cell>
          <cell r="L14" t="str">
            <v>Cumulative</v>
          </cell>
        </row>
        <row r="15">
          <cell r="B15" t="str">
            <v>Materials - Land</v>
          </cell>
          <cell r="E15">
            <v>0</v>
          </cell>
          <cell r="F15">
            <v>0</v>
          </cell>
          <cell r="G15">
            <v>0</v>
          </cell>
          <cell r="H15">
            <v>0</v>
          </cell>
          <cell r="I15">
            <v>0</v>
          </cell>
          <cell r="K15" t="str">
            <v>General escalation for Land Value Related costs</v>
          </cell>
          <cell r="L15" t="str">
            <v>Cumulative</v>
          </cell>
        </row>
        <row r="24">
          <cell r="B24" t="str">
            <v>Output Growth</v>
          </cell>
          <cell r="E24">
            <v>5.0000000000000001E-3</v>
          </cell>
          <cell r="F24">
            <v>5.0000000000000001E-3</v>
          </cell>
          <cell r="G24">
            <v>5.0000000000000001E-3</v>
          </cell>
          <cell r="H24">
            <v>5.0000000000000001E-3</v>
          </cell>
          <cell r="I24">
            <v>5.0000000000000001E-3</v>
          </cell>
          <cell r="L24" t="str">
            <v>Cumulative</v>
          </cell>
        </row>
        <row r="25">
          <cell r="B25" t="str">
            <v>Productivity Growth</v>
          </cell>
          <cell r="E25">
            <v>0</v>
          </cell>
          <cell r="F25">
            <v>0</v>
          </cell>
          <cell r="G25">
            <v>0</v>
          </cell>
          <cell r="H25">
            <v>0</v>
          </cell>
          <cell r="I25">
            <v>0</v>
          </cell>
          <cell r="L25" t="str">
            <v>Cumulative</v>
          </cell>
        </row>
        <row r="26">
          <cell r="L26" t="str">
            <v>Cumulative</v>
          </cell>
        </row>
        <row r="27">
          <cell r="L27" t="str">
            <v>Cumulative</v>
          </cell>
        </row>
        <row r="28">
          <cell r="L28" t="str">
            <v>Cumulative</v>
          </cell>
        </row>
        <row r="29">
          <cell r="L29" t="str">
            <v>Cumulative</v>
          </cell>
        </row>
        <row r="30">
          <cell r="L30" t="str">
            <v>Cumulative</v>
          </cell>
        </row>
        <row r="31">
          <cell r="L31" t="str">
            <v>Cumulative</v>
          </cell>
        </row>
        <row r="32">
          <cell r="L32" t="str">
            <v>Cumulative</v>
          </cell>
        </row>
        <row r="33">
          <cell r="L33" t="str">
            <v>Cumulative</v>
          </cell>
        </row>
        <row r="34">
          <cell r="L34" t="str">
            <v>Cumulative</v>
          </cell>
        </row>
        <row r="35">
          <cell r="L35" t="str">
            <v>Cumulative</v>
          </cell>
        </row>
        <row r="36">
          <cell r="L36" t="str">
            <v>Cumulative</v>
          </cell>
        </row>
        <row r="37">
          <cell r="L37" t="str">
            <v>Cumulative</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row r="26">
          <cell r="A26" t="str">
            <v>Labour</v>
          </cell>
        </row>
        <row r="27">
          <cell r="A27" t="str">
            <v>Materials</v>
          </cell>
        </row>
        <row r="28">
          <cell r="A28" t="str">
            <v>Contracts</v>
          </cell>
        </row>
        <row r="29">
          <cell r="A29" t="str">
            <v>Services Other</v>
          </cell>
        </row>
        <row r="30">
          <cell r="A30" t="str">
            <v>Business Overheads</v>
          </cell>
        </row>
        <row r="31">
          <cell r="A31" t="str">
            <v>Other</v>
          </cell>
        </row>
        <row r="39">
          <cell r="G39" t="str">
            <v>2010/11</v>
          </cell>
          <cell r="H39" t="str">
            <v>2011/12</v>
          </cell>
          <cell r="I39" t="str">
            <v>2012/13</v>
          </cell>
          <cell r="J39" t="str">
            <v>2013/14</v>
          </cell>
          <cell r="K39" t="str">
            <v>2014/15</v>
          </cell>
          <cell r="L39" t="str">
            <v>2015/16</v>
          </cell>
          <cell r="M39" t="str">
            <v>2016/17</v>
          </cell>
          <cell r="N39" t="str">
            <v>2017/18</v>
          </cell>
          <cell r="O39" t="str">
            <v>2018/19</v>
          </cell>
          <cell r="P39" t="str">
            <v>2019/20</v>
          </cell>
          <cell r="Q39" t="str">
            <v>2020/21</v>
          </cell>
          <cell r="R39" t="str">
            <v>2021/22</v>
          </cell>
          <cell r="S39" t="str">
            <v>2022/23</v>
          </cell>
          <cell r="T39" t="str">
            <v>2023/24</v>
          </cell>
          <cell r="U39" t="str">
            <v>2024/25</v>
          </cell>
        </row>
        <row r="45">
          <cell r="B45" t="str">
            <v>($M) 2017/18 dollars</v>
          </cell>
        </row>
        <row r="46">
          <cell r="B46" t="str">
            <v>$'M Real 2017/18</v>
          </cell>
        </row>
        <row r="47">
          <cell r="B47" t="str">
            <v>$'M June 2020</v>
          </cell>
        </row>
      </sheetData>
      <sheetData sheetId="97"/>
      <sheetData sheetId="98">
        <row r="3">
          <cell r="A3" t="str">
            <v>Help Text</v>
          </cell>
        </row>
      </sheetData>
      <sheetData sheetId="99"/>
      <sheetData sheetId="10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sheetName val="C1"/>
      <sheetName val="Gen_Ass_SSC"/>
      <sheetName val="I-1-CPI"/>
      <sheetName val="I-2 DA"/>
      <sheetName val="I3"/>
      <sheetName val="Data_SSC"/>
      <sheetName val="I-4 History"/>
      <sheetName val="I-5 Future"/>
      <sheetName val="Scen_Ass_SSC"/>
      <sheetName val="I-6 Escalations"/>
      <sheetName val="Workings_SC"/>
      <sheetName val="C-1"/>
      <sheetName val="C-2"/>
      <sheetName val="C-3"/>
      <sheetName val="C-4"/>
      <sheetName val="C-5"/>
      <sheetName val="C-6"/>
      <sheetName val="C-7"/>
      <sheetName val="C-8"/>
      <sheetName val="C-9"/>
      <sheetName val="C-10"/>
      <sheetName val="C-11"/>
      <sheetName val="C-12"/>
      <sheetName val="C-13"/>
      <sheetName val="C-14"/>
      <sheetName val="C-15"/>
      <sheetName val="C-16"/>
      <sheetName val="C-17"/>
      <sheetName val="C-18"/>
      <sheetName val="C-19"/>
      <sheetName val="C-20"/>
      <sheetName val="C-21"/>
      <sheetName val="C-22"/>
      <sheetName val="C-23"/>
      <sheetName val="C-24"/>
      <sheetName val="C-25"/>
      <sheetName val="C-26"/>
      <sheetName val="C-27"/>
      <sheetName val="C-28"/>
      <sheetName val="Reports_SC"/>
      <sheetName val="R1 Capex Detail"/>
      <sheetName val="R2 No Esc"/>
      <sheetName val="R3"/>
      <sheetName val="R4 Variations"/>
      <sheetName val="R5 Escalations"/>
      <sheetName val="R6 Escalations"/>
      <sheetName val="R7"/>
      <sheetName val="R8"/>
      <sheetName val="R9"/>
      <sheetName val="Reports $2010_SC"/>
      <sheetName val="R6 ($2010)"/>
      <sheetName val="R9 ($2010)"/>
      <sheetName val="Export"/>
      <sheetName val="E1"/>
      <sheetName val="E2"/>
      <sheetName val="E3"/>
      <sheetName val="E4"/>
      <sheetName val="Charts_SC"/>
      <sheetName val="C1 Data"/>
      <sheetName val="C2"/>
      <sheetName val="Reference"/>
      <sheetName val="Ref-1"/>
      <sheetName val="Ref-2 Names"/>
      <sheetName val="Crosschecks"/>
      <sheetName val="CK1"/>
    </sheetNames>
    <sheetDataSet>
      <sheetData sheetId="0"/>
      <sheetData sheetId="1"/>
      <sheetData sheetId="2"/>
      <sheetData sheetId="3"/>
      <sheetData sheetId="4"/>
      <sheetData sheetId="5"/>
      <sheetData sheetId="6"/>
      <sheetData sheetId="7">
        <row r="4">
          <cell r="L4" t="str">
            <v>2007/08</v>
          </cell>
        </row>
      </sheetData>
      <sheetData sheetId="8">
        <row r="4">
          <cell r="D4" t="str">
            <v>2008/09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
      <sheetName val="Overview_SSC"/>
      <sheetName val="Model_Overview_MS"/>
      <sheetName val="Sheet1"/>
      <sheetName val="Diagrams_SSC"/>
    </sheetNames>
    <sheetDataSet>
      <sheetData sheetId="0" refreshError="1">
        <row r="4">
          <cell r="C4" t="str">
            <v>RAB Rollforward Model</v>
          </cell>
        </row>
      </sheetData>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C "/>
      <sheetName val="Overview_SSC"/>
      <sheetName val="Model_Overview_MS"/>
      <sheetName val="Sheet1"/>
      <sheetName val="Diagrams_SSC"/>
    </sheetNames>
    <sheetDataSet>
      <sheetData sheetId="0" refreshError="1">
        <row r="4">
          <cell r="C4" t="str">
            <v>RAB Rollforward Model</v>
          </cell>
        </row>
      </sheetData>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escosa.sa.gov.au/industry/electricity/regulatory-reporting/regulatory-performance-report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scosa.sa.gov.au/industry/electricity/regulatory-reporting/regulatory-performance-repor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4D388-A1B1-430D-84EA-FF842AA57CFA}">
  <dimension ref="A1:AP134"/>
  <sheetViews>
    <sheetView showGridLines="0" showRowColHeaders="0" tabSelected="1" workbookViewId="0">
      <selection activeCell="E15" sqref="E15"/>
    </sheetView>
  </sheetViews>
  <sheetFormatPr defaultRowHeight="15" x14ac:dyDescent="0.25"/>
  <cols>
    <col min="1" max="2" width="3.140625" customWidth="1"/>
    <col min="3" max="3" width="30.5703125" customWidth="1"/>
    <col min="4" max="4" width="21.28515625" customWidth="1"/>
    <col min="5" max="5" width="20.140625" customWidth="1"/>
    <col min="6" max="6" width="18.140625" customWidth="1"/>
    <col min="7" max="7" width="18.7109375" customWidth="1"/>
    <col min="8" max="8" width="16" customWidth="1"/>
    <col min="9" max="9" width="14.42578125" customWidth="1"/>
    <col min="10" max="10" width="13" customWidth="1"/>
    <col min="11" max="11" width="32.28515625" customWidth="1"/>
  </cols>
  <sheetData>
    <row r="1" spans="1:42" ht="22.5" customHeight="1" x14ac:dyDescent="0.25">
      <c r="A1" s="16" t="s">
        <v>15</v>
      </c>
      <c r="B1" s="16"/>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row>
    <row r="3" spans="1:42" s="17" customFormat="1" x14ac:dyDescent="0.25">
      <c r="A3" s="17" t="s">
        <v>32</v>
      </c>
    </row>
    <row r="5" spans="1:42" s="15" customFormat="1" ht="18.75" x14ac:dyDescent="0.3">
      <c r="C5" s="7" t="s">
        <v>194</v>
      </c>
    </row>
    <row r="6" spans="1:42" x14ac:dyDescent="0.25">
      <c r="C6" s="4"/>
      <c r="D6" s="8"/>
      <c r="E6" s="8"/>
      <c r="F6" s="8"/>
      <c r="G6" s="8"/>
      <c r="H6" s="8"/>
      <c r="I6" s="5"/>
    </row>
    <row r="7" spans="1:42" s="54" customFormat="1" ht="54.75" customHeight="1" x14ac:dyDescent="0.25">
      <c r="C7" s="54" t="s">
        <v>10</v>
      </c>
      <c r="D7" s="156" t="s">
        <v>190</v>
      </c>
      <c r="E7" s="156"/>
      <c r="F7" s="156"/>
      <c r="G7" s="156"/>
      <c r="H7" s="156"/>
      <c r="I7" s="156"/>
      <c r="J7" s="156"/>
      <c r="K7" s="156"/>
    </row>
    <row r="8" spans="1:42" s="54" customFormat="1" ht="15.75" customHeight="1" x14ac:dyDescent="0.25">
      <c r="C8" s="54" t="s">
        <v>11</v>
      </c>
      <c r="D8" s="156" t="s">
        <v>192</v>
      </c>
      <c r="E8" s="156"/>
      <c r="F8" s="156"/>
      <c r="G8" s="156"/>
      <c r="H8" s="156"/>
      <c r="I8" s="156"/>
    </row>
    <row r="9" spans="1:42" s="54" customFormat="1" ht="15.75" customHeight="1" x14ac:dyDescent="0.25">
      <c r="C9" s="54" t="s">
        <v>12</v>
      </c>
      <c r="D9" s="156" t="s">
        <v>189</v>
      </c>
      <c r="E9" s="156"/>
      <c r="F9" s="156"/>
      <c r="G9" s="156"/>
      <c r="H9" s="156"/>
      <c r="I9" s="156"/>
    </row>
    <row r="10" spans="1:42" s="54" customFormat="1" ht="15.75" customHeight="1" x14ac:dyDescent="0.25">
      <c r="C10" s="54" t="s">
        <v>188</v>
      </c>
      <c r="D10" s="156" t="s">
        <v>195</v>
      </c>
      <c r="E10" s="156"/>
      <c r="F10" s="156"/>
      <c r="G10" s="156"/>
      <c r="H10" s="156"/>
      <c r="I10" s="156"/>
    </row>
    <row r="11" spans="1:42" s="54" customFormat="1" ht="15.75" customHeight="1" x14ac:dyDescent="0.25">
      <c r="C11" s="54" t="s">
        <v>14</v>
      </c>
      <c r="D11" s="156" t="s">
        <v>191</v>
      </c>
      <c r="E11" s="156"/>
      <c r="F11" s="156"/>
      <c r="G11" s="156"/>
      <c r="H11" s="156"/>
      <c r="I11" s="156"/>
    </row>
    <row r="12" spans="1:42" x14ac:dyDescent="0.25">
      <c r="C12" s="6"/>
    </row>
    <row r="13" spans="1:42" s="17" customFormat="1" x14ac:dyDescent="0.25">
      <c r="A13" s="17" t="s">
        <v>33</v>
      </c>
    </row>
    <row r="14" spans="1:42" s="55" customFormat="1" ht="12.75" x14ac:dyDescent="0.2"/>
    <row r="15" spans="1:42" s="55" customFormat="1" ht="12.75" x14ac:dyDescent="0.2">
      <c r="B15" s="55" t="s">
        <v>88</v>
      </c>
    </row>
    <row r="16" spans="1:42" s="55" customFormat="1" ht="12.75" x14ac:dyDescent="0.2"/>
    <row r="17" spans="2:11" s="55" customFormat="1" ht="12.75" x14ac:dyDescent="0.2">
      <c r="B17" s="55" t="s">
        <v>89</v>
      </c>
      <c r="C17" s="55" t="s">
        <v>183</v>
      </c>
    </row>
    <row r="18" spans="2:11" s="55" customFormat="1" ht="12.75" x14ac:dyDescent="0.2">
      <c r="C18" s="55" t="s">
        <v>90</v>
      </c>
    </row>
    <row r="19" spans="2:11" s="55" customFormat="1" x14ac:dyDescent="0.25">
      <c r="C19" s="56" t="s">
        <v>91</v>
      </c>
    </row>
    <row r="20" spans="2:11" s="55" customFormat="1" ht="12.75" x14ac:dyDescent="0.2"/>
    <row r="21" spans="2:11" s="55" customFormat="1" ht="12.75" x14ac:dyDescent="0.2">
      <c r="B21" s="55" t="s">
        <v>92</v>
      </c>
      <c r="C21" s="55" t="s">
        <v>101</v>
      </c>
    </row>
    <row r="22" spans="2:11" s="55" customFormat="1" ht="40.5" customHeight="1" x14ac:dyDescent="0.2">
      <c r="C22" s="157" t="s">
        <v>184</v>
      </c>
      <c r="D22" s="157"/>
      <c r="E22" s="157"/>
      <c r="F22" s="157"/>
      <c r="G22" s="157"/>
      <c r="H22" s="157"/>
      <c r="I22" s="157"/>
      <c r="J22" s="157"/>
    </row>
    <row r="23" spans="2:11" s="55" customFormat="1" ht="12.75" x14ac:dyDescent="0.2">
      <c r="C23" s="55" t="s">
        <v>100</v>
      </c>
    </row>
    <row r="24" spans="2:11" s="55" customFormat="1" ht="12.75" x14ac:dyDescent="0.2"/>
    <row r="25" spans="2:11" s="55" customFormat="1" ht="12.75" x14ac:dyDescent="0.2">
      <c r="B25" s="55" t="s">
        <v>93</v>
      </c>
      <c r="C25" s="55" t="s">
        <v>94</v>
      </c>
    </row>
    <row r="26" spans="2:11" s="55" customFormat="1" ht="12.75" x14ac:dyDescent="0.2">
      <c r="C26" s="55" t="s">
        <v>95</v>
      </c>
    </row>
    <row r="27" spans="2:11" s="55" customFormat="1" ht="12.75" x14ac:dyDescent="0.2">
      <c r="C27" s="55" t="s">
        <v>96</v>
      </c>
    </row>
    <row r="28" spans="2:11" s="55" customFormat="1" ht="12.75" x14ac:dyDescent="0.2"/>
    <row r="29" spans="2:11" s="55" customFormat="1" ht="12.75" x14ac:dyDescent="0.2">
      <c r="B29" s="55" t="s">
        <v>98</v>
      </c>
      <c r="C29" s="55" t="s">
        <v>185</v>
      </c>
    </row>
    <row r="30" spans="2:11" s="55" customFormat="1" ht="84.75" customHeight="1" x14ac:dyDescent="0.2">
      <c r="C30" s="158" t="s">
        <v>186</v>
      </c>
      <c r="D30" s="158"/>
      <c r="E30" s="158"/>
      <c r="F30" s="158"/>
      <c r="G30" s="158"/>
      <c r="H30" s="158"/>
      <c r="I30" s="158"/>
      <c r="J30" s="158"/>
      <c r="K30" s="158"/>
    </row>
    <row r="31" spans="2:11" s="55" customFormat="1" ht="12.75" x14ac:dyDescent="0.2">
      <c r="C31" s="55" t="s">
        <v>196</v>
      </c>
    </row>
    <row r="32" spans="2:11" s="55" customFormat="1" ht="12.75" x14ac:dyDescent="0.2"/>
    <row r="33" spans="2:3" s="55" customFormat="1" ht="12.75" x14ac:dyDescent="0.2">
      <c r="B33" s="55" t="s">
        <v>99</v>
      </c>
      <c r="C33" s="55" t="s">
        <v>187</v>
      </c>
    </row>
    <row r="34" spans="2:3" s="55" customFormat="1" ht="12.75" x14ac:dyDescent="0.2"/>
    <row r="35" spans="2:3" s="55" customFormat="1" ht="12.75" x14ac:dyDescent="0.2"/>
    <row r="36" spans="2:3" s="55" customFormat="1" ht="12.75" x14ac:dyDescent="0.2"/>
    <row r="37" spans="2:3" s="55" customFormat="1" ht="12.75" x14ac:dyDescent="0.2"/>
    <row r="38" spans="2:3" s="55" customFormat="1" ht="12.75" x14ac:dyDescent="0.2"/>
    <row r="39" spans="2:3" s="55" customFormat="1" ht="12.75" x14ac:dyDescent="0.2"/>
    <row r="40" spans="2:3" s="55" customFormat="1" ht="12.75" x14ac:dyDescent="0.2"/>
    <row r="41" spans="2:3" s="55" customFormat="1" ht="12.75" x14ac:dyDescent="0.2"/>
    <row r="42" spans="2:3" s="55" customFormat="1" ht="12.75" x14ac:dyDescent="0.2"/>
    <row r="43" spans="2:3" s="55" customFormat="1" ht="12.75" x14ac:dyDescent="0.2"/>
    <row r="44" spans="2:3" s="55" customFormat="1" ht="12.75" x14ac:dyDescent="0.2"/>
    <row r="45" spans="2:3" s="55" customFormat="1" ht="12.75" x14ac:dyDescent="0.2"/>
    <row r="46" spans="2:3" s="55" customFormat="1" ht="12.75" x14ac:dyDescent="0.2"/>
    <row r="47" spans="2:3" s="55" customFormat="1" ht="12.75" x14ac:dyDescent="0.2"/>
    <row r="48" spans="2:3" s="55" customFormat="1" ht="12.75" x14ac:dyDescent="0.2"/>
    <row r="49" s="55" customFormat="1" ht="12.75" x14ac:dyDescent="0.2"/>
    <row r="50" s="55" customFormat="1" ht="12.75" x14ac:dyDescent="0.2"/>
    <row r="51" s="55" customFormat="1" ht="12.75" x14ac:dyDescent="0.2"/>
    <row r="52" s="55" customFormat="1" ht="12.75" x14ac:dyDescent="0.2"/>
    <row r="53" s="55" customFormat="1" ht="12.75" x14ac:dyDescent="0.2"/>
    <row r="54" s="55" customFormat="1" ht="12.75" x14ac:dyDescent="0.2"/>
    <row r="55" s="55" customFormat="1" ht="12.75" x14ac:dyDescent="0.2"/>
    <row r="56" s="55" customFormat="1" ht="12.75" x14ac:dyDescent="0.2"/>
    <row r="57" s="55" customFormat="1" ht="12.75" x14ac:dyDescent="0.2"/>
    <row r="58" s="55" customFormat="1" ht="12.75" x14ac:dyDescent="0.2"/>
    <row r="59" s="55" customFormat="1" ht="12.75" x14ac:dyDescent="0.2"/>
    <row r="60" s="55" customFormat="1" ht="12.75" x14ac:dyDescent="0.2"/>
    <row r="61" s="55" customFormat="1" ht="12.75" x14ac:dyDescent="0.2"/>
    <row r="62" s="55" customFormat="1" ht="12.75" x14ac:dyDescent="0.2"/>
    <row r="63" s="55" customFormat="1" ht="12.75" x14ac:dyDescent="0.2"/>
    <row r="64" s="55" customFormat="1" ht="12.75" x14ac:dyDescent="0.2"/>
    <row r="65" s="55" customFormat="1" ht="12.75" x14ac:dyDescent="0.2"/>
    <row r="66" s="55" customFormat="1" ht="12.75" x14ac:dyDescent="0.2"/>
    <row r="67" s="55" customFormat="1" ht="12.75" x14ac:dyDescent="0.2"/>
    <row r="68" s="55" customFormat="1" ht="12.75" x14ac:dyDescent="0.2"/>
    <row r="69" s="55" customFormat="1" ht="12.75" x14ac:dyDescent="0.2"/>
    <row r="70" s="55" customFormat="1" ht="12.75" x14ac:dyDescent="0.2"/>
    <row r="71" s="55" customFormat="1" ht="12.75" x14ac:dyDescent="0.2"/>
    <row r="72" s="55" customFormat="1" ht="12.75" x14ac:dyDescent="0.2"/>
    <row r="73" s="55" customFormat="1" ht="12.75" x14ac:dyDescent="0.2"/>
    <row r="74" s="55" customFormat="1" ht="12.75" x14ac:dyDescent="0.2"/>
    <row r="75" s="55" customFormat="1" ht="12.75" x14ac:dyDescent="0.2"/>
    <row r="76" s="55" customFormat="1" ht="12.75" x14ac:dyDescent="0.2"/>
    <row r="77" s="55" customFormat="1" ht="12.75" x14ac:dyDescent="0.2"/>
    <row r="78" s="55" customFormat="1" ht="12.75" x14ac:dyDescent="0.2"/>
    <row r="79" s="55" customFormat="1" ht="12.75" x14ac:dyDescent="0.2"/>
    <row r="80" s="55" customFormat="1" ht="12.75" x14ac:dyDescent="0.2"/>
    <row r="81" s="55" customFormat="1" ht="12.75" x14ac:dyDescent="0.2"/>
    <row r="82" s="55" customFormat="1" ht="12.75" x14ac:dyDescent="0.2"/>
    <row r="83" s="55" customFormat="1" ht="12.75" x14ac:dyDescent="0.2"/>
    <row r="84" s="55" customFormat="1" ht="12.75" x14ac:dyDescent="0.2"/>
    <row r="85" s="55" customFormat="1" ht="12.75" x14ac:dyDescent="0.2"/>
    <row r="86" s="55" customFormat="1" ht="12.75" x14ac:dyDescent="0.2"/>
    <row r="87" s="55" customFormat="1" ht="12.75" x14ac:dyDescent="0.2"/>
    <row r="88" s="55" customFormat="1" ht="12.75" x14ac:dyDescent="0.2"/>
    <row r="89" s="55" customFormat="1" ht="12.75" x14ac:dyDescent="0.2"/>
    <row r="90" s="55" customFormat="1" ht="12.75" x14ac:dyDescent="0.2"/>
    <row r="91" s="55" customFormat="1" ht="12.75" x14ac:dyDescent="0.2"/>
    <row r="92" s="55" customFormat="1" ht="12.75" x14ac:dyDescent="0.2"/>
    <row r="93" s="55" customFormat="1" ht="12.75" x14ac:dyDescent="0.2"/>
    <row r="94" s="55" customFormat="1" ht="12.75" x14ac:dyDescent="0.2"/>
    <row r="95" s="55" customFormat="1" ht="12.75" x14ac:dyDescent="0.2"/>
    <row r="96" s="55" customFormat="1" ht="12.75" x14ac:dyDescent="0.2"/>
    <row r="97" s="55" customFormat="1" ht="12.75" x14ac:dyDescent="0.2"/>
    <row r="98" s="55" customFormat="1" ht="12.75" x14ac:dyDescent="0.2"/>
    <row r="99" s="55" customFormat="1" ht="12.75" x14ac:dyDescent="0.2"/>
    <row r="100" s="55" customFormat="1" ht="12.75" x14ac:dyDescent="0.2"/>
    <row r="101" s="55" customFormat="1" ht="12.75" x14ac:dyDescent="0.2"/>
    <row r="102" s="55" customFormat="1" ht="12.75" x14ac:dyDescent="0.2"/>
    <row r="103" s="55" customFormat="1" ht="12.75" x14ac:dyDescent="0.2"/>
    <row r="104" s="55" customFormat="1" ht="12.75" x14ac:dyDescent="0.2"/>
    <row r="105" s="55" customFormat="1" ht="12.75" x14ac:dyDescent="0.2"/>
    <row r="106" s="55" customFormat="1" ht="12.75" x14ac:dyDescent="0.2"/>
    <row r="107" s="55" customFormat="1" ht="12.75" x14ac:dyDescent="0.2"/>
    <row r="108" s="55" customFormat="1" ht="12.75" x14ac:dyDescent="0.2"/>
    <row r="109" s="55" customFormat="1" ht="12.75" x14ac:dyDescent="0.2"/>
    <row r="110" s="55" customFormat="1" ht="12.75" x14ac:dyDescent="0.2"/>
    <row r="111" s="55" customFormat="1" ht="12.75" x14ac:dyDescent="0.2"/>
    <row r="112" s="55" customFormat="1" ht="12.75" x14ac:dyDescent="0.2"/>
    <row r="113" s="55" customFormat="1" ht="12.75" x14ac:dyDescent="0.2"/>
    <row r="114" s="55" customFormat="1" ht="12.75" x14ac:dyDescent="0.2"/>
    <row r="115" s="55" customFormat="1" ht="12.75" x14ac:dyDescent="0.2"/>
    <row r="116" s="55" customFormat="1" ht="12.75" x14ac:dyDescent="0.2"/>
    <row r="117" s="55" customFormat="1" ht="12.75" x14ac:dyDescent="0.2"/>
    <row r="118" s="55" customFormat="1" ht="12.75" x14ac:dyDescent="0.2"/>
    <row r="119" s="55" customFormat="1" ht="12.75" x14ac:dyDescent="0.2"/>
    <row r="120" s="55" customFormat="1" ht="12.75" x14ac:dyDescent="0.2"/>
    <row r="121" s="55" customFormat="1" ht="12.75" x14ac:dyDescent="0.2"/>
    <row r="122" s="55" customFormat="1" ht="12.75" x14ac:dyDescent="0.2"/>
    <row r="123" s="55" customFormat="1" ht="12.75" x14ac:dyDescent="0.2"/>
    <row r="124" s="55" customFormat="1" ht="12.75" x14ac:dyDescent="0.2"/>
    <row r="125" s="55" customFormat="1" ht="12.75" x14ac:dyDescent="0.2"/>
    <row r="126" s="55" customFormat="1" ht="12.75" x14ac:dyDescent="0.2"/>
    <row r="127" s="55" customFormat="1" ht="12.75" x14ac:dyDescent="0.2"/>
    <row r="128" s="55" customFormat="1" ht="12.75" x14ac:dyDescent="0.2"/>
    <row r="129" s="55" customFormat="1" ht="12.75" x14ac:dyDescent="0.2"/>
    <row r="130" s="55" customFormat="1" ht="12.75" x14ac:dyDescent="0.2"/>
    <row r="131" s="55" customFormat="1" ht="12.75" x14ac:dyDescent="0.2"/>
    <row r="132" s="55" customFormat="1" ht="12.75" x14ac:dyDescent="0.2"/>
    <row r="133" s="55" customFormat="1" ht="12.75" x14ac:dyDescent="0.2"/>
    <row r="134" s="55" customFormat="1" ht="12.75" x14ac:dyDescent="0.2"/>
  </sheetData>
  <mergeCells count="7">
    <mergeCell ref="D7:K7"/>
    <mergeCell ref="C22:J22"/>
    <mergeCell ref="C30:K30"/>
    <mergeCell ref="D8:I8"/>
    <mergeCell ref="D9:I9"/>
    <mergeCell ref="D10:I10"/>
    <mergeCell ref="D11:I11"/>
  </mergeCells>
  <hyperlinks>
    <hyperlink ref="C19" r:id="rId1" xr:uid="{89C9330F-72BB-4163-8289-A1B33D8C4339}"/>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90676-622B-4407-A374-B269BF60FE15}">
  <dimension ref="A1:AO93"/>
  <sheetViews>
    <sheetView showGridLines="0" zoomScale="80" zoomScaleNormal="80" workbookViewId="0">
      <selection activeCell="R24" sqref="R24"/>
    </sheetView>
  </sheetViews>
  <sheetFormatPr defaultRowHeight="15" x14ac:dyDescent="0.25"/>
  <cols>
    <col min="1" max="1" width="3.140625" customWidth="1"/>
    <col min="2" max="2" width="87.85546875" customWidth="1"/>
    <col min="3" max="10" width="12" hidden="1" customWidth="1"/>
    <col min="11" max="19" width="12" customWidth="1"/>
  </cols>
  <sheetData>
    <row r="1" spans="1:41" ht="22.5" customHeight="1" x14ac:dyDescent="0.25">
      <c r="A1" s="16"/>
      <c r="B1" s="16" t="s">
        <v>105</v>
      </c>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3" spans="1:41" ht="15.75" x14ac:dyDescent="0.25">
      <c r="B3" s="84" t="s">
        <v>108</v>
      </c>
    </row>
    <row r="5" spans="1:41" s="19" customFormat="1" x14ac:dyDescent="0.25">
      <c r="B5" s="80" t="s">
        <v>34</v>
      </c>
    </row>
    <row r="6" spans="1:41" s="19" customFormat="1" x14ac:dyDescent="0.25">
      <c r="B6" s="81" t="s">
        <v>193</v>
      </c>
    </row>
    <row r="8" spans="1:41" s="19" customFormat="1" ht="15.75" x14ac:dyDescent="0.25">
      <c r="A8"/>
      <c r="B8" s="18" t="s">
        <v>35</v>
      </c>
    </row>
    <row r="9" spans="1:41" s="19" customFormat="1" x14ac:dyDescent="0.25">
      <c r="A9"/>
    </row>
    <row r="10" spans="1:41" s="19" customFormat="1" x14ac:dyDescent="0.25">
      <c r="A10"/>
      <c r="B10" s="20" t="s">
        <v>36</v>
      </c>
      <c r="C10" s="20" t="s">
        <v>37</v>
      </c>
      <c r="D10" s="20" t="s">
        <v>38</v>
      </c>
      <c r="E10" s="20" t="s">
        <v>39</v>
      </c>
      <c r="F10" s="20" t="s">
        <v>40</v>
      </c>
      <c r="G10" s="20" t="s">
        <v>41</v>
      </c>
      <c r="H10" s="20" t="s">
        <v>0</v>
      </c>
      <c r="I10" s="20" t="s">
        <v>2</v>
      </c>
      <c r="J10" s="20" t="s">
        <v>1</v>
      </c>
      <c r="K10" s="20" t="s">
        <v>3</v>
      </c>
      <c r="L10" s="20" t="s">
        <v>4</v>
      </c>
      <c r="M10" s="20" t="s">
        <v>5</v>
      </c>
      <c r="N10" s="20" t="s">
        <v>6</v>
      </c>
      <c r="O10" s="20" t="s">
        <v>7</v>
      </c>
    </row>
    <row r="11" spans="1:41" s="19" customFormat="1" x14ac:dyDescent="0.25">
      <c r="A11"/>
      <c r="B11" s="21" t="s">
        <v>42</v>
      </c>
      <c r="C11" s="22">
        <v>23408</v>
      </c>
      <c r="D11" s="22">
        <v>22972</v>
      </c>
      <c r="E11" s="22">
        <v>26813</v>
      </c>
      <c r="F11" s="22">
        <v>30340</v>
      </c>
      <c r="G11" s="22">
        <v>32995</v>
      </c>
      <c r="H11" s="22">
        <v>53338</v>
      </c>
      <c r="I11" s="22">
        <v>84111</v>
      </c>
      <c r="J11" s="22">
        <v>52077</v>
      </c>
      <c r="K11" s="22">
        <v>45931</v>
      </c>
      <c r="L11" s="22">
        <v>31973</v>
      </c>
      <c r="M11" s="22">
        <v>30214</v>
      </c>
      <c r="N11" s="22">
        <v>32369</v>
      </c>
      <c r="O11" s="145">
        <v>29729</v>
      </c>
      <c r="P11" s="144"/>
    </row>
    <row r="12" spans="1:41" s="19" customFormat="1" x14ac:dyDescent="0.25">
      <c r="A12"/>
      <c r="B12" s="21" t="s">
        <v>43</v>
      </c>
      <c r="C12" s="23">
        <v>14</v>
      </c>
      <c r="D12" s="23">
        <v>12</v>
      </c>
      <c r="E12" s="23">
        <v>13</v>
      </c>
      <c r="F12" s="23">
        <v>13</v>
      </c>
      <c r="G12" s="23">
        <v>2</v>
      </c>
      <c r="H12" s="23">
        <v>3</v>
      </c>
      <c r="I12" s="23">
        <v>0</v>
      </c>
      <c r="J12" s="23">
        <v>0</v>
      </c>
      <c r="K12" s="23">
        <v>1</v>
      </c>
      <c r="L12" s="23">
        <v>0</v>
      </c>
      <c r="M12" s="23">
        <v>2</v>
      </c>
      <c r="N12" s="23">
        <v>1</v>
      </c>
      <c r="O12" s="146">
        <v>2</v>
      </c>
      <c r="P12" s="144"/>
    </row>
    <row r="13" spans="1:41" s="19" customFormat="1" x14ac:dyDescent="0.25">
      <c r="A13"/>
      <c r="B13" s="21" t="s">
        <v>44</v>
      </c>
      <c r="C13" s="24">
        <v>0.999</v>
      </c>
      <c r="D13" s="24">
        <v>0.99950000000000006</v>
      </c>
      <c r="E13" s="24">
        <v>0.99950000000000006</v>
      </c>
      <c r="F13" s="24">
        <v>0.99960000000000004</v>
      </c>
      <c r="G13" s="24">
        <v>0.99990000000000001</v>
      </c>
      <c r="H13" s="24">
        <v>0.99990000000000001</v>
      </c>
      <c r="I13" s="25">
        <v>1</v>
      </c>
      <c r="J13" s="25">
        <v>1</v>
      </c>
      <c r="K13" s="24">
        <v>0.99990000000000001</v>
      </c>
      <c r="L13" s="25">
        <v>1</v>
      </c>
      <c r="M13" s="24">
        <v>0.99990000000000001</v>
      </c>
      <c r="N13" s="24">
        <v>0.99990000000000001</v>
      </c>
      <c r="O13" s="147">
        <v>0.99990000000000001</v>
      </c>
      <c r="P13" s="144"/>
    </row>
    <row r="14" spans="1:41" s="19" customFormat="1" x14ac:dyDescent="0.25">
      <c r="A14"/>
      <c r="B14" s="21" t="s">
        <v>45</v>
      </c>
      <c r="C14" s="26">
        <v>280</v>
      </c>
      <c r="D14" s="26">
        <v>240</v>
      </c>
      <c r="E14" s="26">
        <v>260</v>
      </c>
      <c r="F14" s="26">
        <v>260</v>
      </c>
      <c r="G14" s="26">
        <v>40</v>
      </c>
      <c r="H14" s="26">
        <v>90</v>
      </c>
      <c r="I14" s="27">
        <v>0</v>
      </c>
      <c r="J14" s="27">
        <v>0</v>
      </c>
      <c r="K14" s="27">
        <v>25</v>
      </c>
      <c r="L14" s="27">
        <v>0</v>
      </c>
      <c r="M14" s="27">
        <v>50</v>
      </c>
      <c r="N14" s="27">
        <v>25</v>
      </c>
      <c r="O14" s="148">
        <v>50</v>
      </c>
      <c r="P14" s="144"/>
    </row>
    <row r="15" spans="1:41" x14ac:dyDescent="0.25">
      <c r="P15" s="144"/>
    </row>
    <row r="16" spans="1:41" s="19" customFormat="1" ht="15.75" x14ac:dyDescent="0.25">
      <c r="A16"/>
      <c r="B16" s="18" t="s">
        <v>46</v>
      </c>
      <c r="P16" s="144"/>
    </row>
    <row r="17" spans="1:16" s="19" customFormat="1" x14ac:dyDescent="0.25">
      <c r="A17"/>
      <c r="P17" s="144"/>
    </row>
    <row r="18" spans="1:16" s="19" customFormat="1" x14ac:dyDescent="0.25">
      <c r="A18"/>
      <c r="B18" s="20" t="s">
        <v>36</v>
      </c>
      <c r="C18" s="20" t="s">
        <v>37</v>
      </c>
      <c r="D18" s="20" t="s">
        <v>38</v>
      </c>
      <c r="E18" s="20" t="s">
        <v>39</v>
      </c>
      <c r="F18" s="20" t="s">
        <v>40</v>
      </c>
      <c r="G18" s="20" t="s">
        <v>41</v>
      </c>
      <c r="H18" s="20" t="s">
        <v>0</v>
      </c>
      <c r="I18" s="20" t="s">
        <v>2</v>
      </c>
      <c r="J18" s="20" t="s">
        <v>1</v>
      </c>
      <c r="K18" s="20" t="s">
        <v>3</v>
      </c>
      <c r="L18" s="20" t="s">
        <v>4</v>
      </c>
      <c r="M18" s="20" t="s">
        <v>5</v>
      </c>
      <c r="N18" s="20" t="s">
        <v>6</v>
      </c>
      <c r="O18" s="20" t="s">
        <v>7</v>
      </c>
      <c r="P18" s="144"/>
    </row>
    <row r="19" spans="1:16" s="19" customFormat="1" x14ac:dyDescent="0.25">
      <c r="A19"/>
      <c r="B19" s="21" t="s">
        <v>47</v>
      </c>
      <c r="C19" s="28">
        <v>13423</v>
      </c>
      <c r="D19" s="28">
        <v>13052</v>
      </c>
      <c r="E19" s="28">
        <v>13033</v>
      </c>
      <c r="F19" s="28">
        <v>14933</v>
      </c>
      <c r="G19" s="28">
        <v>13853</v>
      </c>
      <c r="H19" s="28">
        <v>14187</v>
      </c>
      <c r="I19" s="22">
        <v>11585</v>
      </c>
      <c r="J19" s="22">
        <v>9480</v>
      </c>
      <c r="K19" s="22">
        <v>10721</v>
      </c>
      <c r="L19" s="22">
        <v>11901</v>
      </c>
      <c r="M19" s="22">
        <v>11620</v>
      </c>
      <c r="N19" s="22">
        <v>11805</v>
      </c>
      <c r="O19" s="145">
        <v>11789</v>
      </c>
      <c r="P19" s="144"/>
    </row>
    <row r="20" spans="1:16" s="19" customFormat="1" x14ac:dyDescent="0.25">
      <c r="A20"/>
      <c r="B20" s="21" t="s">
        <v>48</v>
      </c>
      <c r="C20" s="29">
        <v>179</v>
      </c>
      <c r="D20" s="29">
        <v>67</v>
      </c>
      <c r="E20" s="29">
        <v>172</v>
      </c>
      <c r="F20" s="29">
        <v>87</v>
      </c>
      <c r="G20" s="29">
        <v>88</v>
      </c>
      <c r="H20" s="29">
        <v>82</v>
      </c>
      <c r="I20" s="29">
        <v>77</v>
      </c>
      <c r="J20" s="29">
        <v>65</v>
      </c>
      <c r="K20" s="29">
        <v>121</v>
      </c>
      <c r="L20" s="29">
        <v>141</v>
      </c>
      <c r="M20" s="29">
        <v>192</v>
      </c>
      <c r="N20" s="29">
        <v>238</v>
      </c>
      <c r="O20" s="149">
        <v>215</v>
      </c>
      <c r="P20" s="144"/>
    </row>
    <row r="21" spans="1:16" s="19" customFormat="1" x14ac:dyDescent="0.25">
      <c r="A21"/>
      <c r="B21" s="21" t="s">
        <v>49</v>
      </c>
      <c r="C21" s="30">
        <f t="shared" ref="C21:J21" si="0">(C19-C20)/C19</f>
        <v>0.98666468002681962</v>
      </c>
      <c r="D21" s="30">
        <f t="shared" si="0"/>
        <v>0.99486668709776283</v>
      </c>
      <c r="E21" s="30">
        <f t="shared" si="0"/>
        <v>0.98680273152766051</v>
      </c>
      <c r="F21" s="30">
        <f t="shared" si="0"/>
        <v>0.99417397709770305</v>
      </c>
      <c r="G21" s="30">
        <f t="shared" si="0"/>
        <v>0.99364758536057174</v>
      </c>
      <c r="H21" s="30">
        <f t="shared" si="0"/>
        <v>0.99422006061887647</v>
      </c>
      <c r="I21" s="30">
        <f t="shared" si="0"/>
        <v>0.99335347432024168</v>
      </c>
      <c r="J21" s="30">
        <f t="shared" si="0"/>
        <v>0.99314345991561181</v>
      </c>
      <c r="K21" s="30">
        <f>(K19-K20)/K19</f>
        <v>0.9887137393899823</v>
      </c>
      <c r="L21" s="30">
        <f>(L19-L20)/L19</f>
        <v>0.98815225611293167</v>
      </c>
      <c r="M21" s="30">
        <f>(M19-M20)/M19</f>
        <v>0.9834767641996558</v>
      </c>
      <c r="N21" s="30">
        <f>(N19-N20)/N19</f>
        <v>0.97983905124947057</v>
      </c>
      <c r="O21" s="150">
        <v>0.98</v>
      </c>
      <c r="P21" s="144"/>
    </row>
    <row r="22" spans="1:16" s="19" customFormat="1" ht="30" x14ac:dyDescent="0.25">
      <c r="A22"/>
      <c r="B22" s="21" t="s">
        <v>50</v>
      </c>
      <c r="C22" s="31">
        <v>16000</v>
      </c>
      <c r="D22" s="31">
        <v>15150</v>
      </c>
      <c r="E22" s="31">
        <v>41100</v>
      </c>
      <c r="F22" s="31">
        <v>17950</v>
      </c>
      <c r="G22" s="31">
        <v>17150</v>
      </c>
      <c r="H22" s="31">
        <v>18480</v>
      </c>
      <c r="I22" s="27">
        <v>19860</v>
      </c>
      <c r="J22" s="27">
        <v>14560</v>
      </c>
      <c r="K22" s="27">
        <v>30840</v>
      </c>
      <c r="L22" s="27">
        <v>37620</v>
      </c>
      <c r="M22" s="27">
        <v>52620</v>
      </c>
      <c r="N22" s="27">
        <v>71930</v>
      </c>
      <c r="O22" s="148">
        <v>60975</v>
      </c>
      <c r="P22" s="144"/>
    </row>
    <row r="23" spans="1:16" x14ac:dyDescent="0.25">
      <c r="P23" s="144"/>
    </row>
    <row r="24" spans="1:16" ht="15.75" x14ac:dyDescent="0.25">
      <c r="B24" s="18" t="s">
        <v>51</v>
      </c>
      <c r="C24" s="19"/>
      <c r="D24" s="19"/>
      <c r="E24" s="19"/>
      <c r="F24" s="19"/>
      <c r="G24" s="19"/>
      <c r="H24" s="19"/>
      <c r="I24" s="19"/>
      <c r="J24" s="19"/>
      <c r="K24" s="19"/>
      <c r="L24" s="19"/>
      <c r="M24" s="19"/>
      <c r="N24" s="19"/>
      <c r="O24" s="19"/>
      <c r="P24" s="144"/>
    </row>
    <row r="25" spans="1:16" x14ac:dyDescent="0.25">
      <c r="B25" s="19"/>
      <c r="C25" s="19"/>
      <c r="D25" s="19"/>
      <c r="E25" s="19"/>
      <c r="F25" s="19"/>
      <c r="G25" s="19"/>
      <c r="H25" s="19"/>
      <c r="I25" s="19"/>
      <c r="J25" s="19"/>
      <c r="K25" s="19"/>
      <c r="L25" s="19"/>
      <c r="M25" s="19"/>
      <c r="N25" s="19"/>
      <c r="O25" s="19"/>
      <c r="P25" s="144"/>
    </row>
    <row r="26" spans="1:16" x14ac:dyDescent="0.25">
      <c r="B26" s="20" t="s">
        <v>36</v>
      </c>
      <c r="C26" s="20" t="s">
        <v>37</v>
      </c>
      <c r="D26" s="20" t="s">
        <v>38</v>
      </c>
      <c r="E26" s="20" t="s">
        <v>39</v>
      </c>
      <c r="F26" s="20" t="s">
        <v>40</v>
      </c>
      <c r="G26" s="20" t="s">
        <v>41</v>
      </c>
      <c r="H26" s="20" t="s">
        <v>0</v>
      </c>
      <c r="I26" s="20" t="s">
        <v>2</v>
      </c>
      <c r="J26" s="20" t="s">
        <v>1</v>
      </c>
      <c r="K26" s="20" t="s">
        <v>3</v>
      </c>
      <c r="L26" s="20" t="s">
        <v>4</v>
      </c>
      <c r="M26" s="20" t="s">
        <v>5</v>
      </c>
      <c r="N26" s="20" t="s">
        <v>6</v>
      </c>
      <c r="O26" s="20" t="s">
        <v>7</v>
      </c>
      <c r="P26" s="144"/>
    </row>
    <row r="27" spans="1:16" x14ac:dyDescent="0.25">
      <c r="B27" s="21" t="s">
        <v>52</v>
      </c>
      <c r="C27" s="22">
        <v>29320</v>
      </c>
      <c r="D27" s="22">
        <v>31829</v>
      </c>
      <c r="E27" s="22">
        <v>31450</v>
      </c>
      <c r="F27" s="22">
        <v>24268</v>
      </c>
      <c r="G27" s="22">
        <v>31439</v>
      </c>
      <c r="H27" s="22">
        <v>25090</v>
      </c>
      <c r="I27" s="22">
        <v>25735</v>
      </c>
      <c r="J27" s="22">
        <v>22669</v>
      </c>
      <c r="K27" s="22">
        <v>25648</v>
      </c>
      <c r="L27" s="22">
        <v>26782</v>
      </c>
      <c r="M27" s="22">
        <v>27486</v>
      </c>
      <c r="N27" s="22">
        <v>35181</v>
      </c>
      <c r="O27" s="145">
        <v>26589</v>
      </c>
      <c r="P27" s="144"/>
    </row>
    <row r="28" spans="1:16" x14ac:dyDescent="0.25">
      <c r="B28" s="21" t="s">
        <v>53</v>
      </c>
      <c r="C28" s="22">
        <v>1895</v>
      </c>
      <c r="D28" s="23">
        <v>841</v>
      </c>
      <c r="E28" s="23">
        <v>609</v>
      </c>
      <c r="F28" s="23">
        <v>315</v>
      </c>
      <c r="G28" s="23">
        <v>1159</v>
      </c>
      <c r="H28" s="23">
        <v>1763</v>
      </c>
      <c r="I28" s="23">
        <v>1055</v>
      </c>
      <c r="J28" s="23">
        <v>1361</v>
      </c>
      <c r="K28" s="23">
        <v>906</v>
      </c>
      <c r="L28" s="23">
        <v>1795</v>
      </c>
      <c r="M28" s="23">
        <v>1126</v>
      </c>
      <c r="N28" s="23">
        <v>3726</v>
      </c>
      <c r="O28" s="146">
        <v>1022</v>
      </c>
      <c r="P28" s="144"/>
    </row>
    <row r="29" spans="1:16" x14ac:dyDescent="0.25">
      <c r="B29" s="21" t="s">
        <v>54</v>
      </c>
      <c r="C29" s="32">
        <f t="shared" ref="C29:I29" si="1">(C27-C28)/C27</f>
        <v>0.93536834924965895</v>
      </c>
      <c r="D29" s="32">
        <f t="shared" si="1"/>
        <v>0.97357755505985111</v>
      </c>
      <c r="E29" s="32">
        <f t="shared" si="1"/>
        <v>0.98063593004769478</v>
      </c>
      <c r="F29" s="32">
        <f t="shared" si="1"/>
        <v>0.98701994395912318</v>
      </c>
      <c r="G29" s="32">
        <f t="shared" si="1"/>
        <v>0.96313495976335128</v>
      </c>
      <c r="H29" s="32">
        <f t="shared" si="1"/>
        <v>0.92973296133917893</v>
      </c>
      <c r="I29" s="32">
        <f t="shared" si="1"/>
        <v>0.9590052457742374</v>
      </c>
      <c r="J29" s="32">
        <f>(J27-J28)/J27</f>
        <v>0.93996206272883676</v>
      </c>
      <c r="K29" s="32">
        <f>(K27-K28)/K27</f>
        <v>0.96467560823456022</v>
      </c>
      <c r="L29" s="32">
        <f>(L27-L28)/L27</f>
        <v>0.93297737286237026</v>
      </c>
      <c r="M29" s="32">
        <f>(M27-M28)/M27</f>
        <v>0.95903368987848359</v>
      </c>
      <c r="N29" s="32">
        <v>0.89</v>
      </c>
      <c r="O29" s="151">
        <v>0.96</v>
      </c>
      <c r="P29" s="144"/>
    </row>
    <row r="30" spans="1:16" x14ac:dyDescent="0.25">
      <c r="B30" s="21" t="s">
        <v>55</v>
      </c>
      <c r="C30" s="23">
        <v>3.5</v>
      </c>
      <c r="D30" s="23">
        <v>2.2999999999999998</v>
      </c>
      <c r="E30" s="23">
        <v>3</v>
      </c>
      <c r="F30" s="23">
        <v>2</v>
      </c>
      <c r="G30" s="23">
        <v>2.5</v>
      </c>
      <c r="H30" s="23">
        <v>3.4</v>
      </c>
      <c r="I30" s="23">
        <v>3.4</v>
      </c>
      <c r="J30" s="23">
        <v>2.6</v>
      </c>
      <c r="K30" s="33">
        <v>3.66</v>
      </c>
      <c r="L30" s="33">
        <v>4.83</v>
      </c>
      <c r="M30" s="33" t="s">
        <v>56</v>
      </c>
      <c r="N30" s="33" t="s">
        <v>56</v>
      </c>
      <c r="O30" s="152" t="s">
        <v>56</v>
      </c>
      <c r="P30" s="144"/>
    </row>
    <row r="31" spans="1:16" x14ac:dyDescent="0.25">
      <c r="B31" s="21" t="s">
        <v>57</v>
      </c>
      <c r="C31" s="26">
        <v>142760</v>
      </c>
      <c r="D31" s="26">
        <v>31620</v>
      </c>
      <c r="E31" s="26">
        <v>31080</v>
      </c>
      <c r="F31" s="26">
        <v>15420</v>
      </c>
      <c r="G31" s="26">
        <v>28260</v>
      </c>
      <c r="H31" s="26">
        <v>72565</v>
      </c>
      <c r="I31" s="26">
        <v>43725</v>
      </c>
      <c r="J31" s="26">
        <v>73830</v>
      </c>
      <c r="K31" s="26">
        <v>71975</v>
      </c>
      <c r="L31" s="26">
        <v>255400</v>
      </c>
      <c r="M31" s="26">
        <v>190650</v>
      </c>
      <c r="N31" s="26">
        <v>442600</v>
      </c>
      <c r="O31" s="153">
        <v>154585</v>
      </c>
      <c r="P31" s="144"/>
    </row>
    <row r="32" spans="1:16" x14ac:dyDescent="0.25">
      <c r="P32" s="144"/>
    </row>
    <row r="33" spans="2:16" ht="15.75" x14ac:dyDescent="0.25">
      <c r="B33" s="18" t="s">
        <v>58</v>
      </c>
      <c r="C33" s="19"/>
      <c r="D33" s="19"/>
      <c r="E33" s="19"/>
      <c r="F33" s="19"/>
      <c r="G33" s="19"/>
      <c r="H33" s="19"/>
      <c r="I33" s="19"/>
      <c r="J33" s="19"/>
      <c r="K33" s="19"/>
      <c r="L33" s="19"/>
      <c r="M33" s="19"/>
      <c r="N33" s="19"/>
      <c r="O33" s="19"/>
      <c r="P33" s="144"/>
    </row>
    <row r="34" spans="2:16" x14ac:dyDescent="0.25">
      <c r="B34" s="19"/>
      <c r="C34" s="19"/>
      <c r="D34" s="19"/>
      <c r="E34" s="19"/>
      <c r="F34" s="19"/>
      <c r="G34" s="19"/>
      <c r="H34" s="19"/>
      <c r="I34" s="19"/>
      <c r="J34" s="19"/>
      <c r="K34" s="19"/>
      <c r="L34" s="19"/>
      <c r="M34" s="19"/>
      <c r="N34" s="19"/>
      <c r="O34" s="19"/>
      <c r="P34" s="144"/>
    </row>
    <row r="35" spans="2:16" x14ac:dyDescent="0.25">
      <c r="B35" s="20" t="s">
        <v>36</v>
      </c>
      <c r="C35" s="20" t="s">
        <v>37</v>
      </c>
      <c r="D35" s="20" t="s">
        <v>38</v>
      </c>
      <c r="E35" s="20" t="s">
        <v>39</v>
      </c>
      <c r="F35" s="20" t="s">
        <v>40</v>
      </c>
      <c r="G35" s="20" t="s">
        <v>41</v>
      </c>
      <c r="H35" s="20" t="s">
        <v>0</v>
      </c>
      <c r="I35" s="20" t="s">
        <v>2</v>
      </c>
      <c r="J35" s="20" t="s">
        <v>1</v>
      </c>
      <c r="K35" s="20" t="s">
        <v>3</v>
      </c>
      <c r="L35" s="20" t="s">
        <v>4</v>
      </c>
      <c r="M35" s="20" t="s">
        <v>5</v>
      </c>
      <c r="N35" s="20" t="s">
        <v>6</v>
      </c>
      <c r="O35" s="20" t="s">
        <v>7</v>
      </c>
      <c r="P35" s="144"/>
    </row>
    <row r="36" spans="2:16" x14ac:dyDescent="0.25">
      <c r="B36" s="34" t="s">
        <v>52</v>
      </c>
      <c r="C36" s="22">
        <v>7088</v>
      </c>
      <c r="D36" s="22">
        <v>6220</v>
      </c>
      <c r="E36" s="22">
        <v>5455</v>
      </c>
      <c r="F36" s="22">
        <v>4213</v>
      </c>
      <c r="G36" s="22">
        <v>5453</v>
      </c>
      <c r="H36" s="22">
        <v>3947</v>
      </c>
      <c r="I36" s="22">
        <v>3696</v>
      </c>
      <c r="J36" s="22">
        <v>3441</v>
      </c>
      <c r="K36" s="22">
        <v>3657</v>
      </c>
      <c r="L36" s="22">
        <v>3867</v>
      </c>
      <c r="M36" s="22">
        <v>4149</v>
      </c>
      <c r="N36" s="22">
        <v>5212</v>
      </c>
      <c r="O36" s="145">
        <v>4356</v>
      </c>
      <c r="P36" s="144"/>
    </row>
    <row r="37" spans="2:16" x14ac:dyDescent="0.25">
      <c r="B37" s="34" t="s">
        <v>59</v>
      </c>
      <c r="C37" s="23">
        <v>100</v>
      </c>
      <c r="D37" s="23">
        <v>159</v>
      </c>
      <c r="E37" s="23">
        <v>37</v>
      </c>
      <c r="F37" s="23">
        <v>25</v>
      </c>
      <c r="G37" s="23">
        <v>79</v>
      </c>
      <c r="H37" s="23">
        <v>159</v>
      </c>
      <c r="I37" s="23">
        <v>60</v>
      </c>
      <c r="J37" s="23">
        <v>67</v>
      </c>
      <c r="K37" s="23">
        <v>26</v>
      </c>
      <c r="L37" s="23">
        <v>27</v>
      </c>
      <c r="M37" s="23">
        <v>12</v>
      </c>
      <c r="N37" s="23">
        <v>53</v>
      </c>
      <c r="O37" s="146">
        <v>23</v>
      </c>
      <c r="P37" s="144"/>
    </row>
    <row r="38" spans="2:16" x14ac:dyDescent="0.25">
      <c r="B38" s="34" t="s">
        <v>60</v>
      </c>
      <c r="C38" s="32">
        <f t="shared" ref="C38:M38" si="2">(C36-C37)/C36</f>
        <v>0.98589164785553052</v>
      </c>
      <c r="D38" s="32">
        <f t="shared" si="2"/>
        <v>0.9744372990353698</v>
      </c>
      <c r="E38" s="32">
        <f t="shared" si="2"/>
        <v>0.9932172318973419</v>
      </c>
      <c r="F38" s="32">
        <f t="shared" si="2"/>
        <v>0.99406598623308806</v>
      </c>
      <c r="G38" s="32">
        <f t="shared" si="2"/>
        <v>0.98551256189253622</v>
      </c>
      <c r="H38" s="32">
        <f t="shared" si="2"/>
        <v>0.95971624018241708</v>
      </c>
      <c r="I38" s="32">
        <f t="shared" si="2"/>
        <v>0.98376623376623373</v>
      </c>
      <c r="J38" s="32">
        <f t="shared" si="2"/>
        <v>0.98052891601278702</v>
      </c>
      <c r="K38" s="32">
        <f t="shared" si="2"/>
        <v>0.99289034727919057</v>
      </c>
      <c r="L38" s="32">
        <f t="shared" si="2"/>
        <v>0.99301784328937159</v>
      </c>
      <c r="M38" s="32">
        <f t="shared" si="2"/>
        <v>0.99710773680404918</v>
      </c>
      <c r="N38" s="32">
        <v>0.99</v>
      </c>
      <c r="O38" s="151">
        <v>0.99</v>
      </c>
      <c r="P38" s="144"/>
    </row>
    <row r="39" spans="2:16" x14ac:dyDescent="0.25">
      <c r="B39" s="34" t="s">
        <v>55</v>
      </c>
      <c r="C39" s="23">
        <v>4</v>
      </c>
      <c r="D39" s="23">
        <v>4</v>
      </c>
      <c r="E39" s="23">
        <v>3</v>
      </c>
      <c r="F39" s="23">
        <v>3.5</v>
      </c>
      <c r="G39" s="23">
        <v>4</v>
      </c>
      <c r="H39" s="23">
        <v>4</v>
      </c>
      <c r="I39" s="23">
        <v>4.5</v>
      </c>
      <c r="J39" s="23">
        <v>3.25</v>
      </c>
      <c r="K39" s="23">
        <v>3.1</v>
      </c>
      <c r="L39" s="23" t="s">
        <v>56</v>
      </c>
      <c r="M39" s="23" t="s">
        <v>56</v>
      </c>
      <c r="N39" s="23" t="s">
        <v>56</v>
      </c>
      <c r="O39" s="23" t="s">
        <v>56</v>
      </c>
      <c r="P39" s="144"/>
    </row>
    <row r="40" spans="2:16" x14ac:dyDescent="0.25">
      <c r="B40" s="34" t="s">
        <v>61</v>
      </c>
      <c r="C40" s="26">
        <v>2780</v>
      </c>
      <c r="D40" s="26">
        <v>2840</v>
      </c>
      <c r="E40" s="26">
        <v>1040</v>
      </c>
      <c r="F40" s="26">
        <v>600</v>
      </c>
      <c r="G40" s="26">
        <v>1460</v>
      </c>
      <c r="H40" s="26">
        <v>2890</v>
      </c>
      <c r="I40" s="26">
        <v>1250</v>
      </c>
      <c r="J40" s="26">
        <v>1625</v>
      </c>
      <c r="K40" s="26">
        <v>800</v>
      </c>
      <c r="L40" s="26">
        <v>1575</v>
      </c>
      <c r="M40" s="26">
        <v>425</v>
      </c>
      <c r="N40" s="26">
        <v>2150</v>
      </c>
      <c r="O40" s="153">
        <v>1950</v>
      </c>
      <c r="P40" s="144"/>
    </row>
    <row r="41" spans="2:16" x14ac:dyDescent="0.25">
      <c r="P41" s="144"/>
    </row>
    <row r="42" spans="2:16" ht="15.75" x14ac:dyDescent="0.25">
      <c r="B42" s="35" t="s">
        <v>62</v>
      </c>
      <c r="P42" s="144"/>
    </row>
    <row r="43" spans="2:16" x14ac:dyDescent="0.25">
      <c r="P43" s="144"/>
    </row>
    <row r="44" spans="2:16" x14ac:dyDescent="0.25">
      <c r="B44" s="36" t="s">
        <v>63</v>
      </c>
      <c r="C44" s="20" t="s">
        <v>37</v>
      </c>
      <c r="D44" s="20" t="s">
        <v>38</v>
      </c>
      <c r="E44" s="20" t="s">
        <v>39</v>
      </c>
      <c r="F44" s="20" t="s">
        <v>40</v>
      </c>
      <c r="G44" s="20" t="s">
        <v>41</v>
      </c>
      <c r="H44" s="20" t="s">
        <v>0</v>
      </c>
      <c r="I44" s="20" t="s">
        <v>2</v>
      </c>
      <c r="J44" s="20" t="s">
        <v>1</v>
      </c>
      <c r="K44" s="20" t="s">
        <v>3</v>
      </c>
      <c r="L44" s="20" t="s">
        <v>4</v>
      </c>
      <c r="M44" s="20" t="s">
        <v>5</v>
      </c>
      <c r="N44" s="20" t="s">
        <v>6</v>
      </c>
      <c r="O44" s="20" t="s">
        <v>7</v>
      </c>
      <c r="P44" s="144"/>
    </row>
    <row r="45" spans="2:16" x14ac:dyDescent="0.25">
      <c r="B45" s="37" t="s">
        <v>64</v>
      </c>
      <c r="C45" s="22">
        <v>3549</v>
      </c>
      <c r="D45" s="22">
        <v>1041</v>
      </c>
      <c r="E45" s="22">
        <v>559</v>
      </c>
      <c r="F45" s="22">
        <v>911</v>
      </c>
      <c r="G45" s="22">
        <v>2288</v>
      </c>
      <c r="H45" s="22">
        <v>2653</v>
      </c>
      <c r="I45" s="22">
        <v>1164</v>
      </c>
      <c r="J45" s="22">
        <v>1142</v>
      </c>
      <c r="K45" s="22">
        <v>3258</v>
      </c>
      <c r="L45" s="22">
        <v>779</v>
      </c>
      <c r="M45" s="22">
        <v>395</v>
      </c>
      <c r="N45" s="22">
        <v>3194</v>
      </c>
      <c r="O45" s="145">
        <v>525</v>
      </c>
      <c r="P45" s="144"/>
    </row>
    <row r="46" spans="2:16" x14ac:dyDescent="0.25">
      <c r="B46" s="38" t="s">
        <v>65</v>
      </c>
      <c r="C46" s="27">
        <v>283920</v>
      </c>
      <c r="D46" s="27">
        <v>83280</v>
      </c>
      <c r="E46" s="27">
        <v>44720</v>
      </c>
      <c r="F46" s="27">
        <v>72880</v>
      </c>
      <c r="G46" s="27">
        <v>183040</v>
      </c>
      <c r="H46" s="27">
        <v>238770</v>
      </c>
      <c r="I46" s="27">
        <v>104760</v>
      </c>
      <c r="J46" s="27">
        <v>102780</v>
      </c>
      <c r="K46" s="27">
        <v>293220</v>
      </c>
      <c r="L46" s="27">
        <v>70110</v>
      </c>
      <c r="M46" s="27">
        <v>39500</v>
      </c>
      <c r="N46" s="27">
        <v>319400</v>
      </c>
      <c r="O46" s="148">
        <v>52500</v>
      </c>
      <c r="P46" s="144"/>
    </row>
    <row r="47" spans="2:16" x14ac:dyDescent="0.25">
      <c r="B47" s="37" t="s">
        <v>66</v>
      </c>
      <c r="C47" s="22">
        <v>827</v>
      </c>
      <c r="D47" s="22">
        <v>426</v>
      </c>
      <c r="E47" s="22">
        <v>215</v>
      </c>
      <c r="F47" s="22">
        <v>179</v>
      </c>
      <c r="G47" s="22">
        <v>1269</v>
      </c>
      <c r="H47" s="22">
        <v>402</v>
      </c>
      <c r="I47" s="22">
        <v>883</v>
      </c>
      <c r="J47" s="22">
        <v>23</v>
      </c>
      <c r="K47" s="22">
        <v>368</v>
      </c>
      <c r="L47" s="22">
        <v>58</v>
      </c>
      <c r="M47" s="22">
        <v>74</v>
      </c>
      <c r="N47" s="22">
        <v>724</v>
      </c>
      <c r="O47" s="145">
        <v>19</v>
      </c>
      <c r="P47" s="144"/>
    </row>
    <row r="48" spans="2:16" x14ac:dyDescent="0.25">
      <c r="B48" s="38" t="s">
        <v>65</v>
      </c>
      <c r="C48" s="27">
        <v>99240</v>
      </c>
      <c r="D48" s="27">
        <v>51120</v>
      </c>
      <c r="E48" s="27">
        <v>25800</v>
      </c>
      <c r="F48" s="27">
        <v>21480</v>
      </c>
      <c r="G48" s="27">
        <v>127520</v>
      </c>
      <c r="H48" s="27">
        <v>56280</v>
      </c>
      <c r="I48" s="27">
        <v>123620</v>
      </c>
      <c r="J48" s="27">
        <v>3220</v>
      </c>
      <c r="K48" s="27">
        <v>51520</v>
      </c>
      <c r="L48" s="27">
        <v>8120</v>
      </c>
      <c r="M48" s="27">
        <v>11100</v>
      </c>
      <c r="N48" s="27">
        <v>108600</v>
      </c>
      <c r="O48" s="148">
        <v>2850</v>
      </c>
      <c r="P48" s="144"/>
    </row>
    <row r="49" spans="2:16" x14ac:dyDescent="0.25">
      <c r="B49" s="37" t="s">
        <v>67</v>
      </c>
      <c r="C49" s="22">
        <v>70</v>
      </c>
      <c r="D49" s="22">
        <v>63</v>
      </c>
      <c r="E49" s="22">
        <v>2</v>
      </c>
      <c r="F49" s="22">
        <v>0</v>
      </c>
      <c r="G49" s="22">
        <v>405</v>
      </c>
      <c r="H49" s="22">
        <v>62</v>
      </c>
      <c r="I49" s="22">
        <v>0</v>
      </c>
      <c r="J49" s="22">
        <v>0</v>
      </c>
      <c r="K49" s="22">
        <v>3</v>
      </c>
      <c r="L49" s="22">
        <v>12</v>
      </c>
      <c r="M49" s="22">
        <v>0</v>
      </c>
      <c r="N49" s="22">
        <v>14</v>
      </c>
      <c r="O49" s="145">
        <v>0</v>
      </c>
      <c r="P49" s="144"/>
    </row>
    <row r="50" spans="2:16" x14ac:dyDescent="0.25">
      <c r="B50" s="38" t="s">
        <v>65</v>
      </c>
      <c r="C50" s="27">
        <v>11200</v>
      </c>
      <c r="D50" s="27">
        <v>10080</v>
      </c>
      <c r="E50" s="27">
        <v>320</v>
      </c>
      <c r="F50" s="27">
        <v>0</v>
      </c>
      <c r="G50" s="27">
        <v>64240</v>
      </c>
      <c r="H50" s="27">
        <v>11470</v>
      </c>
      <c r="I50" s="27">
        <v>0</v>
      </c>
      <c r="J50" s="27">
        <v>0</v>
      </c>
      <c r="K50" s="27">
        <v>555</v>
      </c>
      <c r="L50" s="27">
        <v>2220</v>
      </c>
      <c r="M50" s="27">
        <v>0</v>
      </c>
      <c r="N50" s="27">
        <v>2800</v>
      </c>
      <c r="O50" s="148">
        <v>0</v>
      </c>
      <c r="P50" s="144"/>
    </row>
    <row r="51" spans="2:16" x14ac:dyDescent="0.25">
      <c r="P51" s="144"/>
    </row>
    <row r="52" spans="2:16" ht="15.75" x14ac:dyDescent="0.25">
      <c r="B52" s="39" t="s">
        <v>68</v>
      </c>
      <c r="C52" s="40"/>
      <c r="D52" s="40"/>
      <c r="E52" s="40"/>
      <c r="F52" s="40"/>
      <c r="G52" s="40"/>
      <c r="H52" s="40"/>
      <c r="P52" s="144"/>
    </row>
    <row r="53" spans="2:16" x14ac:dyDescent="0.25">
      <c r="C53" s="40"/>
      <c r="D53" s="40"/>
      <c r="E53" s="40"/>
      <c r="F53" s="40"/>
      <c r="G53" s="40"/>
      <c r="H53" s="40"/>
      <c r="P53" s="144"/>
    </row>
    <row r="54" spans="2:16" x14ac:dyDescent="0.25">
      <c r="B54" s="41" t="s">
        <v>63</v>
      </c>
      <c r="C54" s="20" t="s">
        <v>37</v>
      </c>
      <c r="D54" s="20" t="s">
        <v>38</v>
      </c>
      <c r="E54" s="20" t="s">
        <v>39</v>
      </c>
      <c r="F54" s="20" t="s">
        <v>40</v>
      </c>
      <c r="G54" s="20" t="s">
        <v>41</v>
      </c>
      <c r="H54" s="20" t="s">
        <v>0</v>
      </c>
      <c r="I54" s="20" t="s">
        <v>2</v>
      </c>
      <c r="J54" s="20" t="s">
        <v>1</v>
      </c>
      <c r="K54" s="20" t="s">
        <v>3</v>
      </c>
      <c r="L54" s="20" t="s">
        <v>4</v>
      </c>
      <c r="M54" s="20" t="s">
        <v>5</v>
      </c>
      <c r="N54" s="20" t="s">
        <v>6</v>
      </c>
      <c r="O54" s="20" t="s">
        <v>7</v>
      </c>
      <c r="P54" s="144"/>
    </row>
    <row r="55" spans="2:16" x14ac:dyDescent="0.25">
      <c r="B55" s="42" t="s">
        <v>69</v>
      </c>
      <c r="C55" s="22">
        <v>2177</v>
      </c>
      <c r="D55" s="22">
        <v>2269</v>
      </c>
      <c r="E55" s="22">
        <v>1379</v>
      </c>
      <c r="F55" s="22">
        <v>1907</v>
      </c>
      <c r="G55" s="22">
        <v>3218</v>
      </c>
      <c r="H55" s="22">
        <v>9980</v>
      </c>
      <c r="I55" s="22">
        <v>2821</v>
      </c>
      <c r="J55" s="22">
        <v>6540</v>
      </c>
      <c r="K55" s="22">
        <v>15235</v>
      </c>
      <c r="L55" s="22">
        <v>3477</v>
      </c>
      <c r="M55" s="22">
        <v>2946</v>
      </c>
      <c r="N55" s="22">
        <v>33711</v>
      </c>
      <c r="O55" s="145">
        <f>515+341+939+1103</f>
        <v>2898</v>
      </c>
      <c r="P55" s="144"/>
    </row>
    <row r="56" spans="2:16" x14ac:dyDescent="0.25">
      <c r="B56" s="43" t="s">
        <v>65</v>
      </c>
      <c r="C56" s="27">
        <v>174160</v>
      </c>
      <c r="D56" s="27">
        <v>181600</v>
      </c>
      <c r="E56" s="27">
        <v>110320</v>
      </c>
      <c r="F56" s="27">
        <v>152560</v>
      </c>
      <c r="G56" s="27">
        <v>257440</v>
      </c>
      <c r="H56" s="27">
        <v>888980</v>
      </c>
      <c r="I56" s="27">
        <v>253870</v>
      </c>
      <c r="J56" s="27">
        <v>588680</v>
      </c>
      <c r="K56" s="27">
        <v>1371150</v>
      </c>
      <c r="L56" s="27">
        <v>312930</v>
      </c>
      <c r="M56" s="27">
        <v>592501</v>
      </c>
      <c r="N56" s="27">
        <v>3371100</v>
      </c>
      <c r="O56" s="148">
        <f>51500+34100+93900+110300</f>
        <v>289800</v>
      </c>
      <c r="P56" s="144"/>
    </row>
    <row r="57" spans="2:16" x14ac:dyDescent="0.25">
      <c r="B57" s="42" t="s">
        <v>70</v>
      </c>
      <c r="C57" s="22">
        <v>1993</v>
      </c>
      <c r="D57" s="22">
        <v>896</v>
      </c>
      <c r="E57" s="22">
        <v>753</v>
      </c>
      <c r="F57" s="22">
        <v>1065</v>
      </c>
      <c r="G57" s="22">
        <v>3208</v>
      </c>
      <c r="H57" s="22">
        <v>7274</v>
      </c>
      <c r="I57" s="22">
        <v>2917</v>
      </c>
      <c r="J57" s="22">
        <v>2765</v>
      </c>
      <c r="K57" s="22">
        <v>9829</v>
      </c>
      <c r="L57" s="22">
        <v>2870</v>
      </c>
      <c r="M57" s="22">
        <v>3630</v>
      </c>
      <c r="N57" s="22">
        <v>25830</v>
      </c>
      <c r="O57" s="145">
        <f>102+517+943+649</f>
        <v>2211</v>
      </c>
      <c r="P57" s="144"/>
    </row>
    <row r="58" spans="2:16" x14ac:dyDescent="0.25">
      <c r="B58" s="43" t="s">
        <v>65</v>
      </c>
      <c r="C58" s="27">
        <v>239160</v>
      </c>
      <c r="D58" s="27">
        <v>107520</v>
      </c>
      <c r="E58" s="27">
        <v>90360</v>
      </c>
      <c r="F58" s="27">
        <v>127800</v>
      </c>
      <c r="G58" s="27">
        <v>384960</v>
      </c>
      <c r="H58" s="27">
        <v>1017700</v>
      </c>
      <c r="I58" s="27">
        <v>408320</v>
      </c>
      <c r="J58" s="27">
        <v>387100</v>
      </c>
      <c r="K58" s="27">
        <v>1376060</v>
      </c>
      <c r="L58" s="27">
        <v>401800</v>
      </c>
      <c r="M58" s="27">
        <v>544500</v>
      </c>
      <c r="N58" s="27">
        <v>3874500</v>
      </c>
      <c r="O58" s="148">
        <f>15300+77550+141450+97350</f>
        <v>331650</v>
      </c>
      <c r="P58" s="144"/>
    </row>
    <row r="59" spans="2:16" x14ac:dyDescent="0.25">
      <c r="B59" s="42" t="s">
        <v>71</v>
      </c>
      <c r="C59" s="22">
        <v>6070</v>
      </c>
      <c r="D59" s="22">
        <v>1189</v>
      </c>
      <c r="E59" s="22">
        <v>444</v>
      </c>
      <c r="F59" s="22">
        <v>694</v>
      </c>
      <c r="G59" s="22">
        <v>1932</v>
      </c>
      <c r="H59" s="22">
        <v>8121</v>
      </c>
      <c r="I59" s="22">
        <v>3923</v>
      </c>
      <c r="J59" s="22">
        <v>6405</v>
      </c>
      <c r="K59" s="22">
        <v>14457</v>
      </c>
      <c r="L59" s="22">
        <v>3369</v>
      </c>
      <c r="M59" s="22">
        <v>3051</v>
      </c>
      <c r="N59" s="22">
        <v>30048</v>
      </c>
      <c r="O59" s="145">
        <f>151+205+591+170</f>
        <v>1117</v>
      </c>
      <c r="P59" s="144"/>
    </row>
    <row r="60" spans="2:16" x14ac:dyDescent="0.25">
      <c r="B60" s="43" t="s">
        <v>65</v>
      </c>
      <c r="C60" s="27">
        <v>971200</v>
      </c>
      <c r="D60" s="27">
        <v>190240</v>
      </c>
      <c r="E60" s="27">
        <v>71040</v>
      </c>
      <c r="F60" s="27">
        <v>111040</v>
      </c>
      <c r="G60" s="27">
        <v>309120</v>
      </c>
      <c r="H60" s="27">
        <v>1502185</v>
      </c>
      <c r="I60" s="27">
        <v>725705</v>
      </c>
      <c r="J60" s="27">
        <v>1184925</v>
      </c>
      <c r="K60" s="27">
        <v>2674545</v>
      </c>
      <c r="L60" s="27">
        <v>623265</v>
      </c>
      <c r="M60" s="27">
        <v>610200</v>
      </c>
      <c r="N60" s="27">
        <v>6009600</v>
      </c>
      <c r="O60" s="148">
        <f>30200+41000+118200+34000</f>
        <v>223400</v>
      </c>
      <c r="P60" s="144"/>
    </row>
    <row r="61" spans="2:16" x14ac:dyDescent="0.25">
      <c r="B61" s="42" t="s">
        <v>72</v>
      </c>
      <c r="C61" s="22"/>
      <c r="D61" s="22">
        <v>292</v>
      </c>
      <c r="E61" s="22">
        <v>281</v>
      </c>
      <c r="F61" s="22">
        <v>123</v>
      </c>
      <c r="G61" s="22">
        <v>620</v>
      </c>
      <c r="H61" s="22">
        <v>8803</v>
      </c>
      <c r="I61" s="22">
        <v>2520</v>
      </c>
      <c r="J61" s="22">
        <v>2513</v>
      </c>
      <c r="K61" s="22">
        <v>9310</v>
      </c>
      <c r="L61" s="22">
        <v>2793</v>
      </c>
      <c r="M61" s="44"/>
      <c r="N61" s="44"/>
      <c r="O61" s="154"/>
      <c r="P61" s="144"/>
    </row>
    <row r="62" spans="2:16" x14ac:dyDescent="0.25">
      <c r="B62" s="45" t="s">
        <v>65</v>
      </c>
      <c r="C62" s="27"/>
      <c r="D62" s="27">
        <v>93440</v>
      </c>
      <c r="E62" s="27">
        <v>89920</v>
      </c>
      <c r="F62" s="27">
        <v>39360</v>
      </c>
      <c r="G62" s="27">
        <v>198400</v>
      </c>
      <c r="H62" s="27">
        <v>3253510</v>
      </c>
      <c r="I62" s="27">
        <v>932400</v>
      </c>
      <c r="J62" s="27">
        <v>930130</v>
      </c>
      <c r="K62" s="27">
        <v>3444700</v>
      </c>
      <c r="L62" s="27">
        <v>1033410</v>
      </c>
      <c r="M62" s="46"/>
      <c r="N62" s="46"/>
      <c r="O62" s="155"/>
      <c r="P62" s="144"/>
    </row>
    <row r="63" spans="2:16" x14ac:dyDescent="0.25">
      <c r="B63" s="42" t="s">
        <v>73</v>
      </c>
      <c r="C63" s="46"/>
      <c r="D63" s="46"/>
      <c r="E63" s="46"/>
      <c r="F63" s="46"/>
      <c r="G63" s="46"/>
      <c r="H63" s="46"/>
      <c r="I63" s="46"/>
      <c r="J63" s="46"/>
      <c r="K63" s="46"/>
      <c r="L63" s="46"/>
      <c r="M63" s="22">
        <v>1049</v>
      </c>
      <c r="N63" s="22">
        <v>23576</v>
      </c>
      <c r="O63" s="145">
        <f>128+44+230+58</f>
        <v>460</v>
      </c>
      <c r="P63" s="144"/>
    </row>
    <row r="64" spans="2:16" x14ac:dyDescent="0.25">
      <c r="B64" s="45" t="s">
        <v>65</v>
      </c>
      <c r="C64" s="46"/>
      <c r="D64" s="46"/>
      <c r="E64" s="46"/>
      <c r="F64" s="46"/>
      <c r="G64" s="46"/>
      <c r="H64" s="46"/>
      <c r="I64" s="46"/>
      <c r="J64" s="46"/>
      <c r="K64" s="46"/>
      <c r="L64" s="46"/>
      <c r="M64" s="27">
        <v>424845</v>
      </c>
      <c r="N64" s="27">
        <v>9548280</v>
      </c>
      <c r="O64" s="148">
        <f>51840+17820+93150+23490</f>
        <v>186300</v>
      </c>
      <c r="P64" s="144"/>
    </row>
    <row r="65" spans="2:16" x14ac:dyDescent="0.25">
      <c r="B65" s="42" t="s">
        <v>74</v>
      </c>
      <c r="C65" s="44"/>
      <c r="D65" s="44"/>
      <c r="E65" s="44"/>
      <c r="F65" s="44"/>
      <c r="G65" s="44"/>
      <c r="H65" s="44"/>
      <c r="I65" s="44"/>
      <c r="J65" s="44"/>
      <c r="K65" s="44"/>
      <c r="L65" s="44"/>
      <c r="M65" s="22">
        <v>52</v>
      </c>
      <c r="N65" s="22">
        <v>7744</v>
      </c>
      <c r="O65" s="145">
        <f>128+44+230+58</f>
        <v>460</v>
      </c>
      <c r="P65" s="144"/>
    </row>
    <row r="66" spans="2:16" x14ac:dyDescent="0.25">
      <c r="B66" s="45" t="s">
        <v>65</v>
      </c>
      <c r="C66" s="46"/>
      <c r="D66" s="46"/>
      <c r="E66" s="46"/>
      <c r="F66" s="46"/>
      <c r="G66" s="46"/>
      <c r="H66" s="46"/>
      <c r="I66" s="46"/>
      <c r="J66" s="46"/>
      <c r="K66" s="46"/>
      <c r="L66" s="46"/>
      <c r="M66" s="27">
        <v>31460</v>
      </c>
      <c r="N66" s="27">
        <v>4685120</v>
      </c>
      <c r="O66" s="148">
        <f>27830+4840+7260+1210</f>
        <v>41140</v>
      </c>
      <c r="P66" s="144"/>
    </row>
    <row r="67" spans="2:16" x14ac:dyDescent="0.25">
      <c r="B67" s="47" t="s">
        <v>75</v>
      </c>
      <c r="C67" s="48">
        <v>1384520</v>
      </c>
      <c r="D67" s="48">
        <v>572800</v>
      </c>
      <c r="E67" s="48">
        <v>361640</v>
      </c>
      <c r="F67" s="48">
        <v>430760</v>
      </c>
      <c r="G67" s="48">
        <v>1149920</v>
      </c>
      <c r="H67" s="48">
        <v>6662375</v>
      </c>
      <c r="I67" s="48">
        <v>2320295</v>
      </c>
      <c r="J67" s="48">
        <v>3090835</v>
      </c>
      <c r="K67" s="48">
        <v>8866455</v>
      </c>
      <c r="L67" s="48">
        <v>2371405</v>
      </c>
      <c r="M67" s="27">
        <v>2203506</v>
      </c>
      <c r="N67" s="27">
        <v>27488600</v>
      </c>
      <c r="O67" s="27">
        <f>SUM(O56,O58,O60,O64,O66)</f>
        <v>1072290</v>
      </c>
      <c r="P67" s="144"/>
    </row>
    <row r="68" spans="2:16" x14ac:dyDescent="0.25">
      <c r="P68" s="144"/>
    </row>
    <row r="69" spans="2:16" x14ac:dyDescent="0.25">
      <c r="P69" s="144"/>
    </row>
    <row r="70" spans="2:16" ht="15.75" x14ac:dyDescent="0.25">
      <c r="B70" s="49" t="s">
        <v>76</v>
      </c>
      <c r="P70" s="144"/>
    </row>
    <row r="71" spans="2:16" x14ac:dyDescent="0.25">
      <c r="P71" s="144"/>
    </row>
    <row r="72" spans="2:16" x14ac:dyDescent="0.25">
      <c r="B72" s="20" t="s">
        <v>77</v>
      </c>
      <c r="C72" s="20" t="s">
        <v>37</v>
      </c>
      <c r="D72" s="20" t="s">
        <v>38</v>
      </c>
      <c r="E72" s="20" t="s">
        <v>39</v>
      </c>
      <c r="F72" s="20" t="s">
        <v>40</v>
      </c>
      <c r="G72" s="20" t="s">
        <v>41</v>
      </c>
      <c r="H72" s="20" t="s">
        <v>0</v>
      </c>
      <c r="I72" s="20" t="s">
        <v>2</v>
      </c>
      <c r="J72" s="20" t="s">
        <v>1</v>
      </c>
      <c r="K72" s="20" t="s">
        <v>3</v>
      </c>
      <c r="L72" s="20" t="s">
        <v>4</v>
      </c>
      <c r="M72" s="20" t="s">
        <v>5</v>
      </c>
      <c r="N72" s="20" t="s">
        <v>6</v>
      </c>
      <c r="O72" s="20" t="s">
        <v>7</v>
      </c>
      <c r="P72" s="144"/>
    </row>
    <row r="73" spans="2:16" ht="30" customHeight="1" x14ac:dyDescent="0.25">
      <c r="B73" s="50" t="s">
        <v>78</v>
      </c>
      <c r="C73" s="26">
        <f t="shared" ref="C73:O73" si="3">C14</f>
        <v>280</v>
      </c>
      <c r="D73" s="26">
        <f t="shared" si="3"/>
        <v>240</v>
      </c>
      <c r="E73" s="26">
        <f t="shared" si="3"/>
        <v>260</v>
      </c>
      <c r="F73" s="26">
        <f t="shared" si="3"/>
        <v>260</v>
      </c>
      <c r="G73" s="26">
        <f t="shared" si="3"/>
        <v>40</v>
      </c>
      <c r="H73" s="26">
        <f t="shared" si="3"/>
        <v>90</v>
      </c>
      <c r="I73" s="26">
        <f t="shared" si="3"/>
        <v>0</v>
      </c>
      <c r="J73" s="26">
        <f t="shared" si="3"/>
        <v>0</v>
      </c>
      <c r="K73" s="26">
        <f t="shared" si="3"/>
        <v>25</v>
      </c>
      <c r="L73" s="26">
        <f t="shared" si="3"/>
        <v>0</v>
      </c>
      <c r="M73" s="26">
        <f t="shared" si="3"/>
        <v>50</v>
      </c>
      <c r="N73" s="26">
        <f t="shared" si="3"/>
        <v>25</v>
      </c>
      <c r="O73" s="26">
        <f t="shared" si="3"/>
        <v>50</v>
      </c>
      <c r="P73" s="144"/>
    </row>
    <row r="74" spans="2:16" ht="30" customHeight="1" x14ac:dyDescent="0.25">
      <c r="B74" s="50" t="s">
        <v>79</v>
      </c>
      <c r="C74" s="26">
        <f t="shared" ref="C74:O74" si="4">C22</f>
        <v>16000</v>
      </c>
      <c r="D74" s="26">
        <f t="shared" si="4"/>
        <v>15150</v>
      </c>
      <c r="E74" s="26">
        <f t="shared" si="4"/>
        <v>41100</v>
      </c>
      <c r="F74" s="26">
        <f t="shared" si="4"/>
        <v>17950</v>
      </c>
      <c r="G74" s="26">
        <f t="shared" si="4"/>
        <v>17150</v>
      </c>
      <c r="H74" s="26">
        <f t="shared" si="4"/>
        <v>18480</v>
      </c>
      <c r="I74" s="26">
        <f t="shared" si="4"/>
        <v>19860</v>
      </c>
      <c r="J74" s="26">
        <f t="shared" si="4"/>
        <v>14560</v>
      </c>
      <c r="K74" s="26">
        <f t="shared" si="4"/>
        <v>30840</v>
      </c>
      <c r="L74" s="26">
        <f t="shared" si="4"/>
        <v>37620</v>
      </c>
      <c r="M74" s="26">
        <f t="shared" si="4"/>
        <v>52620</v>
      </c>
      <c r="N74" s="26">
        <f t="shared" si="4"/>
        <v>71930</v>
      </c>
      <c r="O74" s="26">
        <f t="shared" si="4"/>
        <v>60975</v>
      </c>
      <c r="P74" s="144"/>
    </row>
    <row r="75" spans="2:16" ht="30" customHeight="1" x14ac:dyDescent="0.25">
      <c r="B75" s="50" t="s">
        <v>80</v>
      </c>
      <c r="C75" s="26">
        <f t="shared" ref="C75:O75" si="5">C31</f>
        <v>142760</v>
      </c>
      <c r="D75" s="26">
        <f t="shared" si="5"/>
        <v>31620</v>
      </c>
      <c r="E75" s="26">
        <f t="shared" si="5"/>
        <v>31080</v>
      </c>
      <c r="F75" s="26">
        <f t="shared" si="5"/>
        <v>15420</v>
      </c>
      <c r="G75" s="26">
        <f t="shared" si="5"/>
        <v>28260</v>
      </c>
      <c r="H75" s="26">
        <f t="shared" si="5"/>
        <v>72565</v>
      </c>
      <c r="I75" s="26">
        <f t="shared" si="5"/>
        <v>43725</v>
      </c>
      <c r="J75" s="26">
        <f t="shared" si="5"/>
        <v>73830</v>
      </c>
      <c r="K75" s="26">
        <f t="shared" si="5"/>
        <v>71975</v>
      </c>
      <c r="L75" s="26">
        <f t="shared" si="5"/>
        <v>255400</v>
      </c>
      <c r="M75" s="26">
        <f t="shared" si="5"/>
        <v>190650</v>
      </c>
      <c r="N75" s="26">
        <f t="shared" si="5"/>
        <v>442600</v>
      </c>
      <c r="O75" s="26">
        <f t="shared" si="5"/>
        <v>154585</v>
      </c>
      <c r="P75" s="144"/>
    </row>
    <row r="76" spans="2:16" ht="30" customHeight="1" x14ac:dyDescent="0.25">
      <c r="B76" s="50" t="s">
        <v>81</v>
      </c>
      <c r="C76" s="26">
        <f t="shared" ref="C76:O76" si="6">C40</f>
        <v>2780</v>
      </c>
      <c r="D76" s="26">
        <f t="shared" si="6"/>
        <v>2840</v>
      </c>
      <c r="E76" s="26">
        <f t="shared" si="6"/>
        <v>1040</v>
      </c>
      <c r="F76" s="26">
        <f t="shared" si="6"/>
        <v>600</v>
      </c>
      <c r="G76" s="26">
        <f t="shared" si="6"/>
        <v>1460</v>
      </c>
      <c r="H76" s="26">
        <f t="shared" si="6"/>
        <v>2890</v>
      </c>
      <c r="I76" s="26">
        <f t="shared" si="6"/>
        <v>1250</v>
      </c>
      <c r="J76" s="26">
        <f t="shared" si="6"/>
        <v>1625</v>
      </c>
      <c r="K76" s="26">
        <f t="shared" si="6"/>
        <v>800</v>
      </c>
      <c r="L76" s="26">
        <f t="shared" si="6"/>
        <v>1575</v>
      </c>
      <c r="M76" s="26">
        <f t="shared" si="6"/>
        <v>425</v>
      </c>
      <c r="N76" s="26">
        <f t="shared" si="6"/>
        <v>2150</v>
      </c>
      <c r="O76" s="26">
        <f t="shared" si="6"/>
        <v>1950</v>
      </c>
      <c r="P76" s="144"/>
    </row>
    <row r="77" spans="2:16" ht="30" customHeight="1" x14ac:dyDescent="0.25">
      <c r="B77" s="51" t="s">
        <v>82</v>
      </c>
      <c r="C77" s="26">
        <f>C56</f>
        <v>174160</v>
      </c>
      <c r="D77" s="26">
        <f t="shared" ref="D77:O77" si="7">D56</f>
        <v>181600</v>
      </c>
      <c r="E77" s="26">
        <f t="shared" si="7"/>
        <v>110320</v>
      </c>
      <c r="F77" s="26">
        <f t="shared" si="7"/>
        <v>152560</v>
      </c>
      <c r="G77" s="26">
        <f t="shared" si="7"/>
        <v>257440</v>
      </c>
      <c r="H77" s="26">
        <f t="shared" si="7"/>
        <v>888980</v>
      </c>
      <c r="I77" s="26">
        <f t="shared" si="7"/>
        <v>253870</v>
      </c>
      <c r="J77" s="26">
        <f t="shared" si="7"/>
        <v>588680</v>
      </c>
      <c r="K77" s="26">
        <f t="shared" si="7"/>
        <v>1371150</v>
      </c>
      <c r="L77" s="26">
        <f t="shared" si="7"/>
        <v>312930</v>
      </c>
      <c r="M77" s="26">
        <f t="shared" si="7"/>
        <v>592501</v>
      </c>
      <c r="N77" s="26">
        <f t="shared" si="7"/>
        <v>3371100</v>
      </c>
      <c r="O77" s="26">
        <f t="shared" si="7"/>
        <v>289800</v>
      </c>
      <c r="P77" s="144"/>
    </row>
    <row r="78" spans="2:16" ht="30" customHeight="1" x14ac:dyDescent="0.25">
      <c r="B78" s="51" t="s">
        <v>83</v>
      </c>
      <c r="C78" s="26">
        <f>C58</f>
        <v>239160</v>
      </c>
      <c r="D78" s="26">
        <f t="shared" ref="D78:O78" si="8">D58</f>
        <v>107520</v>
      </c>
      <c r="E78" s="26">
        <f t="shared" si="8"/>
        <v>90360</v>
      </c>
      <c r="F78" s="26">
        <f t="shared" si="8"/>
        <v>127800</v>
      </c>
      <c r="G78" s="26">
        <f t="shared" si="8"/>
        <v>384960</v>
      </c>
      <c r="H78" s="26">
        <f t="shared" si="8"/>
        <v>1017700</v>
      </c>
      <c r="I78" s="26">
        <f t="shared" si="8"/>
        <v>408320</v>
      </c>
      <c r="J78" s="26">
        <f t="shared" si="8"/>
        <v>387100</v>
      </c>
      <c r="K78" s="26">
        <f t="shared" si="8"/>
        <v>1376060</v>
      </c>
      <c r="L78" s="26">
        <f t="shared" si="8"/>
        <v>401800</v>
      </c>
      <c r="M78" s="26">
        <f t="shared" si="8"/>
        <v>544500</v>
      </c>
      <c r="N78" s="26">
        <f t="shared" si="8"/>
        <v>3874500</v>
      </c>
      <c r="O78" s="26">
        <f t="shared" si="8"/>
        <v>331650</v>
      </c>
      <c r="P78" s="144"/>
    </row>
    <row r="79" spans="2:16" ht="30" customHeight="1" x14ac:dyDescent="0.25">
      <c r="B79" s="51" t="s">
        <v>84</v>
      </c>
      <c r="C79" s="26">
        <f>C60</f>
        <v>971200</v>
      </c>
      <c r="D79" s="26">
        <f t="shared" ref="D79:O79" si="9">D60</f>
        <v>190240</v>
      </c>
      <c r="E79" s="26">
        <f t="shared" si="9"/>
        <v>71040</v>
      </c>
      <c r="F79" s="26">
        <f t="shared" si="9"/>
        <v>111040</v>
      </c>
      <c r="G79" s="26">
        <f t="shared" si="9"/>
        <v>309120</v>
      </c>
      <c r="H79" s="26">
        <f t="shared" si="9"/>
        <v>1502185</v>
      </c>
      <c r="I79" s="26">
        <f t="shared" si="9"/>
        <v>725705</v>
      </c>
      <c r="J79" s="26">
        <f t="shared" si="9"/>
        <v>1184925</v>
      </c>
      <c r="K79" s="26">
        <f t="shared" si="9"/>
        <v>2674545</v>
      </c>
      <c r="L79" s="26">
        <f t="shared" si="9"/>
        <v>623265</v>
      </c>
      <c r="M79" s="26">
        <f t="shared" si="9"/>
        <v>610200</v>
      </c>
      <c r="N79" s="26">
        <f t="shared" si="9"/>
        <v>6009600</v>
      </c>
      <c r="O79" s="26">
        <f t="shared" si="9"/>
        <v>223400</v>
      </c>
      <c r="P79" s="144"/>
    </row>
    <row r="80" spans="2:16" ht="30" customHeight="1" x14ac:dyDescent="0.25">
      <c r="B80" s="51" t="s">
        <v>72</v>
      </c>
      <c r="C80" s="23" t="s">
        <v>22</v>
      </c>
      <c r="D80" s="26">
        <f t="shared" ref="D80:O80" si="10">SUM(D62,D64,D66)</f>
        <v>93440</v>
      </c>
      <c r="E80" s="26">
        <f t="shared" si="10"/>
        <v>89920</v>
      </c>
      <c r="F80" s="26">
        <f t="shared" si="10"/>
        <v>39360</v>
      </c>
      <c r="G80" s="26">
        <f t="shared" si="10"/>
        <v>198400</v>
      </c>
      <c r="H80" s="26">
        <f t="shared" si="10"/>
        <v>3253510</v>
      </c>
      <c r="I80" s="26">
        <f t="shared" si="10"/>
        <v>932400</v>
      </c>
      <c r="J80" s="26">
        <f t="shared" si="10"/>
        <v>930130</v>
      </c>
      <c r="K80" s="26">
        <f t="shared" si="10"/>
        <v>3444700</v>
      </c>
      <c r="L80" s="26">
        <f t="shared" si="10"/>
        <v>1033410</v>
      </c>
      <c r="M80" s="26">
        <f t="shared" si="10"/>
        <v>456305</v>
      </c>
      <c r="N80" s="26">
        <f t="shared" si="10"/>
        <v>14233400</v>
      </c>
      <c r="O80" s="26">
        <f t="shared" si="10"/>
        <v>227440</v>
      </c>
      <c r="P80" s="144"/>
    </row>
    <row r="81" spans="2:16" ht="30" customHeight="1" x14ac:dyDescent="0.25">
      <c r="B81" s="51" t="s">
        <v>85</v>
      </c>
      <c r="C81" s="26">
        <f>C46</f>
        <v>283920</v>
      </c>
      <c r="D81" s="26">
        <f t="shared" ref="D81:O81" si="11">D46</f>
        <v>83280</v>
      </c>
      <c r="E81" s="26">
        <f t="shared" si="11"/>
        <v>44720</v>
      </c>
      <c r="F81" s="26">
        <f t="shared" si="11"/>
        <v>72880</v>
      </c>
      <c r="G81" s="26">
        <f t="shared" si="11"/>
        <v>183040</v>
      </c>
      <c r="H81" s="26">
        <f t="shared" si="11"/>
        <v>238770</v>
      </c>
      <c r="I81" s="26">
        <f t="shared" si="11"/>
        <v>104760</v>
      </c>
      <c r="J81" s="26">
        <f t="shared" si="11"/>
        <v>102780</v>
      </c>
      <c r="K81" s="26">
        <f t="shared" si="11"/>
        <v>293220</v>
      </c>
      <c r="L81" s="26">
        <f t="shared" si="11"/>
        <v>70110</v>
      </c>
      <c r="M81" s="26">
        <f t="shared" si="11"/>
        <v>39500</v>
      </c>
      <c r="N81" s="26">
        <f t="shared" si="11"/>
        <v>319400</v>
      </c>
      <c r="O81" s="26">
        <f t="shared" si="11"/>
        <v>52500</v>
      </c>
      <c r="P81" s="144"/>
    </row>
    <row r="82" spans="2:16" ht="30" customHeight="1" x14ac:dyDescent="0.25">
      <c r="B82" s="51" t="s">
        <v>86</v>
      </c>
      <c r="C82" s="26">
        <f>C48</f>
        <v>99240</v>
      </c>
      <c r="D82" s="26">
        <f t="shared" ref="D82:O82" si="12">D48</f>
        <v>51120</v>
      </c>
      <c r="E82" s="26">
        <f t="shared" si="12"/>
        <v>25800</v>
      </c>
      <c r="F82" s="26">
        <f t="shared" si="12"/>
        <v>21480</v>
      </c>
      <c r="G82" s="26">
        <f t="shared" si="12"/>
        <v>127520</v>
      </c>
      <c r="H82" s="26">
        <f t="shared" si="12"/>
        <v>56280</v>
      </c>
      <c r="I82" s="26">
        <f t="shared" si="12"/>
        <v>123620</v>
      </c>
      <c r="J82" s="26">
        <f t="shared" si="12"/>
        <v>3220</v>
      </c>
      <c r="K82" s="26">
        <f t="shared" si="12"/>
        <v>51520</v>
      </c>
      <c r="L82" s="26">
        <f t="shared" si="12"/>
        <v>8120</v>
      </c>
      <c r="M82" s="26">
        <f t="shared" si="12"/>
        <v>11100</v>
      </c>
      <c r="N82" s="26">
        <f t="shared" si="12"/>
        <v>108600</v>
      </c>
      <c r="O82" s="26">
        <f t="shared" si="12"/>
        <v>2850</v>
      </c>
      <c r="P82" s="144"/>
    </row>
    <row r="83" spans="2:16" ht="30" customHeight="1" x14ac:dyDescent="0.25">
      <c r="B83" s="51" t="s">
        <v>87</v>
      </c>
      <c r="C83" s="26">
        <f>C50</f>
        <v>11200</v>
      </c>
      <c r="D83" s="26">
        <f t="shared" ref="D83:O83" si="13">D50</f>
        <v>10080</v>
      </c>
      <c r="E83" s="26">
        <f t="shared" si="13"/>
        <v>320</v>
      </c>
      <c r="F83" s="26">
        <f t="shared" si="13"/>
        <v>0</v>
      </c>
      <c r="G83" s="26">
        <f t="shared" si="13"/>
        <v>64240</v>
      </c>
      <c r="H83" s="26">
        <f t="shared" si="13"/>
        <v>11470</v>
      </c>
      <c r="I83" s="26">
        <f t="shared" si="13"/>
        <v>0</v>
      </c>
      <c r="J83" s="26">
        <f t="shared" si="13"/>
        <v>0</v>
      </c>
      <c r="K83" s="26">
        <f t="shared" si="13"/>
        <v>555</v>
      </c>
      <c r="L83" s="26">
        <f t="shared" si="13"/>
        <v>2220</v>
      </c>
      <c r="M83" s="26">
        <f t="shared" si="13"/>
        <v>0</v>
      </c>
      <c r="N83" s="26">
        <f t="shared" si="13"/>
        <v>2800</v>
      </c>
      <c r="O83" s="26">
        <f t="shared" si="13"/>
        <v>0</v>
      </c>
      <c r="P83" s="144"/>
    </row>
    <row r="84" spans="2:16" x14ac:dyDescent="0.25">
      <c r="B84" s="19"/>
      <c r="C84" s="52">
        <f t="shared" ref="C84:O84" si="14">SUM(C73:C83)</f>
        <v>1940700</v>
      </c>
      <c r="D84" s="52">
        <f t="shared" si="14"/>
        <v>767130</v>
      </c>
      <c r="E84" s="52">
        <f t="shared" si="14"/>
        <v>505960</v>
      </c>
      <c r="F84" s="52">
        <f t="shared" si="14"/>
        <v>559350</v>
      </c>
      <c r="G84" s="52">
        <f t="shared" si="14"/>
        <v>1571630</v>
      </c>
      <c r="H84" s="52">
        <f t="shared" si="14"/>
        <v>7062920</v>
      </c>
      <c r="I84" s="52">
        <f t="shared" si="14"/>
        <v>2613510</v>
      </c>
      <c r="J84" s="52">
        <f t="shared" si="14"/>
        <v>3286850</v>
      </c>
      <c r="K84" s="52">
        <f t="shared" si="14"/>
        <v>9315390</v>
      </c>
      <c r="L84" s="52">
        <f t="shared" si="14"/>
        <v>2746450</v>
      </c>
      <c r="M84" s="52">
        <f t="shared" si="14"/>
        <v>2497851</v>
      </c>
      <c r="N84" s="52">
        <f t="shared" si="14"/>
        <v>28436105</v>
      </c>
      <c r="O84" s="52">
        <f t="shared" si="14"/>
        <v>1345200</v>
      </c>
      <c r="P84" s="144"/>
    </row>
    <row r="87" spans="2:16" x14ac:dyDescent="0.25">
      <c r="K87" s="3" t="s">
        <v>3</v>
      </c>
      <c r="L87" s="3" t="s">
        <v>4</v>
      </c>
      <c r="M87" s="3" t="s">
        <v>5</v>
      </c>
      <c r="N87" s="3" t="s">
        <v>6</v>
      </c>
      <c r="O87" s="3" t="s">
        <v>7</v>
      </c>
    </row>
    <row r="88" spans="2:16" x14ac:dyDescent="0.25">
      <c r="B88" t="s">
        <v>10</v>
      </c>
      <c r="K88" s="53">
        <f>SUM(K77:K80)/1000</f>
        <v>8866.4549999999999</v>
      </c>
      <c r="L88" s="53">
        <f t="shared" ref="L88:O88" si="15">SUM(L77:L80)/1000</f>
        <v>2371.4050000000002</v>
      </c>
      <c r="M88" s="53">
        <f t="shared" si="15"/>
        <v>2203.5059999999999</v>
      </c>
      <c r="N88" s="53">
        <f t="shared" si="15"/>
        <v>27488.6</v>
      </c>
      <c r="O88" s="53">
        <f t="shared" si="15"/>
        <v>1072.29</v>
      </c>
    </row>
    <row r="89" spans="2:16" x14ac:dyDescent="0.25">
      <c r="B89" t="s">
        <v>11</v>
      </c>
      <c r="K89" s="53">
        <f>SUM(K81:K83)/1000</f>
        <v>345.29500000000002</v>
      </c>
      <c r="L89" s="53">
        <f t="shared" ref="L89:O89" si="16">SUM(L81:L83)/1000</f>
        <v>80.45</v>
      </c>
      <c r="M89" s="53">
        <f t="shared" si="16"/>
        <v>50.6</v>
      </c>
      <c r="N89" s="53">
        <f t="shared" si="16"/>
        <v>430.8</v>
      </c>
      <c r="O89" s="53">
        <f t="shared" si="16"/>
        <v>55.35</v>
      </c>
    </row>
    <row r="90" spans="2:16" x14ac:dyDescent="0.25">
      <c r="B90" t="s">
        <v>12</v>
      </c>
      <c r="K90" s="53">
        <f>K73/1000</f>
        <v>2.5000000000000001E-2</v>
      </c>
      <c r="L90" s="53">
        <f t="shared" ref="L90:O90" si="17">L73/1000</f>
        <v>0</v>
      </c>
      <c r="M90" s="53">
        <f t="shared" si="17"/>
        <v>0.05</v>
      </c>
      <c r="N90" s="53">
        <f t="shared" si="17"/>
        <v>2.5000000000000001E-2</v>
      </c>
      <c r="O90" s="53">
        <f t="shared" si="17"/>
        <v>0.05</v>
      </c>
    </row>
    <row r="91" spans="2:16" x14ac:dyDescent="0.25">
      <c r="B91" t="s">
        <v>13</v>
      </c>
      <c r="K91" s="53">
        <f>K74/1000</f>
        <v>30.84</v>
      </c>
      <c r="L91" s="53">
        <f t="shared" ref="L91:O91" si="18">L74/1000</f>
        <v>37.619999999999997</v>
      </c>
      <c r="M91" s="53">
        <f t="shared" si="18"/>
        <v>52.62</v>
      </c>
      <c r="N91" s="53">
        <f t="shared" si="18"/>
        <v>71.930000000000007</v>
      </c>
      <c r="O91" s="53">
        <f t="shared" si="18"/>
        <v>60.975000000000001</v>
      </c>
    </row>
    <row r="92" spans="2:16" x14ac:dyDescent="0.25">
      <c r="B92" t="s">
        <v>14</v>
      </c>
      <c r="K92" s="53">
        <f>SUM(K75:K76)/1000</f>
        <v>72.775000000000006</v>
      </c>
      <c r="L92" s="53">
        <f t="shared" ref="L92:O92" si="19">SUM(L75:L76)/1000</f>
        <v>256.97500000000002</v>
      </c>
      <c r="M92" s="53">
        <f t="shared" si="19"/>
        <v>191.07499999999999</v>
      </c>
      <c r="N92" s="53">
        <f t="shared" si="19"/>
        <v>444.75</v>
      </c>
      <c r="O92" s="53">
        <f t="shared" si="19"/>
        <v>156.535</v>
      </c>
    </row>
    <row r="93" spans="2:16" ht="15.75" thickBot="1" x14ac:dyDescent="0.3">
      <c r="B93" s="2" t="s">
        <v>17</v>
      </c>
      <c r="K93" s="9">
        <f>SUM(K88:K92)</f>
        <v>9315.39</v>
      </c>
      <c r="L93" s="9">
        <f>SUM(L88:L92)</f>
        <v>2746.45</v>
      </c>
      <c r="M93" s="9">
        <f>SUM(M88:M92)</f>
        <v>2497.8509999999997</v>
      </c>
      <c r="N93" s="9">
        <f>SUM(N88:N92)</f>
        <v>28436.105</v>
      </c>
      <c r="O93" s="9">
        <f>SUM(O88:O92)</f>
        <v>1345.1999999999998</v>
      </c>
    </row>
  </sheetData>
  <hyperlinks>
    <hyperlink ref="B5" r:id="rId1" xr:uid="{E1FA8CA1-AECF-4535-A26C-A5930AFFEB28}"/>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47F19-CA11-4E86-BEDD-93A6D8EB7874}">
  <dimension ref="A1:AO93"/>
  <sheetViews>
    <sheetView showGridLines="0" topLeftCell="A43" workbookViewId="0">
      <selection activeCell="I69" sqref="I69"/>
    </sheetView>
  </sheetViews>
  <sheetFormatPr defaultColWidth="3.5703125" defaultRowHeight="15" x14ac:dyDescent="0.25"/>
  <cols>
    <col min="2" max="2" width="49" customWidth="1"/>
    <col min="3" max="8" width="15.7109375" customWidth="1"/>
    <col min="9" max="9" width="28" customWidth="1"/>
    <col min="10" max="10" width="37.85546875" customWidth="1"/>
    <col min="11" max="23" width="28" customWidth="1"/>
  </cols>
  <sheetData>
    <row r="1" spans="1:41" ht="22.5" customHeight="1" x14ac:dyDescent="0.25">
      <c r="A1" s="16" t="s">
        <v>15</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3" spans="1:41" x14ac:dyDescent="0.25">
      <c r="B3" s="6" t="s">
        <v>97</v>
      </c>
    </row>
    <row r="4" spans="1:41" x14ac:dyDescent="0.25">
      <c r="B4" s="6"/>
    </row>
    <row r="5" spans="1:41" s="13" customFormat="1" ht="15.75" x14ac:dyDescent="0.25">
      <c r="A5" s="10"/>
      <c r="B5" s="11" t="s">
        <v>9</v>
      </c>
      <c r="C5" s="12"/>
      <c r="D5" s="12"/>
      <c r="E5" s="12"/>
      <c r="F5" s="12"/>
      <c r="G5" s="12"/>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row>
    <row r="6" spans="1:41" s="55" customFormat="1" ht="12.75" x14ac:dyDescent="0.2"/>
    <row r="7" spans="1:41" s="55" customFormat="1" ht="12.75" x14ac:dyDescent="0.2">
      <c r="B7" s="83" t="s">
        <v>109</v>
      </c>
    </row>
    <row r="8" spans="1:41" s="55" customFormat="1" ht="12.75" x14ac:dyDescent="0.2">
      <c r="C8" s="57" t="s">
        <v>3</v>
      </c>
      <c r="D8" s="57" t="s">
        <v>4</v>
      </c>
      <c r="E8" s="57" t="s">
        <v>5</v>
      </c>
      <c r="F8" s="57" t="s">
        <v>6</v>
      </c>
      <c r="G8" s="57" t="s">
        <v>7</v>
      </c>
      <c r="I8" s="58"/>
    </row>
    <row r="9" spans="1:41" s="55" customFormat="1" ht="12.75" x14ac:dyDescent="0.2">
      <c r="B9" s="59" t="s">
        <v>102</v>
      </c>
      <c r="C9" s="60">
        <v>9923.9750000000004</v>
      </c>
      <c r="D9" s="60">
        <v>3713.6909999999998</v>
      </c>
      <c r="E9" s="60">
        <v>3389.55</v>
      </c>
      <c r="F9" s="60">
        <v>25515.380570000001</v>
      </c>
      <c r="G9" s="60">
        <v>1867.0830000000001</v>
      </c>
    </row>
    <row r="10" spans="1:41" s="55" customFormat="1" ht="12.75" x14ac:dyDescent="0.2"/>
    <row r="11" spans="1:41" s="55" customFormat="1" ht="12.75" x14ac:dyDescent="0.2"/>
    <row r="12" spans="1:41" s="55" customFormat="1" ht="12.75" x14ac:dyDescent="0.2">
      <c r="B12" s="61" t="s">
        <v>20</v>
      </c>
    </row>
    <row r="13" spans="1:41" s="55" customFormat="1" ht="12.75" x14ac:dyDescent="0.2">
      <c r="C13" s="57" t="s">
        <v>3</v>
      </c>
      <c r="D13" s="57" t="s">
        <v>4</v>
      </c>
      <c r="E13" s="57" t="s">
        <v>5</v>
      </c>
      <c r="F13" s="57" t="s">
        <v>6</v>
      </c>
      <c r="G13" s="57" t="s">
        <v>7</v>
      </c>
    </row>
    <row r="14" spans="1:41" s="55" customFormat="1" ht="12.75" x14ac:dyDescent="0.2">
      <c r="B14" s="55" t="s">
        <v>10</v>
      </c>
      <c r="C14" s="60">
        <f>'ESCOSA Data'!K88</f>
        <v>8866.4549999999999</v>
      </c>
      <c r="D14" s="60">
        <f>'ESCOSA Data'!L88</f>
        <v>2371.4050000000002</v>
      </c>
      <c r="E14" s="60">
        <f>'ESCOSA Data'!M88</f>
        <v>2203.5059999999999</v>
      </c>
      <c r="F14" s="60">
        <f>'ESCOSA Data'!N88</f>
        <v>27488.6</v>
      </c>
      <c r="G14" s="60">
        <f>'ESCOSA Data'!O88</f>
        <v>1072.29</v>
      </c>
    </row>
    <row r="15" spans="1:41" s="55" customFormat="1" ht="12.75" x14ac:dyDescent="0.2">
      <c r="B15" s="55" t="s">
        <v>11</v>
      </c>
      <c r="C15" s="60">
        <f>'ESCOSA Data'!K89</f>
        <v>345.29500000000002</v>
      </c>
      <c r="D15" s="60">
        <f>'ESCOSA Data'!L89</f>
        <v>80.45</v>
      </c>
      <c r="E15" s="60">
        <f>'ESCOSA Data'!M89</f>
        <v>50.6</v>
      </c>
      <c r="F15" s="60">
        <f>'ESCOSA Data'!N89</f>
        <v>430.8</v>
      </c>
      <c r="G15" s="60">
        <f>'ESCOSA Data'!O89</f>
        <v>55.35</v>
      </c>
    </row>
    <row r="16" spans="1:41" s="55" customFormat="1" ht="12.75" x14ac:dyDescent="0.2">
      <c r="B16" s="55" t="s">
        <v>12</v>
      </c>
      <c r="C16" s="60">
        <f>'ESCOSA Data'!K90</f>
        <v>2.5000000000000001E-2</v>
      </c>
      <c r="D16" s="60">
        <f>'ESCOSA Data'!L90</f>
        <v>0</v>
      </c>
      <c r="E16" s="60">
        <f>'ESCOSA Data'!M90</f>
        <v>0.05</v>
      </c>
      <c r="F16" s="60">
        <f>'ESCOSA Data'!N90</f>
        <v>2.5000000000000001E-2</v>
      </c>
      <c r="G16" s="60">
        <f>'ESCOSA Data'!O90</f>
        <v>0.05</v>
      </c>
    </row>
    <row r="17" spans="2:9" s="55" customFormat="1" ht="12.75" x14ac:dyDescent="0.2">
      <c r="B17" s="55" t="s">
        <v>13</v>
      </c>
      <c r="C17" s="60">
        <f>'ESCOSA Data'!K91</f>
        <v>30.84</v>
      </c>
      <c r="D17" s="60">
        <f>'ESCOSA Data'!L91</f>
        <v>37.619999999999997</v>
      </c>
      <c r="E17" s="60">
        <f>'ESCOSA Data'!M91</f>
        <v>52.62</v>
      </c>
      <c r="F17" s="60">
        <f>'ESCOSA Data'!N91</f>
        <v>71.930000000000007</v>
      </c>
      <c r="G17" s="60">
        <f>'ESCOSA Data'!O91</f>
        <v>60.975000000000001</v>
      </c>
    </row>
    <row r="18" spans="2:9" s="55" customFormat="1" ht="12.75" x14ac:dyDescent="0.2">
      <c r="B18" s="55" t="s">
        <v>14</v>
      </c>
      <c r="C18" s="60">
        <f>'ESCOSA Data'!K92</f>
        <v>72.775000000000006</v>
      </c>
      <c r="D18" s="60">
        <f>'ESCOSA Data'!L92</f>
        <v>256.97500000000002</v>
      </c>
      <c r="E18" s="60">
        <f>'ESCOSA Data'!M92</f>
        <v>191.07499999999999</v>
      </c>
      <c r="F18" s="60">
        <f>'ESCOSA Data'!N92</f>
        <v>444.75</v>
      </c>
      <c r="G18" s="60">
        <f>'ESCOSA Data'!O92</f>
        <v>156.535</v>
      </c>
    </row>
    <row r="19" spans="2:9" s="55" customFormat="1" ht="13.5" thickBot="1" x14ac:dyDescent="0.25">
      <c r="B19" s="59" t="s">
        <v>17</v>
      </c>
      <c r="C19" s="62">
        <f>SUM(C14:C18)</f>
        <v>9315.39</v>
      </c>
      <c r="D19" s="62">
        <f>SUM(D14:D18)</f>
        <v>2746.45</v>
      </c>
      <c r="E19" s="62">
        <f>SUM(E14:E18)</f>
        <v>2497.8509999999997</v>
      </c>
      <c r="F19" s="62">
        <f>SUM(F14:F18)</f>
        <v>28436.105</v>
      </c>
      <c r="G19" s="62">
        <f>SUM(G14:G18)</f>
        <v>1345.1999999999998</v>
      </c>
    </row>
    <row r="20" spans="2:9" s="55" customFormat="1" ht="12.75" x14ac:dyDescent="0.2"/>
    <row r="21" spans="2:9" s="55" customFormat="1" ht="12.75" x14ac:dyDescent="0.2">
      <c r="B21" s="55" t="s">
        <v>18</v>
      </c>
      <c r="C21" s="63">
        <f>C19-C9</f>
        <v>-608.58500000000095</v>
      </c>
      <c r="D21" s="63">
        <f>D19-D9</f>
        <v>-967.24099999999999</v>
      </c>
      <c r="E21" s="63">
        <f>E19-E9</f>
        <v>-891.69900000000052</v>
      </c>
      <c r="F21" s="63">
        <f>F19-F9</f>
        <v>2920.7244299999984</v>
      </c>
      <c r="G21" s="63">
        <f>G19-G9</f>
        <v>-521.88300000000027</v>
      </c>
      <c r="H21" s="64">
        <f>SUM(C21:G21)</f>
        <v>-68.683570000003328</v>
      </c>
      <c r="I21" s="55" t="s">
        <v>103</v>
      </c>
    </row>
    <row r="22" spans="2:9" s="55" customFormat="1" ht="12.75" x14ac:dyDescent="0.2"/>
    <row r="23" spans="2:9" s="55" customFormat="1" ht="12.75" x14ac:dyDescent="0.2">
      <c r="B23" s="59" t="s">
        <v>197</v>
      </c>
    </row>
    <row r="24" spans="2:9" s="55" customFormat="1" ht="12.75" x14ac:dyDescent="0.2">
      <c r="C24" s="57" t="s">
        <v>3</v>
      </c>
      <c r="D24" s="57" t="s">
        <v>4</v>
      </c>
      <c r="E24" s="57" t="s">
        <v>5</v>
      </c>
      <c r="F24" s="57" t="s">
        <v>6</v>
      </c>
      <c r="G24" s="57" t="s">
        <v>7</v>
      </c>
    </row>
    <row r="25" spans="2:9" s="55" customFormat="1" ht="12.75" x14ac:dyDescent="0.2">
      <c r="B25" s="55" t="s">
        <v>10</v>
      </c>
      <c r="C25" s="63">
        <f>C$9*(C14/C$19)</f>
        <v>9445.7105669891444</v>
      </c>
      <c r="D25" s="63">
        <f t="shared" ref="D25:G25" si="0">D$9*(D14/D$19)</f>
        <v>3206.5631654881759</v>
      </c>
      <c r="E25" s="63">
        <f t="shared" si="0"/>
        <v>2990.1278187930347</v>
      </c>
      <c r="F25" s="63">
        <f t="shared" si="0"/>
        <v>24665.195544062804</v>
      </c>
      <c r="G25" s="63">
        <f t="shared" si="0"/>
        <v>1488.2949970785016</v>
      </c>
    </row>
    <row r="26" spans="2:9" s="55" customFormat="1" ht="12.75" x14ac:dyDescent="0.2">
      <c r="B26" s="55" t="s">
        <v>11</v>
      </c>
      <c r="C26" s="63">
        <f t="shared" ref="C26:G29" si="1">C$9*(C15/C$19)</f>
        <v>367.85351419801003</v>
      </c>
      <c r="D26" s="63">
        <f t="shared" si="1"/>
        <v>108.78277083143696</v>
      </c>
      <c r="E26" s="63">
        <f t="shared" si="1"/>
        <v>68.663515157629504</v>
      </c>
      <c r="F26" s="63">
        <f t="shared" si="1"/>
        <v>386.55174291823727</v>
      </c>
      <c r="G26" s="63">
        <f t="shared" si="1"/>
        <v>76.823553412132043</v>
      </c>
    </row>
    <row r="27" spans="2:9" s="55" customFormat="1" ht="12.75" x14ac:dyDescent="0.2">
      <c r="B27" s="55" t="s">
        <v>12</v>
      </c>
      <c r="C27" s="63">
        <f t="shared" si="1"/>
        <v>2.6633278370524479E-2</v>
      </c>
      <c r="D27" s="63">
        <f t="shared" si="1"/>
        <v>0</v>
      </c>
      <c r="E27" s="63">
        <f t="shared" si="1"/>
        <v>6.7849323278290033E-2</v>
      </c>
      <c r="F27" s="63">
        <f t="shared" si="1"/>
        <v>2.2432204208347101E-2</v>
      </c>
      <c r="G27" s="63">
        <f t="shared" si="1"/>
        <v>6.9397970561998229E-2</v>
      </c>
    </row>
    <row r="28" spans="2:9" s="55" customFormat="1" ht="12.75" x14ac:dyDescent="0.2">
      <c r="B28" s="55" t="s">
        <v>13</v>
      </c>
      <c r="C28" s="63">
        <f t="shared" si="1"/>
        <v>32.854812197878999</v>
      </c>
      <c r="D28" s="63">
        <f t="shared" si="1"/>
        <v>50.868960083016255</v>
      </c>
      <c r="E28" s="63">
        <f t="shared" si="1"/>
        <v>71.404627818072427</v>
      </c>
      <c r="F28" s="63">
        <f t="shared" si="1"/>
        <v>64.541937948256276</v>
      </c>
      <c r="G28" s="63">
        <f t="shared" si="1"/>
        <v>84.630825100356844</v>
      </c>
    </row>
    <row r="29" spans="2:9" s="55" customFormat="1" ht="12.75" x14ac:dyDescent="0.2">
      <c r="B29" s="55" t="s">
        <v>14</v>
      </c>
      <c r="C29" s="63">
        <f t="shared" si="1"/>
        <v>77.529473336596766</v>
      </c>
      <c r="D29" s="63">
        <f t="shared" si="1"/>
        <v>347.47610359737115</v>
      </c>
      <c r="E29" s="63">
        <f t="shared" si="1"/>
        <v>259.28618890798532</v>
      </c>
      <c r="F29" s="63">
        <f t="shared" si="1"/>
        <v>399.06891286649488</v>
      </c>
      <c r="G29" s="63">
        <f t="shared" si="1"/>
        <v>217.26422643844785</v>
      </c>
    </row>
    <row r="30" spans="2:9" s="55" customFormat="1" ht="13.5" thickBot="1" x14ac:dyDescent="0.25">
      <c r="B30" s="59" t="s">
        <v>17</v>
      </c>
      <c r="C30" s="62">
        <f>SUM(C25:C29)</f>
        <v>9923.9750000000004</v>
      </c>
      <c r="D30" s="62">
        <f>SUM(D25:D29)</f>
        <v>3713.6910000000003</v>
      </c>
      <c r="E30" s="62">
        <f>SUM(E25:E29)</f>
        <v>3389.5500000000006</v>
      </c>
      <c r="F30" s="62">
        <f>SUM(F25:F29)</f>
        <v>25515.380570000001</v>
      </c>
      <c r="G30" s="62">
        <f>SUM(G25:G29)</f>
        <v>1867.0830000000003</v>
      </c>
    </row>
    <row r="31" spans="2:9" s="55" customFormat="1" ht="12.75" x14ac:dyDescent="0.2"/>
    <row r="32" spans="2:9" s="55" customFormat="1" ht="12.75" x14ac:dyDescent="0.2">
      <c r="B32" s="55" t="s">
        <v>18</v>
      </c>
      <c r="C32" s="63">
        <f>C9-C30</f>
        <v>0</v>
      </c>
      <c r="D32" s="63">
        <f t="shared" ref="D32:G32" si="2">D9-D30</f>
        <v>0</v>
      </c>
      <c r="E32" s="63">
        <f t="shared" si="2"/>
        <v>0</v>
      </c>
      <c r="F32" s="63">
        <f t="shared" si="2"/>
        <v>0</v>
      </c>
      <c r="G32" s="63">
        <f t="shared" si="2"/>
        <v>0</v>
      </c>
    </row>
    <row r="33" spans="1:41" s="55" customFormat="1" ht="12.75" x14ac:dyDescent="0.2"/>
    <row r="34" spans="1:41" s="55" customFormat="1" ht="12.75" x14ac:dyDescent="0.2"/>
    <row r="35" spans="1:41" s="55" customFormat="1" ht="12.75" x14ac:dyDescent="0.2"/>
    <row r="36" spans="1:41" s="13" customFormat="1" ht="15.75" x14ac:dyDescent="0.25">
      <c r="A36" s="10"/>
      <c r="B36" s="11" t="s">
        <v>19</v>
      </c>
      <c r="C36" s="12"/>
      <c r="D36" s="12"/>
      <c r="E36" s="12"/>
      <c r="F36" s="12"/>
      <c r="G36" s="12"/>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row>
    <row r="37" spans="1:41" s="55" customFormat="1" ht="12.75" x14ac:dyDescent="0.2"/>
    <row r="38" spans="1:41" s="55" customFormat="1" ht="12.75" x14ac:dyDescent="0.2">
      <c r="B38" s="83" t="s">
        <v>110</v>
      </c>
    </row>
    <row r="39" spans="1:41" s="55" customFormat="1" ht="12.75" x14ac:dyDescent="0.2">
      <c r="B39" s="83"/>
      <c r="C39" s="57" t="s">
        <v>3</v>
      </c>
      <c r="D39" s="57" t="s">
        <v>4</v>
      </c>
      <c r="E39" s="57" t="s">
        <v>5</v>
      </c>
      <c r="F39" s="57" t="s">
        <v>6</v>
      </c>
      <c r="G39" s="57" t="s">
        <v>7</v>
      </c>
    </row>
    <row r="40" spans="1:41" s="55" customFormat="1" ht="12.75" x14ac:dyDescent="0.2">
      <c r="B40" s="141" t="s">
        <v>182</v>
      </c>
      <c r="C40" s="142">
        <f>'CPI Escalator'!S32</f>
        <v>1.1373024805447471</v>
      </c>
      <c r="D40" s="142">
        <f>'CPI Escalator'!S33</f>
        <v>1.1040103399433427</v>
      </c>
      <c r="E40" s="142">
        <f>'CPI Escalator'!S34</f>
        <v>1.0875785581395347</v>
      </c>
      <c r="F40" s="142">
        <f>'CPI Escalator'!S35</f>
        <v>1.0765625690607734</v>
      </c>
      <c r="G40" s="142">
        <f>'CPI Escalator'!S36</f>
        <v>1.0561399728997289</v>
      </c>
    </row>
    <row r="41" spans="1:41" s="55" customFormat="1" ht="12.75" x14ac:dyDescent="0.2">
      <c r="B41" s="83"/>
    </row>
    <row r="42" spans="1:41" s="55" customFormat="1" ht="12.75" x14ac:dyDescent="0.2">
      <c r="C42" s="57" t="s">
        <v>3</v>
      </c>
      <c r="D42" s="57" t="s">
        <v>4</v>
      </c>
      <c r="E42" s="57" t="s">
        <v>5</v>
      </c>
      <c r="F42" s="57" t="s">
        <v>6</v>
      </c>
      <c r="G42" s="57" t="s">
        <v>7</v>
      </c>
      <c r="H42" s="57" t="s">
        <v>21</v>
      </c>
    </row>
    <row r="43" spans="1:41" s="55" customFormat="1" ht="12.75" x14ac:dyDescent="0.2">
      <c r="B43" s="59" t="s">
        <v>104</v>
      </c>
      <c r="C43" s="63">
        <f>C9*C$40</f>
        <v>11286.561384364057</v>
      </c>
      <c r="D43" s="63">
        <f t="shared" ref="D43:G43" si="3">D9*D$40</f>
        <v>4099.9532633545323</v>
      </c>
      <c r="E43" s="63">
        <f t="shared" si="3"/>
        <v>3686.40190174186</v>
      </c>
      <c r="F43" s="63">
        <f t="shared" si="3"/>
        <v>27468.903657002542</v>
      </c>
      <c r="G43" s="63">
        <f t="shared" si="3"/>
        <v>1971.9009890215448</v>
      </c>
      <c r="H43" s="64">
        <f>AVERAGE(C43:G43)</f>
        <v>9702.7442390969063</v>
      </c>
    </row>
    <row r="44" spans="1:41" s="55" customFormat="1" ht="12.75" x14ac:dyDescent="0.2"/>
    <row r="45" spans="1:41" s="55" customFormat="1" ht="12.75" x14ac:dyDescent="0.2"/>
    <row r="46" spans="1:41" s="55" customFormat="1" ht="12.75" x14ac:dyDescent="0.2">
      <c r="B46" s="61" t="s">
        <v>31</v>
      </c>
    </row>
    <row r="47" spans="1:41" s="55" customFormat="1" ht="12.75" x14ac:dyDescent="0.2">
      <c r="C47" s="57" t="s">
        <v>3</v>
      </c>
      <c r="D47" s="57" t="s">
        <v>4</v>
      </c>
      <c r="E47" s="57" t="s">
        <v>5</v>
      </c>
      <c r="F47" s="57" t="s">
        <v>6</v>
      </c>
      <c r="G47" s="57" t="s">
        <v>7</v>
      </c>
      <c r="H47" s="65" t="s">
        <v>21</v>
      </c>
    </row>
    <row r="48" spans="1:41" s="55" customFormat="1" ht="12.75" x14ac:dyDescent="0.2">
      <c r="B48" s="55" t="s">
        <v>10</v>
      </c>
      <c r="C48" s="63">
        <f>C25*C$40</f>
        <v>10742.630058344484</v>
      </c>
      <c r="D48" s="63">
        <f t="shared" ref="D48:G48" si="4">D25*D$40</f>
        <v>3540.0788903804023</v>
      </c>
      <c r="E48" s="63">
        <f t="shared" si="4"/>
        <v>3251.9989018158408</v>
      </c>
      <c r="F48" s="63">
        <f t="shared" si="4"/>
        <v>26553.626281302593</v>
      </c>
      <c r="G48" s="63">
        <f t="shared" si="4"/>
        <v>1571.8478378812908</v>
      </c>
      <c r="H48" s="66">
        <f>AVERAGE(C48:G48)</f>
        <v>9132.0363939449235</v>
      </c>
    </row>
    <row r="49" spans="2:8" s="55" customFormat="1" ht="12.75" x14ac:dyDescent="0.2">
      <c r="B49" s="55" t="s">
        <v>11</v>
      </c>
      <c r="C49" s="63">
        <f t="shared" ref="C49:G52" si="5">C26*C$40</f>
        <v>418.36071417449915</v>
      </c>
      <c r="D49" s="63">
        <f t="shared" si="5"/>
        <v>120.09730380559347</v>
      </c>
      <c r="E49" s="63">
        <f t="shared" si="5"/>
        <v>74.676966811926789</v>
      </c>
      <c r="F49" s="63">
        <f t="shared" si="5"/>
        <v>416.14713743097712</v>
      </c>
      <c r="G49" s="63">
        <f t="shared" si="5"/>
        <v>81.13642561875001</v>
      </c>
      <c r="H49" s="66">
        <f t="shared" ref="H49:H52" si="6">AVERAGE(C49:G49)</f>
        <v>222.08370956834932</v>
      </c>
    </row>
    <row r="50" spans="2:8" s="55" customFormat="1" ht="12.75" x14ac:dyDescent="0.2">
      <c r="B50" s="55" t="s">
        <v>12</v>
      </c>
      <c r="C50" s="63">
        <f t="shared" si="5"/>
        <v>3.0290093555836253E-2</v>
      </c>
      <c r="D50" s="63">
        <f t="shared" si="5"/>
        <v>0</v>
      </c>
      <c r="E50" s="63">
        <f t="shared" si="5"/>
        <v>7.3791469181745839E-2</v>
      </c>
      <c r="F50" s="63">
        <f t="shared" si="5"/>
        <v>2.4149671392234048E-2</v>
      </c>
      <c r="G50" s="63">
        <f t="shared" si="5"/>
        <v>7.3293970748644993E-2</v>
      </c>
      <c r="H50" s="66">
        <f t="shared" si="6"/>
        <v>4.0305040975692222E-2</v>
      </c>
    </row>
    <row r="51" spans="2:8" s="55" customFormat="1" ht="12.75" x14ac:dyDescent="0.2">
      <c r="B51" s="55" t="s">
        <v>13</v>
      </c>
      <c r="C51" s="63">
        <f t="shared" si="5"/>
        <v>37.365859410479601</v>
      </c>
      <c r="D51" s="63">
        <f t="shared" si="5"/>
        <v>56.159857913815109</v>
      </c>
      <c r="E51" s="63">
        <f t="shared" si="5"/>
        <v>77.658142166869325</v>
      </c>
      <c r="F51" s="63">
        <f t="shared" si="5"/>
        <v>69.483434529735803</v>
      </c>
      <c r="G51" s="63">
        <f t="shared" si="5"/>
        <v>89.381997327972584</v>
      </c>
      <c r="H51" s="66">
        <f t="shared" si="6"/>
        <v>66.009858269774483</v>
      </c>
    </row>
    <row r="52" spans="2:8" s="55" customFormat="1" ht="12.75" x14ac:dyDescent="0.2">
      <c r="B52" s="55" t="s">
        <v>14</v>
      </c>
      <c r="C52" s="63">
        <f t="shared" si="5"/>
        <v>88.17446234103933</v>
      </c>
      <c r="D52" s="63">
        <f t="shared" si="5"/>
        <v>383.61721125472189</v>
      </c>
      <c r="E52" s="63">
        <f t="shared" si="5"/>
        <v>281.99409947804168</v>
      </c>
      <c r="F52" s="63">
        <f t="shared" si="5"/>
        <v>429.62265406784365</v>
      </c>
      <c r="G52" s="63">
        <f t="shared" si="5"/>
        <v>229.46143422278288</v>
      </c>
      <c r="H52" s="66">
        <f t="shared" si="6"/>
        <v>282.57397227288584</v>
      </c>
    </row>
    <row r="53" spans="2:8" s="55" customFormat="1" ht="13.5" thickBot="1" x14ac:dyDescent="0.25">
      <c r="B53" s="59" t="s">
        <v>17</v>
      </c>
      <c r="C53" s="62">
        <f>SUM(C48:C52)</f>
        <v>11286.56138436406</v>
      </c>
      <c r="D53" s="62">
        <f>SUM(D48:D52)</f>
        <v>4099.9532633545323</v>
      </c>
      <c r="E53" s="62">
        <f>SUM(E48:E52)</f>
        <v>3686.4019017418605</v>
      </c>
      <c r="F53" s="62">
        <f>SUM(F48:F52)</f>
        <v>27468.903657002542</v>
      </c>
      <c r="G53" s="62">
        <f>SUM(G48:G52)</f>
        <v>1971.900989021545</v>
      </c>
      <c r="H53" s="67">
        <f>AVERAGE(C53:G53)</f>
        <v>9702.7442390969081</v>
      </c>
    </row>
    <row r="54" spans="2:8" s="55" customFormat="1" ht="12.75" x14ac:dyDescent="0.2"/>
    <row r="55" spans="2:8" s="55" customFormat="1" ht="12.75" x14ac:dyDescent="0.2">
      <c r="B55" s="55" t="s">
        <v>18</v>
      </c>
      <c r="C55" s="68">
        <f>C53-C43</f>
        <v>0</v>
      </c>
      <c r="D55" s="68">
        <f>D53-D43</f>
        <v>0</v>
      </c>
      <c r="E55" s="68">
        <f>E53-E43</f>
        <v>0</v>
      </c>
      <c r="F55" s="68">
        <f>F53-F43</f>
        <v>0</v>
      </c>
      <c r="G55" s="68">
        <f>G53-G43</f>
        <v>0</v>
      </c>
    </row>
    <row r="56" spans="2:8" s="55" customFormat="1" ht="12.75" x14ac:dyDescent="0.2"/>
    <row r="57" spans="2:8" s="55" customFormat="1" ht="13.5" thickBot="1" x14ac:dyDescent="0.25"/>
    <row r="58" spans="2:8" s="14" customFormat="1" x14ac:dyDescent="0.25"/>
    <row r="59" spans="2:8" s="15" customFormat="1" x14ac:dyDescent="0.25">
      <c r="B59" s="83" t="s">
        <v>111</v>
      </c>
    </row>
    <row r="60" spans="2:8" s="15" customFormat="1" x14ac:dyDescent="0.25"/>
    <row r="61" spans="2:8" ht="18.75" x14ac:dyDescent="0.3">
      <c r="B61" s="77" t="s">
        <v>198</v>
      </c>
      <c r="C61" s="8"/>
      <c r="D61" s="8"/>
      <c r="E61" s="8"/>
      <c r="F61" s="8"/>
      <c r="G61" s="8"/>
      <c r="H61" s="5"/>
    </row>
    <row r="62" spans="2:8" s="55" customFormat="1" ht="12.75" x14ac:dyDescent="0.2">
      <c r="C62" s="63"/>
      <c r="D62" s="63"/>
      <c r="E62" s="63"/>
      <c r="F62" s="63"/>
      <c r="G62" s="63"/>
      <c r="H62" s="64"/>
    </row>
    <row r="63" spans="2:8" s="55" customFormat="1" ht="12.75" x14ac:dyDescent="0.2">
      <c r="B63" s="78" t="s">
        <v>28</v>
      </c>
      <c r="C63" s="79" t="s">
        <v>3</v>
      </c>
      <c r="D63" s="79" t="s">
        <v>4</v>
      </c>
      <c r="E63" s="79" t="s">
        <v>5</v>
      </c>
      <c r="F63" s="79" t="s">
        <v>6</v>
      </c>
      <c r="G63" s="79" t="s">
        <v>7</v>
      </c>
      <c r="H63" s="64"/>
    </row>
    <row r="64" spans="2:8" s="55" customFormat="1" ht="12.75" x14ac:dyDescent="0.2">
      <c r="B64" s="87" t="s">
        <v>27</v>
      </c>
      <c r="C64" s="85">
        <v>28190</v>
      </c>
      <c r="D64" s="85">
        <v>6724</v>
      </c>
      <c r="E64" s="85">
        <v>8039</v>
      </c>
      <c r="F64" s="85">
        <v>46164</v>
      </c>
      <c r="G64" s="85">
        <v>5369</v>
      </c>
      <c r="H64" s="64"/>
    </row>
    <row r="65" spans="2:9" s="55" customFormat="1" ht="12.75" x14ac:dyDescent="0.2">
      <c r="B65" s="87" t="s">
        <v>26</v>
      </c>
      <c r="C65" s="85">
        <v>16938</v>
      </c>
      <c r="D65" s="85">
        <v>4382</v>
      </c>
      <c r="E65" s="85">
        <v>2572</v>
      </c>
      <c r="F65" s="85">
        <v>40445</v>
      </c>
      <c r="G65" s="85">
        <v>2347</v>
      </c>
      <c r="H65" s="64"/>
    </row>
    <row r="66" spans="2:9" s="55" customFormat="1" ht="12.75" x14ac:dyDescent="0.2">
      <c r="B66" s="88" t="s">
        <v>25</v>
      </c>
      <c r="C66" s="85">
        <v>1199</v>
      </c>
      <c r="D66" s="85">
        <v>1409</v>
      </c>
      <c r="E66" s="86">
        <v>553</v>
      </c>
      <c r="F66" s="85">
        <v>17720</v>
      </c>
      <c r="G66" s="86">
        <v>188</v>
      </c>
      <c r="H66" s="64"/>
    </row>
    <row r="67" spans="2:9" s="55" customFormat="1" ht="12.75" x14ac:dyDescent="0.2">
      <c r="B67" s="78" t="s">
        <v>24</v>
      </c>
      <c r="H67" s="64"/>
    </row>
    <row r="68" spans="2:9" s="55" customFormat="1" ht="12.75" x14ac:dyDescent="0.2">
      <c r="B68" s="69">
        <v>100</v>
      </c>
      <c r="C68" s="63">
        <f>(C64*$B68)/1000</f>
        <v>2819</v>
      </c>
      <c r="D68" s="63">
        <f t="shared" ref="C68:G70" si="7">(D64*$B68)/1000</f>
        <v>672.4</v>
      </c>
      <c r="E68" s="63">
        <f t="shared" si="7"/>
        <v>803.9</v>
      </c>
      <c r="F68" s="63">
        <f t="shared" si="7"/>
        <v>4616.3999999999996</v>
      </c>
      <c r="G68" s="63">
        <f t="shared" si="7"/>
        <v>536.9</v>
      </c>
      <c r="H68" s="64"/>
    </row>
    <row r="69" spans="2:9" s="55" customFormat="1" ht="12.75" x14ac:dyDescent="0.2">
      <c r="B69" s="69">
        <v>150</v>
      </c>
      <c r="C69" s="63">
        <f t="shared" si="7"/>
        <v>2540.6999999999998</v>
      </c>
      <c r="D69" s="63">
        <f t="shared" si="7"/>
        <v>657.3</v>
      </c>
      <c r="E69" s="63">
        <f t="shared" si="7"/>
        <v>385.8</v>
      </c>
      <c r="F69" s="63">
        <f t="shared" si="7"/>
        <v>6066.75</v>
      </c>
      <c r="G69" s="63">
        <f t="shared" si="7"/>
        <v>352.05</v>
      </c>
      <c r="H69" s="64"/>
    </row>
    <row r="70" spans="2:9" s="55" customFormat="1" ht="12.75" x14ac:dyDescent="0.2">
      <c r="B70" s="69">
        <v>300</v>
      </c>
      <c r="C70" s="63">
        <f t="shared" si="7"/>
        <v>359.7</v>
      </c>
      <c r="D70" s="63">
        <f t="shared" si="7"/>
        <v>422.7</v>
      </c>
      <c r="E70" s="63">
        <f t="shared" si="7"/>
        <v>165.9</v>
      </c>
      <c r="F70" s="63">
        <f t="shared" si="7"/>
        <v>5316</v>
      </c>
      <c r="G70" s="63">
        <f t="shared" si="7"/>
        <v>56.4</v>
      </c>
      <c r="H70" s="64"/>
    </row>
    <row r="71" spans="2:9" s="55" customFormat="1" ht="13.5" thickBot="1" x14ac:dyDescent="0.25">
      <c r="B71" s="59" t="s">
        <v>29</v>
      </c>
      <c r="C71" s="70">
        <f>SUM(C68:C70)</f>
        <v>5719.4</v>
      </c>
      <c r="D71" s="70">
        <f>SUM(D68:D70)</f>
        <v>1752.3999999999999</v>
      </c>
      <c r="E71" s="70">
        <f>SUM(E68:E70)</f>
        <v>1355.6000000000001</v>
      </c>
      <c r="F71" s="70">
        <f>SUM(F68:F70)</f>
        <v>15999.15</v>
      </c>
      <c r="G71" s="70">
        <f>SUM(G68:G70)</f>
        <v>945.35</v>
      </c>
      <c r="H71" s="64"/>
    </row>
    <row r="72" spans="2:9" s="55" customFormat="1" ht="12.75" x14ac:dyDescent="0.2">
      <c r="C72" s="63"/>
      <c r="D72" s="63"/>
      <c r="E72" s="63"/>
      <c r="F72" s="63"/>
      <c r="G72" s="63"/>
      <c r="H72" s="64"/>
    </row>
    <row r="73" spans="2:9" s="55" customFormat="1" ht="12.75" x14ac:dyDescent="0.2">
      <c r="C73" s="63"/>
      <c r="D73" s="63"/>
      <c r="E73" s="63"/>
      <c r="F73" s="63"/>
      <c r="G73" s="63"/>
      <c r="H73" s="64"/>
    </row>
    <row r="74" spans="2:9" s="55" customFormat="1" ht="12.75" x14ac:dyDescent="0.2">
      <c r="B74" s="61" t="s">
        <v>31</v>
      </c>
    </row>
    <row r="75" spans="2:9" s="55" customFormat="1" ht="12.75" x14ac:dyDescent="0.2">
      <c r="C75" s="57" t="s">
        <v>3</v>
      </c>
      <c r="D75" s="57" t="s">
        <v>4</v>
      </c>
      <c r="E75" s="57" t="s">
        <v>5</v>
      </c>
      <c r="F75" s="57" t="s">
        <v>6</v>
      </c>
      <c r="G75" s="57" t="s">
        <v>7</v>
      </c>
      <c r="H75" s="65" t="s">
        <v>21</v>
      </c>
      <c r="I75" s="82" t="s">
        <v>107</v>
      </c>
    </row>
    <row r="76" spans="2:9" s="55" customFormat="1" ht="12.75" x14ac:dyDescent="0.2">
      <c r="B76" s="55" t="s">
        <v>10</v>
      </c>
      <c r="C76" s="63">
        <f>C71</f>
        <v>5719.4</v>
      </c>
      <c r="D76" s="63">
        <f t="shared" ref="D76:G76" si="8">D71</f>
        <v>1752.3999999999999</v>
      </c>
      <c r="E76" s="63">
        <f t="shared" si="8"/>
        <v>1355.6000000000001</v>
      </c>
      <c r="F76" s="63">
        <f t="shared" si="8"/>
        <v>15999.15</v>
      </c>
      <c r="G76" s="63">
        <f t="shared" si="8"/>
        <v>945.35</v>
      </c>
      <c r="H76" s="66">
        <f>AVERAGE(C76:G76)</f>
        <v>5154.3799999999992</v>
      </c>
      <c r="I76" s="71" t="s">
        <v>106</v>
      </c>
    </row>
    <row r="77" spans="2:9" s="55" customFormat="1" ht="12.75" x14ac:dyDescent="0.2">
      <c r="B77" s="55" t="s">
        <v>11</v>
      </c>
      <c r="C77" s="63">
        <f>C49</f>
        <v>418.36071417449915</v>
      </c>
      <c r="D77" s="63">
        <f>D49</f>
        <v>120.09730380559347</v>
      </c>
      <c r="E77" s="63">
        <f>E49</f>
        <v>74.676966811926789</v>
      </c>
      <c r="F77" s="63">
        <f>F49</f>
        <v>416.14713743097712</v>
      </c>
      <c r="G77" s="63">
        <f>G49</f>
        <v>81.13642561875001</v>
      </c>
      <c r="H77" s="66">
        <f t="shared" ref="H77:H82" si="9">AVERAGE(C77:G77)</f>
        <v>222.08370956834932</v>
      </c>
    </row>
    <row r="78" spans="2:9" s="55" customFormat="1" ht="12.75" x14ac:dyDescent="0.2">
      <c r="B78" s="55" t="s">
        <v>12</v>
      </c>
      <c r="C78" s="72"/>
      <c r="D78" s="72"/>
      <c r="E78" s="72"/>
      <c r="F78" s="72"/>
      <c r="G78" s="72"/>
      <c r="H78" s="73"/>
      <c r="I78" s="71" t="s">
        <v>30</v>
      </c>
    </row>
    <row r="79" spans="2:9" s="55" customFormat="1" ht="12.75" x14ac:dyDescent="0.2">
      <c r="B79" s="55" t="s">
        <v>13</v>
      </c>
      <c r="C79" s="63">
        <f t="shared" ref="C79:G80" si="10">C51</f>
        <v>37.365859410479601</v>
      </c>
      <c r="D79" s="63">
        <f t="shared" si="10"/>
        <v>56.159857913815109</v>
      </c>
      <c r="E79" s="63">
        <f t="shared" si="10"/>
        <v>77.658142166869325</v>
      </c>
      <c r="F79" s="63">
        <f t="shared" si="10"/>
        <v>69.483434529735803</v>
      </c>
      <c r="G79" s="63">
        <f t="shared" si="10"/>
        <v>89.381997327972584</v>
      </c>
      <c r="H79" s="66">
        <f t="shared" si="9"/>
        <v>66.009858269774483</v>
      </c>
    </row>
    <row r="80" spans="2:9" s="55" customFormat="1" ht="12.75" x14ac:dyDescent="0.2">
      <c r="B80" s="55" t="s">
        <v>14</v>
      </c>
      <c r="C80" s="63">
        <f t="shared" si="10"/>
        <v>88.17446234103933</v>
      </c>
      <c r="D80" s="63">
        <f t="shared" si="10"/>
        <v>383.61721125472189</v>
      </c>
      <c r="E80" s="63">
        <f t="shared" si="10"/>
        <v>281.99409947804168</v>
      </c>
      <c r="F80" s="63">
        <f t="shared" si="10"/>
        <v>429.62265406784365</v>
      </c>
      <c r="G80" s="63">
        <f t="shared" si="10"/>
        <v>229.46143422278288</v>
      </c>
      <c r="H80" s="66">
        <f t="shared" ref="H80" si="11">AVERAGE(C80:G80)</f>
        <v>282.57397227288584</v>
      </c>
    </row>
    <row r="81" spans="2:9" s="55" customFormat="1" ht="12.75" x14ac:dyDescent="0.2">
      <c r="B81" s="55" t="s">
        <v>16</v>
      </c>
      <c r="C81" s="72"/>
      <c r="D81" s="72"/>
      <c r="E81" s="72"/>
      <c r="F81" s="72"/>
      <c r="G81" s="72"/>
      <c r="H81" s="73"/>
      <c r="I81" s="55" t="s">
        <v>22</v>
      </c>
    </row>
    <row r="82" spans="2:9" s="55" customFormat="1" ht="13.5" thickBot="1" x14ac:dyDescent="0.25">
      <c r="B82" s="59" t="s">
        <v>17</v>
      </c>
      <c r="C82" s="62">
        <f>SUM(C76:C81)</f>
        <v>6263.3010359260179</v>
      </c>
      <c r="D82" s="62">
        <f t="shared" ref="D82" si="12">SUM(D76:D81)</f>
        <v>2312.2743729741301</v>
      </c>
      <c r="E82" s="62">
        <f t="shared" ref="E82" si="13">SUM(E76:E81)</f>
        <v>1789.9292084568378</v>
      </c>
      <c r="F82" s="62">
        <f t="shared" ref="F82" si="14">SUM(F76:F81)</f>
        <v>16914.403226028557</v>
      </c>
      <c r="G82" s="62">
        <f t="shared" ref="G82" si="15">SUM(G76:G81)</f>
        <v>1345.3298571695054</v>
      </c>
      <c r="H82" s="67">
        <f t="shared" si="9"/>
        <v>5725.0475401110098</v>
      </c>
    </row>
    <row r="83" spans="2:9" s="55" customFormat="1" ht="12.75" x14ac:dyDescent="0.2"/>
    <row r="84" spans="2:9" s="55" customFormat="1" ht="12.75" x14ac:dyDescent="0.2">
      <c r="B84" s="74" t="s">
        <v>199</v>
      </c>
      <c r="C84" s="64">
        <f>H53</f>
        <v>9702.7442390969081</v>
      </c>
    </row>
    <row r="85" spans="2:9" s="55" customFormat="1" ht="12.75" x14ac:dyDescent="0.2">
      <c r="B85" s="59" t="s">
        <v>200</v>
      </c>
      <c r="C85" s="64">
        <f>H82</f>
        <v>5725.0475401110098</v>
      </c>
    </row>
    <row r="86" spans="2:9" s="55" customFormat="1" ht="13.5" thickBot="1" x14ac:dyDescent="0.25">
      <c r="B86" s="74" t="s">
        <v>201</v>
      </c>
      <c r="C86" s="75">
        <f>C85-C84</f>
        <v>-3977.6966989858984</v>
      </c>
    </row>
    <row r="87" spans="2:9" s="55" customFormat="1" ht="13.5" thickBot="1" x14ac:dyDescent="0.25"/>
    <row r="88" spans="2:9" s="14" customFormat="1" x14ac:dyDescent="0.25"/>
    <row r="89" spans="2:9" s="15" customFormat="1" x14ac:dyDescent="0.25">
      <c r="B89" s="83" t="s">
        <v>112</v>
      </c>
    </row>
    <row r="90" spans="2:9" s="15" customFormat="1" x14ac:dyDescent="0.25">
      <c r="B90" s="83"/>
    </row>
    <row r="91" spans="2:9" s="15" customFormat="1" x14ac:dyDescent="0.25">
      <c r="B91" s="141" t="s">
        <v>182</v>
      </c>
      <c r="C91" s="142">
        <f>'CPI Escalator'!E38/'CPI Escalator'!C36</f>
        <v>1.0561399728997289</v>
      </c>
    </row>
    <row r="92" spans="2:9" s="15" customFormat="1" x14ac:dyDescent="0.25">
      <c r="B92" s="83"/>
    </row>
    <row r="93" spans="2:9" s="55" customFormat="1" ht="25.5" x14ac:dyDescent="0.2">
      <c r="B93" s="76" t="s">
        <v>23</v>
      </c>
      <c r="C93" s="143">
        <f>C86/C91</f>
        <v>-3766.2590196872939</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A34189-F604-4201-BC3E-206419AC7C43}">
  <sheetPr>
    <pageSetUpPr fitToPage="1"/>
  </sheetPr>
  <dimension ref="A1:AE239"/>
  <sheetViews>
    <sheetView showGridLines="0" zoomScale="85" workbookViewId="0">
      <selection activeCell="J40" sqref="J40"/>
    </sheetView>
  </sheetViews>
  <sheetFormatPr defaultRowHeight="12.75" x14ac:dyDescent="0.2"/>
  <cols>
    <col min="1" max="10" width="9.140625" style="90"/>
    <col min="11" max="11" width="9.7109375" style="90" bestFit="1" customWidth="1"/>
    <col min="12" max="12" width="9.140625" style="90"/>
    <col min="13" max="13" width="17.85546875" style="90" bestFit="1" customWidth="1"/>
    <col min="14" max="14" width="2.7109375" style="90" customWidth="1"/>
    <col min="15" max="15" width="17.85546875" style="90" bestFit="1" customWidth="1"/>
    <col min="16" max="16" width="2.7109375" style="90" customWidth="1"/>
    <col min="17" max="17" width="16.85546875" style="90" customWidth="1"/>
    <col min="18" max="18" width="9.140625" style="90"/>
    <col min="19" max="19" width="17.85546875" style="90" bestFit="1" customWidth="1"/>
    <col min="20" max="20" width="2.7109375" style="90" customWidth="1"/>
    <col min="21" max="21" width="9.140625" style="90"/>
    <col min="22" max="22" width="13.7109375" style="90" bestFit="1" customWidth="1"/>
    <col min="23" max="24" width="9.140625" style="90"/>
    <col min="25" max="25" width="12.5703125" style="90" customWidth="1"/>
    <col min="26" max="27" width="9.140625" style="90"/>
    <col min="28" max="28" width="9.7109375" style="90" bestFit="1" customWidth="1"/>
    <col min="29" max="29" width="20.85546875" style="90" bestFit="1" customWidth="1"/>
    <col min="30" max="16384" width="9.140625" style="90"/>
  </cols>
  <sheetData>
    <row r="1" spans="1:26" x14ac:dyDescent="0.2">
      <c r="A1" s="89" t="s">
        <v>113</v>
      </c>
    </row>
    <row r="2" spans="1:26" ht="13.5" thickBot="1" x14ac:dyDescent="0.25">
      <c r="A2" s="91"/>
      <c r="B2" s="91"/>
      <c r="C2" s="91"/>
      <c r="D2" s="91"/>
      <c r="E2" s="91"/>
    </row>
    <row r="3" spans="1:26" x14ac:dyDescent="0.2">
      <c r="A3" s="159"/>
      <c r="B3" s="159"/>
      <c r="C3" s="159"/>
      <c r="D3" s="159"/>
      <c r="E3" s="159"/>
    </row>
    <row r="4" spans="1:26" ht="25.5" x14ac:dyDescent="0.25">
      <c r="A4" s="92"/>
      <c r="B4" s="92"/>
      <c r="C4" s="92"/>
      <c r="D4" s="92"/>
      <c r="E4" s="93" t="s">
        <v>115</v>
      </c>
      <c r="F4" s="94"/>
      <c r="G4" s="94"/>
      <c r="H4" s="94"/>
      <c r="I4" s="95" t="s">
        <v>116</v>
      </c>
      <c r="M4" s="96" t="s">
        <v>117</v>
      </c>
      <c r="N4" s="96"/>
      <c r="O4" s="96" t="s">
        <v>118</v>
      </c>
      <c r="P4" s="96"/>
      <c r="Q4" s="96" t="s">
        <v>119</v>
      </c>
      <c r="S4" s="96" t="s">
        <v>120</v>
      </c>
      <c r="T4" s="96"/>
      <c r="U4" s="96"/>
      <c r="V4" s="96" t="s">
        <v>121</v>
      </c>
      <c r="Y4" s="96" t="s">
        <v>122</v>
      </c>
    </row>
    <row r="5" spans="1:26" ht="13.5" thickBot="1" x14ac:dyDescent="0.25">
      <c r="A5" s="160"/>
      <c r="B5" s="160"/>
      <c r="C5" s="160"/>
      <c r="D5" s="160"/>
      <c r="E5" s="160"/>
      <c r="F5" s="94"/>
      <c r="G5" s="94"/>
      <c r="H5" s="94"/>
      <c r="I5" s="94"/>
    </row>
    <row r="6" spans="1:26" x14ac:dyDescent="0.2">
      <c r="A6" s="161"/>
      <c r="B6" s="161"/>
      <c r="C6" s="161"/>
      <c r="D6" s="161"/>
      <c r="E6" s="161"/>
      <c r="F6" s="94"/>
      <c r="G6" s="94"/>
      <c r="H6" s="94"/>
      <c r="I6" s="94"/>
      <c r="Q6" s="97" t="s">
        <v>8</v>
      </c>
      <c r="S6" s="97" t="s">
        <v>8</v>
      </c>
      <c r="Y6" s="98" t="s">
        <v>123</v>
      </c>
    </row>
    <row r="7" spans="1:26" x14ac:dyDescent="0.2">
      <c r="A7" s="99" t="s">
        <v>124</v>
      </c>
      <c r="B7" s="100">
        <v>38442</v>
      </c>
      <c r="C7" s="100">
        <v>38533</v>
      </c>
      <c r="D7" s="100">
        <v>38625</v>
      </c>
      <c r="E7" s="100">
        <v>38717</v>
      </c>
      <c r="F7" s="101">
        <v>38442</v>
      </c>
      <c r="G7" s="101">
        <v>38533</v>
      </c>
      <c r="H7" s="101">
        <v>38625</v>
      </c>
      <c r="I7" s="101">
        <v>38717</v>
      </c>
      <c r="M7" s="102" t="s">
        <v>125</v>
      </c>
      <c r="O7" s="102" t="s">
        <v>125</v>
      </c>
      <c r="Q7" s="102" t="s">
        <v>125</v>
      </c>
      <c r="S7" s="102" t="s">
        <v>125</v>
      </c>
      <c r="V7" s="102" t="s">
        <v>126</v>
      </c>
      <c r="Y7" s="90" t="s">
        <v>127</v>
      </c>
    </row>
    <row r="8" spans="1:26" ht="13.5" thickBot="1" x14ac:dyDescent="0.25">
      <c r="A8" s="103"/>
      <c r="B8" s="103"/>
      <c r="C8" s="103"/>
      <c r="D8" s="103"/>
      <c r="E8" s="103"/>
      <c r="F8" s="94"/>
      <c r="G8" s="94"/>
      <c r="H8" s="94"/>
      <c r="I8" s="94"/>
      <c r="M8" s="102" t="s">
        <v>128</v>
      </c>
      <c r="O8" s="102" t="s">
        <v>128</v>
      </c>
      <c r="Q8" s="102" t="s">
        <v>128</v>
      </c>
      <c r="S8" s="102" t="s">
        <v>128</v>
      </c>
      <c r="V8" s="102" t="s">
        <v>129</v>
      </c>
      <c r="Y8" s="90" t="s">
        <v>130</v>
      </c>
    </row>
    <row r="9" spans="1:26" ht="15" x14ac:dyDescent="0.25">
      <c r="A9" s="104" t="s">
        <v>131</v>
      </c>
      <c r="B9" s="105"/>
      <c r="C9" s="105"/>
      <c r="D9" s="105"/>
      <c r="E9" s="105"/>
      <c r="F9" s="106"/>
      <c r="G9" s="106"/>
      <c r="H9" s="106"/>
      <c r="I9" s="106"/>
      <c r="J9" s="107"/>
      <c r="M9" s="90" t="s">
        <v>132</v>
      </c>
      <c r="O9" s="108" t="s">
        <v>133</v>
      </c>
      <c r="Q9" s="102" t="s">
        <v>134</v>
      </c>
      <c r="S9" s="102" t="s">
        <v>135</v>
      </c>
      <c r="V9" s="102" t="s">
        <v>136</v>
      </c>
    </row>
    <row r="10" spans="1:26" ht="15" x14ac:dyDescent="0.25">
      <c r="A10" s="109">
        <v>1994</v>
      </c>
      <c r="B10" s="109">
        <v>110.4</v>
      </c>
      <c r="C10" s="109">
        <v>111.2</v>
      </c>
      <c r="D10" s="109">
        <v>111.9</v>
      </c>
      <c r="E10" s="109">
        <v>112.8</v>
      </c>
      <c r="F10" s="110"/>
      <c r="G10" s="110"/>
      <c r="H10" s="110"/>
      <c r="I10" s="110"/>
      <c r="M10" s="108" t="s">
        <v>137</v>
      </c>
      <c r="O10" s="108"/>
      <c r="Q10" s="108" t="s">
        <v>138</v>
      </c>
      <c r="S10" s="108" t="s">
        <v>139</v>
      </c>
    </row>
    <row r="11" spans="1:26" ht="15" x14ac:dyDescent="0.25">
      <c r="A11" s="109">
        <v>1995</v>
      </c>
      <c r="B11" s="109">
        <v>114.7</v>
      </c>
      <c r="C11" s="109">
        <v>116.2</v>
      </c>
      <c r="D11" s="109">
        <v>117.6</v>
      </c>
      <c r="E11" s="109">
        <v>118.5</v>
      </c>
      <c r="F11" s="110">
        <f t="shared" ref="F11:I24" si="0">+B11/B10-1</f>
        <v>3.8949275362318847E-2</v>
      </c>
      <c r="G11" s="110">
        <f t="shared" si="0"/>
        <v>4.496402877697836E-2</v>
      </c>
      <c r="H11" s="110">
        <f t="shared" si="0"/>
        <v>5.0938337801608391E-2</v>
      </c>
      <c r="I11" s="110">
        <f t="shared" si="0"/>
        <v>5.0531914893616969E-2</v>
      </c>
      <c r="M11" s="102"/>
    </row>
    <row r="12" spans="1:26" ht="15" x14ac:dyDescent="0.25">
      <c r="A12" s="109">
        <v>1996</v>
      </c>
      <c r="B12" s="109">
        <v>119</v>
      </c>
      <c r="C12" s="109">
        <v>119.8</v>
      </c>
      <c r="D12" s="109">
        <v>120.1</v>
      </c>
      <c r="E12" s="109">
        <v>120.3</v>
      </c>
      <c r="F12" s="110">
        <f t="shared" si="0"/>
        <v>3.7489102005231034E-2</v>
      </c>
      <c r="G12" s="110">
        <f t="shared" si="0"/>
        <v>3.0981067125645412E-2</v>
      </c>
      <c r="H12" s="110">
        <f t="shared" si="0"/>
        <v>2.1258503401360596E-2</v>
      </c>
      <c r="I12" s="110">
        <f t="shared" si="0"/>
        <v>1.51898734177216E-2</v>
      </c>
      <c r="L12" s="140" t="s">
        <v>140</v>
      </c>
      <c r="M12" s="140" t="s">
        <v>141</v>
      </c>
      <c r="R12"/>
    </row>
    <row r="13" spans="1:26" ht="15" x14ac:dyDescent="0.25">
      <c r="A13" s="109">
        <v>1997</v>
      </c>
      <c r="B13" s="109">
        <v>120.5</v>
      </c>
      <c r="C13" s="109">
        <v>120.2</v>
      </c>
      <c r="D13" s="109">
        <v>119.7</v>
      </c>
      <c r="E13" s="109">
        <v>120</v>
      </c>
      <c r="F13" s="110">
        <f t="shared" si="0"/>
        <v>1.2605042016806678E-2</v>
      </c>
      <c r="G13" s="110">
        <f t="shared" si="0"/>
        <v>3.3388981636059967E-3</v>
      </c>
      <c r="H13" s="110">
        <f t="shared" si="0"/>
        <v>-3.3305578684429404E-3</v>
      </c>
      <c r="I13" s="110">
        <f t="shared" si="0"/>
        <v>-2.4937655860348684E-3</v>
      </c>
      <c r="L13" s="111" t="s">
        <v>143</v>
      </c>
      <c r="M13" s="112">
        <f>M14*(1+H11)</f>
        <v>1.7865892768141174</v>
      </c>
      <c r="R13"/>
      <c r="Z13"/>
    </row>
    <row r="14" spans="1:26" ht="15" x14ac:dyDescent="0.25">
      <c r="A14" s="109">
        <v>1998</v>
      </c>
      <c r="B14" s="109">
        <v>120.3</v>
      </c>
      <c r="C14" s="109">
        <v>121</v>
      </c>
      <c r="D14" s="109">
        <v>121.3</v>
      </c>
      <c r="E14" s="109">
        <v>121.9</v>
      </c>
      <c r="F14" s="110">
        <f t="shared" si="0"/>
        <v>-1.6597510373443924E-3</v>
      </c>
      <c r="G14" s="110">
        <f t="shared" si="0"/>
        <v>6.6555740432612254E-3</v>
      </c>
      <c r="H14" s="110">
        <f t="shared" si="0"/>
        <v>1.3366750208855471E-2</v>
      </c>
      <c r="I14" s="110">
        <f t="shared" si="0"/>
        <v>1.5833333333333366E-2</v>
      </c>
      <c r="L14" s="111" t="s">
        <v>144</v>
      </c>
      <c r="M14" s="112">
        <f t="shared" ref="M14:M28" si="1">M15*(1+H12)</f>
        <v>1.6999943883971069</v>
      </c>
      <c r="R14"/>
      <c r="Z14"/>
    </row>
    <row r="15" spans="1:26" ht="15" x14ac:dyDescent="0.25">
      <c r="A15" s="109">
        <v>1999</v>
      </c>
      <c r="B15" s="109">
        <v>121.8</v>
      </c>
      <c r="C15" s="109">
        <v>122.3</v>
      </c>
      <c r="D15" s="109">
        <v>123.4</v>
      </c>
      <c r="E15" s="109">
        <v>124.1</v>
      </c>
      <c r="F15" s="110">
        <f t="shared" si="0"/>
        <v>1.2468827930174564E-2</v>
      </c>
      <c r="G15" s="110">
        <f t="shared" si="0"/>
        <v>1.074380165289246E-2</v>
      </c>
      <c r="H15" s="110">
        <f t="shared" si="0"/>
        <v>1.7312448474855691E-2</v>
      </c>
      <c r="I15" s="110">
        <f t="shared" si="0"/>
        <v>1.8047579983593076E-2</v>
      </c>
      <c r="L15" s="111" t="s">
        <v>145</v>
      </c>
      <c r="M15" s="112">
        <f t="shared" si="1"/>
        <v>1.6646073278559514</v>
      </c>
      <c r="R15" s="140" t="s">
        <v>140</v>
      </c>
      <c r="Z15"/>
    </row>
    <row r="16" spans="1:26" ht="15" x14ac:dyDescent="0.25">
      <c r="A16" s="113">
        <v>2000</v>
      </c>
      <c r="B16" s="109">
        <v>125.2</v>
      </c>
      <c r="C16" s="109">
        <v>126.2</v>
      </c>
      <c r="D16" s="109">
        <v>130.9</v>
      </c>
      <c r="E16" s="109">
        <v>131.30000000000001</v>
      </c>
      <c r="F16" s="110">
        <f t="shared" si="0"/>
        <v>2.791461412151075E-2</v>
      </c>
      <c r="G16" s="110">
        <f t="shared" si="0"/>
        <v>3.1888798037612576E-2</v>
      </c>
      <c r="H16" s="110">
        <f t="shared" si="0"/>
        <v>6.0777957860615794E-2</v>
      </c>
      <c r="I16" s="110">
        <f t="shared" si="0"/>
        <v>5.8017727639001038E-2</v>
      </c>
      <c r="L16" s="111" t="s">
        <v>146</v>
      </c>
      <c r="M16" s="112">
        <f t="shared" si="1"/>
        <v>1.6701699254427715</v>
      </c>
      <c r="Q16" s="114">
        <f t="shared" ref="Q16:Q28" si="2">Q17*(1+F14)</f>
        <v>1.5757780082987543</v>
      </c>
      <c r="R16" s="111" t="s">
        <v>146</v>
      </c>
      <c r="S16" s="136">
        <f t="shared" ref="S16:S27" si="3">S17*(1+F14)</f>
        <v>1.7282514561721989</v>
      </c>
      <c r="Z16" s="140" t="s">
        <v>142</v>
      </c>
    </row>
    <row r="17" spans="1:29" ht="15" x14ac:dyDescent="0.25">
      <c r="A17" s="113">
        <v>2001</v>
      </c>
      <c r="B17" s="109">
        <v>132.69999999999999</v>
      </c>
      <c r="C17" s="109">
        <v>133.80000000000001</v>
      </c>
      <c r="D17" s="109">
        <v>134.19999999999999</v>
      </c>
      <c r="E17" s="109">
        <v>135.4</v>
      </c>
      <c r="F17" s="110">
        <f t="shared" si="0"/>
        <v>5.9904153354632506E-2</v>
      </c>
      <c r="G17" s="110">
        <f t="shared" si="0"/>
        <v>6.0221870047543646E-2</v>
      </c>
      <c r="H17" s="110">
        <f t="shared" si="0"/>
        <v>2.5210084033613356E-2</v>
      </c>
      <c r="I17" s="110">
        <f t="shared" si="0"/>
        <v>3.1226199543031186E-2</v>
      </c>
      <c r="L17" s="111" t="s">
        <v>147</v>
      </c>
      <c r="M17" s="112">
        <f t="shared" si="1"/>
        <v>1.6481396543734521</v>
      </c>
      <c r="Q17" s="114">
        <f t="shared" si="2"/>
        <v>1.5783977556109716</v>
      </c>
      <c r="R17" s="111" t="s">
        <v>147</v>
      </c>
      <c r="S17" s="136">
        <f t="shared" si="3"/>
        <v>1.7311246921758101</v>
      </c>
      <c r="Y17" s="138">
        <f t="shared" ref="Y17:Y29" si="4">Y18*(1+$F16)</f>
        <v>1.7279645378634017</v>
      </c>
      <c r="Z17" s="115">
        <v>1999</v>
      </c>
    </row>
    <row r="18" spans="1:29" ht="15" x14ac:dyDescent="0.25">
      <c r="A18" s="113">
        <v>2002</v>
      </c>
      <c r="B18" s="109">
        <v>136.6</v>
      </c>
      <c r="C18" s="109">
        <v>137.6</v>
      </c>
      <c r="D18" s="109">
        <v>138.5</v>
      </c>
      <c r="E18" s="109">
        <v>139.5</v>
      </c>
      <c r="F18" s="110">
        <f t="shared" si="0"/>
        <v>2.9389600602863553E-2</v>
      </c>
      <c r="G18" s="110">
        <f t="shared" si="0"/>
        <v>2.8400597907324299E-2</v>
      </c>
      <c r="H18" s="110">
        <f t="shared" si="0"/>
        <v>3.2041728763040345E-2</v>
      </c>
      <c r="I18" s="110">
        <f t="shared" si="0"/>
        <v>3.0280649926144765E-2</v>
      </c>
      <c r="L18" s="111" t="s">
        <v>148</v>
      </c>
      <c r="M18" s="112">
        <f t="shared" si="1"/>
        <v>1.6200918968841147</v>
      </c>
      <c r="N18"/>
      <c r="Q18" s="114">
        <f t="shared" si="2"/>
        <v>1.5589593596059104</v>
      </c>
      <c r="R18" s="111" t="s">
        <v>148</v>
      </c>
      <c r="S18" s="136">
        <f t="shared" si="3"/>
        <v>1.7098054225677337</v>
      </c>
      <c r="Y18" s="138">
        <f t="shared" si="4"/>
        <v>1.6810389833207853</v>
      </c>
      <c r="Z18" s="115">
        <v>2000</v>
      </c>
    </row>
    <row r="19" spans="1:29" ht="15" x14ac:dyDescent="0.25">
      <c r="A19" s="113">
        <v>2003</v>
      </c>
      <c r="B19" s="109">
        <v>141.30000000000001</v>
      </c>
      <c r="C19" s="109">
        <v>141.30000000000001</v>
      </c>
      <c r="D19" s="109">
        <v>142.1</v>
      </c>
      <c r="E19" s="109">
        <v>142.80000000000001</v>
      </c>
      <c r="F19" s="110">
        <f t="shared" si="0"/>
        <v>3.4407027818448066E-2</v>
      </c>
      <c r="G19" s="110">
        <f t="shared" si="0"/>
        <v>2.6889534883721034E-2</v>
      </c>
      <c r="H19" s="110">
        <f t="shared" si="0"/>
        <v>2.5992779783393427E-2</v>
      </c>
      <c r="I19" s="110">
        <f t="shared" si="0"/>
        <v>2.3655913978494647E-2</v>
      </c>
      <c r="L19" s="111" t="s">
        <v>149</v>
      </c>
      <c r="M19" s="112">
        <f t="shared" si="1"/>
        <v>1.527267685832695</v>
      </c>
      <c r="N19"/>
      <c r="Q19" s="114">
        <f t="shared" si="2"/>
        <v>1.5166234025559095</v>
      </c>
      <c r="R19" s="111" t="s">
        <v>149</v>
      </c>
      <c r="S19" s="136">
        <f t="shared" si="3"/>
        <v>1.6633730069388974</v>
      </c>
      <c r="Y19" s="138">
        <f t="shared" si="4"/>
        <v>1.5860292442483974</v>
      </c>
      <c r="Z19" s="115">
        <v>2001</v>
      </c>
    </row>
    <row r="20" spans="1:29" ht="15" x14ac:dyDescent="0.25">
      <c r="A20" s="113">
        <v>2004</v>
      </c>
      <c r="B20" s="109">
        <v>144.1</v>
      </c>
      <c r="C20" s="109">
        <v>144.80000000000001</v>
      </c>
      <c r="D20" s="109">
        <v>145.4</v>
      </c>
      <c r="E20" s="109">
        <v>146.5</v>
      </c>
      <c r="F20" s="110">
        <f t="shared" si="0"/>
        <v>1.9815994338287179E-2</v>
      </c>
      <c r="G20" s="110">
        <f t="shared" si="0"/>
        <v>2.4769992922859085E-2</v>
      </c>
      <c r="H20" s="110">
        <f t="shared" si="0"/>
        <v>2.3223082336382816E-2</v>
      </c>
      <c r="I20" s="110">
        <f t="shared" si="0"/>
        <v>2.5910364145658171E-2</v>
      </c>
      <c r="K20" s="116"/>
      <c r="L20" s="111" t="s">
        <v>150</v>
      </c>
      <c r="M20" s="112">
        <f t="shared" si="1"/>
        <v>1.4897119230663174</v>
      </c>
      <c r="N20"/>
      <c r="Q20" s="114">
        <f t="shared" si="2"/>
        <v>1.4309061793519209</v>
      </c>
      <c r="R20" s="111" t="s">
        <v>150</v>
      </c>
      <c r="S20" s="136">
        <f t="shared" si="3"/>
        <v>1.5693617216936697</v>
      </c>
      <c r="Y20" s="138">
        <f t="shared" si="4"/>
        <v>1.5407472965721987</v>
      </c>
      <c r="Z20" s="115">
        <v>2002</v>
      </c>
    </row>
    <row r="21" spans="1:29" ht="15" x14ac:dyDescent="0.25">
      <c r="A21" s="113">
        <v>2005</v>
      </c>
      <c r="B21" s="109">
        <v>147.5</v>
      </c>
      <c r="C21" s="109">
        <v>148.4</v>
      </c>
      <c r="D21" s="109">
        <v>149.80000000000001</v>
      </c>
      <c r="E21" s="92">
        <v>150.6</v>
      </c>
      <c r="F21" s="110">
        <f t="shared" si="0"/>
        <v>2.3594725884802159E-2</v>
      </c>
      <c r="G21" s="110">
        <f t="shared" si="0"/>
        <v>2.4861878453038555E-2</v>
      </c>
      <c r="H21" s="110">
        <f t="shared" si="0"/>
        <v>3.0261348005502064E-2</v>
      </c>
      <c r="I21" s="110">
        <f t="shared" si="0"/>
        <v>2.7986348122866822E-2</v>
      </c>
      <c r="K21" s="116"/>
      <c r="L21" s="111" t="s">
        <v>151</v>
      </c>
      <c r="M21" s="112">
        <f t="shared" si="1"/>
        <v>1.4434609391732836</v>
      </c>
      <c r="N21"/>
      <c r="Q21" s="114">
        <f t="shared" si="2"/>
        <v>1.3900530746705704</v>
      </c>
      <c r="R21" s="111" t="s">
        <v>151</v>
      </c>
      <c r="S21" s="136">
        <f t="shared" si="3"/>
        <v>1.5245556403275986</v>
      </c>
      <c r="Y21" s="138">
        <f t="shared" si="4"/>
        <v>1.4894980942092169</v>
      </c>
      <c r="Z21" s="115">
        <v>2003</v>
      </c>
    </row>
    <row r="22" spans="1:29" ht="15" x14ac:dyDescent="0.25">
      <c r="A22" s="113">
        <v>2006</v>
      </c>
      <c r="B22" s="109">
        <v>151.9</v>
      </c>
      <c r="C22" s="109">
        <v>154.30000000000001</v>
      </c>
      <c r="D22" s="109">
        <v>155.69999999999999</v>
      </c>
      <c r="E22" s="92">
        <v>155.5</v>
      </c>
      <c r="F22" s="110">
        <f t="shared" si="0"/>
        <v>2.9830508474576245E-2</v>
      </c>
      <c r="G22" s="110">
        <f t="shared" si="0"/>
        <v>3.9757412398921943E-2</v>
      </c>
      <c r="H22" s="110">
        <f>+D22/D21-1</f>
        <v>3.9385847797062556E-2</v>
      </c>
      <c r="I22" s="110">
        <f t="shared" si="0"/>
        <v>3.253652058432932E-2</v>
      </c>
      <c r="K22" s="116"/>
      <c r="L22" s="111" t="s">
        <v>152</v>
      </c>
      <c r="M22" s="112">
        <f t="shared" si="1"/>
        <v>1.4068919076389852</v>
      </c>
      <c r="N22"/>
      <c r="Q22" s="114">
        <f t="shared" si="2"/>
        <v>1.3438163481953285</v>
      </c>
      <c r="R22" s="111" t="s">
        <v>152</v>
      </c>
      <c r="S22" s="136">
        <f t="shared" si="3"/>
        <v>1.4738450139331207</v>
      </c>
      <c r="Y22" s="138">
        <f t="shared" si="4"/>
        <v>1.4605557301302039</v>
      </c>
      <c r="Z22" s="115">
        <v>2004</v>
      </c>
    </row>
    <row r="23" spans="1:29" ht="15" x14ac:dyDescent="0.25">
      <c r="A23" s="113">
        <v>2007</v>
      </c>
      <c r="B23" s="109">
        <v>155.6</v>
      </c>
      <c r="C23" s="109">
        <v>157.5</v>
      </c>
      <c r="D23" s="109">
        <v>158.6</v>
      </c>
      <c r="E23" s="92">
        <v>160.1</v>
      </c>
      <c r="F23" s="110">
        <f t="shared" si="0"/>
        <v>2.4358130348913765E-2</v>
      </c>
      <c r="G23" s="110">
        <f>+C23/C22-1</f>
        <v>2.0738820479585085E-2</v>
      </c>
      <c r="H23" s="110">
        <f>+D23/D22-1</f>
        <v>1.862556197816323E-2</v>
      </c>
      <c r="I23" s="110">
        <f t="shared" si="0"/>
        <v>2.9581993569131715E-2</v>
      </c>
      <c r="K23" s="116"/>
      <c r="L23" s="111" t="s">
        <v>153</v>
      </c>
      <c r="M23" s="112">
        <f>M24*(1+H21)</f>
        <v>1.3749610734215942</v>
      </c>
      <c r="N23"/>
      <c r="Q23" s="114">
        <f t="shared" si="2"/>
        <v>1.3177047189451765</v>
      </c>
      <c r="R23" s="111" t="s">
        <v>153</v>
      </c>
      <c r="S23" s="136">
        <f t="shared" si="3"/>
        <v>1.4452068040857042</v>
      </c>
      <c r="Y23" s="138">
        <f t="shared" si="4"/>
        <v>1.4268886827916094</v>
      </c>
      <c r="Z23" s="115">
        <v>2005</v>
      </c>
    </row>
    <row r="24" spans="1:29" ht="15" x14ac:dyDescent="0.25">
      <c r="A24" s="113">
        <v>2008</v>
      </c>
      <c r="B24" s="109">
        <v>162.19999999999999</v>
      </c>
      <c r="C24" s="109">
        <v>164.6</v>
      </c>
      <c r="D24" s="109">
        <v>166.5</v>
      </c>
      <c r="E24" s="117">
        <v>166</v>
      </c>
      <c r="F24" s="110">
        <f t="shared" si="0"/>
        <v>4.2416452442159303E-2</v>
      </c>
      <c r="G24" s="110">
        <f>+C24/C23-1</f>
        <v>4.5079365079365052E-2</v>
      </c>
      <c r="H24" s="110">
        <f>+D24/D23-1</f>
        <v>4.9810844892812067E-2</v>
      </c>
      <c r="I24" s="110">
        <f>+E24/E23-1</f>
        <v>3.6851967520299844E-2</v>
      </c>
      <c r="K24" s="116"/>
      <c r="L24" s="111" t="s">
        <v>154</v>
      </c>
      <c r="M24" s="112">
        <f t="shared" si="1"/>
        <v>1.3345750338818412</v>
      </c>
      <c r="N24"/>
      <c r="Q24" s="114">
        <f t="shared" si="2"/>
        <v>1.2873305084745759</v>
      </c>
      <c r="R24" s="111" t="s">
        <v>154</v>
      </c>
      <c r="S24" s="136">
        <f t="shared" si="3"/>
        <v>1.4118935625</v>
      </c>
      <c r="Y24" s="138">
        <f t="shared" si="4"/>
        <v>1.3855568183789493</v>
      </c>
      <c r="Z24" s="115">
        <v>2006</v>
      </c>
    </row>
    <row r="25" spans="1:29" ht="15" x14ac:dyDescent="0.25">
      <c r="A25" s="113">
        <v>2009</v>
      </c>
      <c r="B25" s="109">
        <v>166.2</v>
      </c>
      <c r="C25" s="118">
        <v>167</v>
      </c>
      <c r="D25" s="109">
        <v>168.6</v>
      </c>
      <c r="E25" s="92">
        <v>169.5</v>
      </c>
      <c r="F25" s="110">
        <f>+B25/B24-1</f>
        <v>2.4660912453760897E-2</v>
      </c>
      <c r="G25" s="110">
        <f>+C25/C24-1</f>
        <v>1.4580801944106936E-2</v>
      </c>
      <c r="H25" s="110">
        <f>+D25/D24-1</f>
        <v>1.2612612612612484E-2</v>
      </c>
      <c r="I25" s="110">
        <f>+E25/E24-1</f>
        <v>2.108433734939763E-2</v>
      </c>
      <c r="K25" s="116"/>
      <c r="L25" s="111" t="s">
        <v>155</v>
      </c>
      <c r="M25" s="112">
        <f t="shared" si="1"/>
        <v>1.2840034686929984</v>
      </c>
      <c r="N25"/>
      <c r="Q25" s="114">
        <f t="shared" si="2"/>
        <v>1.2500411454904539</v>
      </c>
      <c r="R25" s="111" t="s">
        <v>155</v>
      </c>
      <c r="S25" s="136">
        <f t="shared" si="3"/>
        <v>1.3709960531188281</v>
      </c>
      <c r="Y25" s="138">
        <f t="shared" si="4"/>
        <v>1.3526097732118405</v>
      </c>
      <c r="Z25" s="115">
        <v>2007</v>
      </c>
    </row>
    <row r="26" spans="1:29" ht="15" x14ac:dyDescent="0.25">
      <c r="A26" s="113">
        <v>2010</v>
      </c>
      <c r="B26" s="118">
        <v>171</v>
      </c>
      <c r="C26" s="109">
        <v>172.1</v>
      </c>
      <c r="D26" s="109">
        <v>173.3</v>
      </c>
      <c r="E26" s="117">
        <v>174</v>
      </c>
      <c r="F26" s="110">
        <f>+B26/B25-1</f>
        <v>2.8880866425992746E-2</v>
      </c>
      <c r="G26" s="110">
        <f t="shared" ref="G26:I27" si="5">+C26/C25-1</f>
        <v>3.0538922155688653E-2</v>
      </c>
      <c r="H26" s="110">
        <f t="shared" si="5"/>
        <v>2.7876631079478242E-2</v>
      </c>
      <c r="I26" s="110">
        <f t="shared" si="5"/>
        <v>2.6548672566371723E-2</v>
      </c>
      <c r="K26" s="116"/>
      <c r="L26" s="111" t="s">
        <v>156</v>
      </c>
      <c r="M26" s="112">
        <f t="shared" si="1"/>
        <v>1.2605254733638074</v>
      </c>
      <c r="N26"/>
      <c r="Q26" s="114">
        <f t="shared" si="2"/>
        <v>1.2203165167095111</v>
      </c>
      <c r="R26" s="111" t="s">
        <v>156</v>
      </c>
      <c r="S26" s="136">
        <f t="shared" si="3"/>
        <v>1.3383952472284704</v>
      </c>
      <c r="Y26" s="138">
        <f t="shared" si="4"/>
        <v>1.2975713977297312</v>
      </c>
      <c r="Z26" s="115">
        <v>2008</v>
      </c>
    </row>
    <row r="27" spans="1:29" ht="15" x14ac:dyDescent="0.25">
      <c r="A27" s="113">
        <v>2011</v>
      </c>
      <c r="B27" s="109">
        <v>176.7</v>
      </c>
      <c r="C27" s="109">
        <v>178.3</v>
      </c>
      <c r="D27" s="109">
        <v>179.4</v>
      </c>
      <c r="E27" s="109">
        <v>179.4</v>
      </c>
      <c r="F27" s="110">
        <f>+B27/B26-1</f>
        <v>3.3333333333333215E-2</v>
      </c>
      <c r="G27" s="110">
        <f>+C27/C26-1</f>
        <v>3.6025566531086683E-2</v>
      </c>
      <c r="H27" s="110">
        <f t="shared" si="5"/>
        <v>3.5199076745527913E-2</v>
      </c>
      <c r="I27" s="110">
        <f>+E27/E26-1</f>
        <v>3.1034482758620641E-2</v>
      </c>
      <c r="K27" s="116"/>
      <c r="L27" s="111" t="s">
        <v>157</v>
      </c>
      <c r="M27" s="112">
        <f>M28*(1+H25)</f>
        <v>1.2007167572102093</v>
      </c>
      <c r="N27"/>
      <c r="Q27" s="114">
        <f t="shared" si="2"/>
        <v>1.1706612207151661</v>
      </c>
      <c r="R27" s="111" t="s">
        <v>157</v>
      </c>
      <c r="S27" s="136">
        <f t="shared" si="3"/>
        <v>1.2839352679947595</v>
      </c>
      <c r="Y27" s="137">
        <f t="shared" si="4"/>
        <v>1.2663422425497135</v>
      </c>
      <c r="Z27" s="115">
        <v>2009</v>
      </c>
    </row>
    <row r="28" spans="1:29" ht="15" x14ac:dyDescent="0.25">
      <c r="A28" s="113">
        <v>2012</v>
      </c>
      <c r="B28" s="119">
        <v>179.5</v>
      </c>
      <c r="C28" s="119">
        <v>180.4</v>
      </c>
      <c r="D28" s="120"/>
      <c r="E28" s="120"/>
      <c r="F28" s="110">
        <f>+B28/B27-1</f>
        <v>1.5846066779853007E-2</v>
      </c>
      <c r="G28" s="110">
        <f>+C28/C27-1</f>
        <v>1.1777902411665764E-2</v>
      </c>
      <c r="H28" s="110"/>
      <c r="I28" s="110"/>
      <c r="K28" s="116"/>
      <c r="L28" s="111" t="s">
        <v>158</v>
      </c>
      <c r="M28" s="112">
        <f t="shared" si="1"/>
        <v>1.1857612104122175</v>
      </c>
      <c r="N28"/>
      <c r="Q28" s="121">
        <f t="shared" si="2"/>
        <v>1.1424864620938624</v>
      </c>
      <c r="R28" s="111" t="s">
        <v>158</v>
      </c>
      <c r="S28" s="137">
        <f>S29*(1+$F26)</f>
        <v>1.2530342988492778</v>
      </c>
      <c r="Y28" s="136">
        <f t="shared" si="4"/>
        <v>1.2307957936360374</v>
      </c>
      <c r="Z28" s="115">
        <v>2010</v>
      </c>
      <c r="AA28" s="122" t="s">
        <v>159</v>
      </c>
    </row>
    <row r="29" spans="1:29" ht="15" x14ac:dyDescent="0.25">
      <c r="A29" s="104" t="s">
        <v>160</v>
      </c>
      <c r="B29" s="105"/>
      <c r="C29" s="105"/>
      <c r="D29" s="105"/>
      <c r="E29" s="105"/>
      <c r="F29" s="106"/>
      <c r="G29" s="106"/>
      <c r="H29" s="106"/>
      <c r="I29" s="106"/>
      <c r="J29" s="107"/>
      <c r="K29" s="116"/>
      <c r="L29" s="123" t="s">
        <v>161</v>
      </c>
      <c r="M29" s="112">
        <f>M30*(1+H27)</f>
        <v>1.1536026547922669</v>
      </c>
      <c r="N29"/>
      <c r="Q29" s="114">
        <f>Q30*(1+F27)</f>
        <v>1.1104166666666664</v>
      </c>
      <c r="R29" s="123" t="s">
        <v>161</v>
      </c>
      <c r="S29" s="136">
        <f>S30*(1+F27)</f>
        <v>1.2178614062499997</v>
      </c>
      <c r="Y29" s="136">
        <f t="shared" si="4"/>
        <v>1.191092703518746</v>
      </c>
      <c r="Z29" s="115">
        <v>2011</v>
      </c>
      <c r="AB29" s="124"/>
      <c r="AC29" s="124"/>
    </row>
    <row r="30" spans="1:29" ht="15" x14ac:dyDescent="0.25">
      <c r="A30" s="125">
        <v>2011</v>
      </c>
      <c r="B30" s="119">
        <v>98.3</v>
      </c>
      <c r="C30" s="119">
        <v>99.2</v>
      </c>
      <c r="D30" s="119">
        <v>99.8</v>
      </c>
      <c r="E30" s="119">
        <v>99.8</v>
      </c>
      <c r="F30" s="126"/>
      <c r="G30" s="126"/>
      <c r="H30" s="126"/>
      <c r="I30" s="126"/>
      <c r="K30" s="116"/>
      <c r="L30" s="123" t="s">
        <v>162</v>
      </c>
      <c r="M30" s="112">
        <f t="shared" ref="M30:M32" si="6">M31*(1+H31)</f>
        <v>1.1143775923940906</v>
      </c>
      <c r="N30"/>
      <c r="Q30" s="114">
        <f t="shared" ref="Q30:Q37" si="7">$E$33/C30</f>
        <v>1.0745967741935483</v>
      </c>
      <c r="R30" s="123" t="s">
        <v>162</v>
      </c>
      <c r="S30" s="136">
        <f t="shared" ref="S30:S38" si="8">$E$38/C30</f>
        <v>1.1785755544354837</v>
      </c>
      <c r="Y30" s="136">
        <f>Y31*(1+$F32)</f>
        <v>1.1725129844666429</v>
      </c>
      <c r="Z30" s="115">
        <v>2012</v>
      </c>
      <c r="AB30" s="124"/>
      <c r="AC30" s="124"/>
    </row>
    <row r="31" spans="1:29" ht="15" x14ac:dyDescent="0.25">
      <c r="A31" s="125">
        <v>2012</v>
      </c>
      <c r="B31" s="119">
        <v>99.9</v>
      </c>
      <c r="C31" s="119">
        <v>100.4</v>
      </c>
      <c r="D31" s="119">
        <v>101.8</v>
      </c>
      <c r="E31" s="127">
        <v>102</v>
      </c>
      <c r="F31" s="126">
        <f t="shared" ref="F31:I35" si="9">+B31/B30-1</f>
        <v>1.6276703967446737E-2</v>
      </c>
      <c r="G31" s="126">
        <f t="shared" si="9"/>
        <v>1.2096774193548487E-2</v>
      </c>
      <c r="H31" s="126">
        <f t="shared" si="9"/>
        <v>2.0040080160320661E-2</v>
      </c>
      <c r="I31" s="126">
        <f t="shared" si="9"/>
        <v>2.2044088176352838E-2</v>
      </c>
      <c r="K31" s="116"/>
      <c r="L31" s="123" t="s">
        <v>163</v>
      </c>
      <c r="M31" s="112">
        <f t="shared" si="6"/>
        <v>1.0924841229953854</v>
      </c>
      <c r="N31"/>
      <c r="Q31" s="114">
        <f t="shared" si="7"/>
        <v>1.0617529880478087</v>
      </c>
      <c r="R31" s="123" t="s">
        <v>163</v>
      </c>
      <c r="S31" s="136">
        <f t="shared" si="8"/>
        <v>1.1644889940239043</v>
      </c>
      <c r="Y31" s="136">
        <f>Y32*(1+$F33)</f>
        <v>1.1438871791818128</v>
      </c>
      <c r="Z31" s="115">
        <v>2013</v>
      </c>
      <c r="AB31" s="124"/>
      <c r="AC31" s="124"/>
    </row>
    <row r="32" spans="1:29" ht="15" x14ac:dyDescent="0.25">
      <c r="A32" s="125">
        <v>2013</v>
      </c>
      <c r="B32" s="119">
        <v>102.4</v>
      </c>
      <c r="C32" s="119">
        <v>102.8</v>
      </c>
      <c r="D32" s="128">
        <v>104</v>
      </c>
      <c r="E32" s="129">
        <v>104.8</v>
      </c>
      <c r="F32" s="126">
        <f t="shared" si="9"/>
        <v>2.5025025025025016E-2</v>
      </c>
      <c r="G32" s="126">
        <f t="shared" si="9"/>
        <v>2.3904382470119501E-2</v>
      </c>
      <c r="H32" s="126">
        <f t="shared" si="9"/>
        <v>2.16110019646365E-2</v>
      </c>
      <c r="I32" s="126">
        <f t="shared" si="9"/>
        <v>2.7450980392156765E-2</v>
      </c>
      <c r="K32" s="116"/>
      <c r="L32" s="123" t="s">
        <v>164</v>
      </c>
      <c r="M32" s="112">
        <f t="shared" si="6"/>
        <v>1.0693738819320215</v>
      </c>
      <c r="N32"/>
      <c r="Q32" s="114">
        <f t="shared" si="7"/>
        <v>1.036964980544747</v>
      </c>
      <c r="R32" s="123" t="s">
        <v>164</v>
      </c>
      <c r="S32" s="136">
        <f t="shared" si="8"/>
        <v>1.1373024805447471</v>
      </c>
      <c r="T32" s="90" t="s">
        <v>165</v>
      </c>
      <c r="Y32" s="136">
        <f>Y33*(1+$F34)</f>
        <v>1.1113287205713247</v>
      </c>
      <c r="Z32" s="115">
        <v>2014</v>
      </c>
      <c r="AB32" s="124"/>
      <c r="AC32" s="124"/>
    </row>
    <row r="33" spans="1:31" ht="15" x14ac:dyDescent="0.25">
      <c r="A33" s="125">
        <v>2014</v>
      </c>
      <c r="B33" s="119">
        <v>105.4</v>
      </c>
      <c r="C33" s="119">
        <v>105.9</v>
      </c>
      <c r="D33" s="119">
        <v>106.4</v>
      </c>
      <c r="E33" s="129">
        <v>106.6</v>
      </c>
      <c r="F33" s="126">
        <f t="shared" si="9"/>
        <v>2.9296875E-2</v>
      </c>
      <c r="G33" s="126">
        <f t="shared" si="9"/>
        <v>3.0155642023346418E-2</v>
      </c>
      <c r="H33" s="126">
        <f t="shared" si="9"/>
        <v>2.3076923076923217E-2</v>
      </c>
      <c r="I33" s="126">
        <f t="shared" si="9"/>
        <v>1.7175572519083859E-2</v>
      </c>
      <c r="L33" s="123" t="s">
        <v>166</v>
      </c>
      <c r="M33" s="112">
        <f>M34*(1+H34)</f>
        <v>1.0452526665500961</v>
      </c>
      <c r="O33" s="136">
        <f>M33/$M$38</f>
        <v>1.0909765693303024</v>
      </c>
      <c r="Q33" s="114">
        <f t="shared" si="7"/>
        <v>1.0066100094428705</v>
      </c>
      <c r="R33" s="123" t="s">
        <v>166</v>
      </c>
      <c r="S33" s="136">
        <f t="shared" si="8"/>
        <v>1.1040103399433427</v>
      </c>
      <c r="Y33" s="136">
        <f t="shared" ref="Y33:Y35" si="10">+$E$38/E33</f>
        <v>1.0967607410881801</v>
      </c>
      <c r="Z33" s="115">
        <v>2015</v>
      </c>
      <c r="AA33" s="122" t="s">
        <v>167</v>
      </c>
      <c r="AB33" s="124"/>
      <c r="AC33" s="124"/>
      <c r="AD33" s="136">
        <f>+$C$36/E33</f>
        <v>1.0384615384615385</v>
      </c>
      <c r="AE33" t="s">
        <v>168</v>
      </c>
    </row>
    <row r="34" spans="1:31" ht="15" x14ac:dyDescent="0.25">
      <c r="A34" s="125">
        <v>2015</v>
      </c>
      <c r="B34" s="119">
        <v>106.8</v>
      </c>
      <c r="C34" s="119">
        <v>107.5</v>
      </c>
      <c r="D34" s="128">
        <v>108</v>
      </c>
      <c r="E34" s="129">
        <v>108.4</v>
      </c>
      <c r="F34" s="126">
        <f t="shared" si="9"/>
        <v>1.3282732447817747E-2</v>
      </c>
      <c r="G34" s="126">
        <f t="shared" si="9"/>
        <v>1.5108593012275628E-2</v>
      </c>
      <c r="H34" s="126">
        <f>+D34/D33-1</f>
        <v>1.5037593984962294E-2</v>
      </c>
      <c r="I34" s="126">
        <f t="shared" si="9"/>
        <v>1.6885553470919357E-2</v>
      </c>
      <c r="L34" s="123" t="s">
        <v>114</v>
      </c>
      <c r="M34" s="112">
        <f>+$C$36/C34</f>
        <v>1.0297674418604652</v>
      </c>
      <c r="O34" s="136">
        <f>M34/$M$38</f>
        <v>1.0748139534883721</v>
      </c>
      <c r="Q34" s="114">
        <f t="shared" si="7"/>
        <v>0.99162790697674408</v>
      </c>
      <c r="R34" s="123" t="s">
        <v>114</v>
      </c>
      <c r="S34" s="136">
        <f t="shared" si="8"/>
        <v>1.0875785581395347</v>
      </c>
      <c r="Y34" s="139">
        <f t="shared" si="10"/>
        <v>1.0785488468634685</v>
      </c>
      <c r="Z34" s="115">
        <v>2016</v>
      </c>
      <c r="AB34" s="124"/>
      <c r="AC34" s="124"/>
    </row>
    <row r="35" spans="1:31" ht="15" x14ac:dyDescent="0.25">
      <c r="A35" s="125">
        <v>2016</v>
      </c>
      <c r="B35" s="119">
        <v>108.2</v>
      </c>
      <c r="C35" s="119">
        <v>108.6</v>
      </c>
      <c r="D35" s="119">
        <v>109.4</v>
      </c>
      <c r="E35" s="128">
        <v>110</v>
      </c>
      <c r="F35" s="126">
        <f t="shared" si="9"/>
        <v>1.3108614232209881E-2</v>
      </c>
      <c r="G35" s="126">
        <f>+C35/C34-1</f>
        <v>1.0232558139534831E-2</v>
      </c>
      <c r="H35" s="126">
        <f>+D35/D34-1</f>
        <v>1.2962962962963065E-2</v>
      </c>
      <c r="I35" s="126">
        <f t="shared" si="9"/>
        <v>1.4760147601476037E-2</v>
      </c>
      <c r="L35" s="123" t="s">
        <v>169</v>
      </c>
      <c r="M35" s="112">
        <f>+$C$36/C35</f>
        <v>1.0193370165745856</v>
      </c>
      <c r="O35" s="136">
        <f t="shared" ref="O35:O38" si="11">M35/$M$38</f>
        <v>1.0639272559852671</v>
      </c>
      <c r="Q35" s="114">
        <f t="shared" si="7"/>
        <v>0.98158379373848992</v>
      </c>
      <c r="R35" s="123" t="s">
        <v>169</v>
      </c>
      <c r="S35" s="136">
        <f t="shared" si="8"/>
        <v>1.0765625690607734</v>
      </c>
      <c r="Y35" s="139">
        <f t="shared" si="10"/>
        <v>1.0628608636363637</v>
      </c>
      <c r="Z35" s="115">
        <v>2017</v>
      </c>
      <c r="AB35" s="124"/>
      <c r="AC35" s="124"/>
    </row>
    <row r="36" spans="1:31" ht="15" x14ac:dyDescent="0.25">
      <c r="A36" s="125">
        <v>2017</v>
      </c>
      <c r="B36" s="119">
        <v>110.5</v>
      </c>
      <c r="C36" s="119">
        <v>110.7</v>
      </c>
      <c r="D36" s="119">
        <v>111.4</v>
      </c>
      <c r="E36" s="128">
        <v>112.1</v>
      </c>
      <c r="F36" s="126">
        <f t="shared" ref="F36:I38" si="12">IF(B36&gt;0,+B36/B35-1,"")</f>
        <v>2.1256931608133023E-2</v>
      </c>
      <c r="G36" s="126">
        <f t="shared" si="12"/>
        <v>1.9337016574585641E-2</v>
      </c>
      <c r="H36" s="126">
        <f>IF(D36&gt;0,+D36/D35-1,"")</f>
        <v>1.8281535648994485E-2</v>
      </c>
      <c r="I36" s="126">
        <f>IF(E36&gt;0,+E36/E35-1,"")</f>
        <v>1.9090909090909047E-2</v>
      </c>
      <c r="L36" s="123" t="s">
        <v>170</v>
      </c>
      <c r="M36" s="136">
        <f>+$C$36/C36</f>
        <v>1</v>
      </c>
      <c r="O36" s="136">
        <f t="shared" si="11"/>
        <v>1.0437443541102076</v>
      </c>
      <c r="Q36" s="114">
        <f t="shared" si="7"/>
        <v>0.96296296296296291</v>
      </c>
      <c r="R36" s="123" t="s">
        <v>170</v>
      </c>
      <c r="S36" s="136">
        <f t="shared" si="8"/>
        <v>1.0561399728997289</v>
      </c>
      <c r="V36" s="136">
        <f>+M36</f>
        <v>1</v>
      </c>
      <c r="Y36" s="139">
        <f>+$E$38/E36</f>
        <v>1.04295</v>
      </c>
      <c r="Z36" s="115">
        <v>2018</v>
      </c>
      <c r="AB36" s="124"/>
      <c r="AC36" s="124"/>
    </row>
    <row r="37" spans="1:31" ht="15" x14ac:dyDescent="0.25">
      <c r="A37" s="125">
        <v>2018</v>
      </c>
      <c r="B37" s="119">
        <v>112.6</v>
      </c>
      <c r="C37" s="128">
        <v>113</v>
      </c>
      <c r="D37" s="128"/>
      <c r="E37" s="135">
        <f>+E36*1.02</f>
        <v>114.342</v>
      </c>
      <c r="F37" s="126">
        <f t="shared" si="12"/>
        <v>1.9004524886877761E-2</v>
      </c>
      <c r="G37" s="126">
        <f t="shared" si="12"/>
        <v>2.0776874435411097E-2</v>
      </c>
      <c r="H37" s="126" t="str">
        <f t="shared" si="12"/>
        <v/>
      </c>
      <c r="I37" s="126">
        <f t="shared" si="12"/>
        <v>2.0000000000000018E-2</v>
      </c>
      <c r="L37" s="123" t="s">
        <v>171</v>
      </c>
      <c r="M37" s="136">
        <f>+$C$36/C37</f>
        <v>0.97964601769911508</v>
      </c>
      <c r="O37" s="136">
        <f>M37/$M$38</f>
        <v>1.0225</v>
      </c>
      <c r="Q37" s="114">
        <f t="shared" si="7"/>
        <v>0.94336283185840708</v>
      </c>
      <c r="R37" s="123" t="s">
        <v>171</v>
      </c>
      <c r="S37" s="136">
        <f t="shared" si="8"/>
        <v>1.0346433185840707</v>
      </c>
      <c r="V37" s="136">
        <f>+V36*C37/C36</f>
        <v>1.0207768744354111</v>
      </c>
      <c r="Y37" s="139">
        <f>+$E$38/E37</f>
        <v>1.0225</v>
      </c>
      <c r="Z37" s="115">
        <v>2019</v>
      </c>
      <c r="AB37" s="124"/>
      <c r="AC37" s="124"/>
    </row>
    <row r="38" spans="1:31" ht="15" x14ac:dyDescent="0.25">
      <c r="A38" s="125">
        <v>2019</v>
      </c>
      <c r="B38" s="119"/>
      <c r="C38" s="135">
        <f>+C37*1.0225</f>
        <v>115.54249999999999</v>
      </c>
      <c r="D38" s="128"/>
      <c r="E38" s="135">
        <f>+E37*1.0225</f>
        <v>116.91469499999999</v>
      </c>
      <c r="F38" s="126" t="str">
        <f t="shared" si="12"/>
        <v/>
      </c>
      <c r="G38" s="126">
        <f t="shared" si="12"/>
        <v>2.2499999999999964E-2</v>
      </c>
      <c r="H38" s="126" t="str">
        <f t="shared" si="12"/>
        <v/>
      </c>
      <c r="I38" s="126">
        <f t="shared" si="12"/>
        <v>2.2499999999999964E-2</v>
      </c>
      <c r="L38" s="123" t="s">
        <v>172</v>
      </c>
      <c r="M38" s="136">
        <f>+$C$36/C38</f>
        <v>0.95808901486466025</v>
      </c>
      <c r="O38" s="136">
        <f t="shared" si="11"/>
        <v>1</v>
      </c>
      <c r="Q38" s="114">
        <f>$E$33/C38</f>
        <v>0.92260423653633949</v>
      </c>
      <c r="R38" s="123" t="s">
        <v>172</v>
      </c>
      <c r="S38" s="136">
        <f t="shared" si="8"/>
        <v>1.0118761061946904</v>
      </c>
      <c r="V38" s="136">
        <f>+V37*C38/C37</f>
        <v>1.0437443541102078</v>
      </c>
      <c r="Y38" s="139">
        <f>+$E$38/E38</f>
        <v>1</v>
      </c>
      <c r="Z38" s="115">
        <v>2020</v>
      </c>
      <c r="AB38" s="124"/>
      <c r="AC38" s="124"/>
    </row>
    <row r="39" spans="1:31" ht="15" x14ac:dyDescent="0.25">
      <c r="A39" s="125">
        <v>2020</v>
      </c>
      <c r="B39" s="119"/>
      <c r="C39" s="135">
        <f>+C38*1.0205</f>
        <v>117.91112124999998</v>
      </c>
      <c r="D39" s="119"/>
      <c r="E39" s="135">
        <f>+E38*1.0225</f>
        <v>119.54527563749998</v>
      </c>
      <c r="V39" s="136">
        <f t="shared" ref="V39:V68" si="13">+V38*(1+$W$39)</f>
        <v>1.0698379629629629</v>
      </c>
      <c r="W39" s="130">
        <v>2.5000000000000001E-2</v>
      </c>
      <c r="X39" s="90" t="s">
        <v>173</v>
      </c>
    </row>
    <row r="40" spans="1:31" ht="15" x14ac:dyDescent="0.25">
      <c r="A40" s="125">
        <v>2021</v>
      </c>
      <c r="V40" s="136">
        <f t="shared" si="13"/>
        <v>1.0965839120370369</v>
      </c>
    </row>
    <row r="41" spans="1:31" ht="18.75" x14ac:dyDescent="0.3">
      <c r="A41" s="125">
        <v>2022</v>
      </c>
      <c r="B41" s="133" t="s">
        <v>174</v>
      </c>
      <c r="C41" s="134"/>
      <c r="D41" s="134"/>
      <c r="E41" s="134"/>
      <c r="F41" s="134"/>
      <c r="L41" s="90" t="s">
        <v>175</v>
      </c>
      <c r="V41" s="136">
        <f t="shared" si="13"/>
        <v>1.1239985098379628</v>
      </c>
    </row>
    <row r="42" spans="1:31" ht="15" x14ac:dyDescent="0.25">
      <c r="A42" s="125">
        <v>2023</v>
      </c>
      <c r="L42" s="90" t="s">
        <v>176</v>
      </c>
      <c r="V42" s="136">
        <f t="shared" si="13"/>
        <v>1.1520984725839118</v>
      </c>
    </row>
    <row r="43" spans="1:31" ht="15" x14ac:dyDescent="0.25">
      <c r="A43" s="125">
        <v>2024</v>
      </c>
      <c r="B43" s="90" t="s">
        <v>177</v>
      </c>
      <c r="V43" s="136">
        <f t="shared" si="13"/>
        <v>1.1809009343985095</v>
      </c>
    </row>
    <row r="44" spans="1:31" ht="15" x14ac:dyDescent="0.25">
      <c r="A44" s="125">
        <v>2025</v>
      </c>
      <c r="B44" s="90" t="s">
        <v>178</v>
      </c>
      <c r="V44" s="136">
        <f t="shared" si="13"/>
        <v>1.210423457758472</v>
      </c>
    </row>
    <row r="45" spans="1:31" ht="15" x14ac:dyDescent="0.25">
      <c r="A45" s="125">
        <v>2026</v>
      </c>
      <c r="B45" s="90" t="s">
        <v>179</v>
      </c>
      <c r="V45" s="136">
        <f t="shared" si="13"/>
        <v>1.2406840442024338</v>
      </c>
    </row>
    <row r="46" spans="1:31" ht="15" x14ac:dyDescent="0.25">
      <c r="A46" s="125">
        <v>2027</v>
      </c>
      <c r="B46" s="90" t="s">
        <v>180</v>
      </c>
      <c r="V46" s="136">
        <f t="shared" si="13"/>
        <v>1.2717011453074947</v>
      </c>
    </row>
    <row r="47" spans="1:31" ht="15" x14ac:dyDescent="0.25">
      <c r="A47" s="125">
        <v>2028</v>
      </c>
      <c r="V47" s="136">
        <f t="shared" si="13"/>
        <v>1.3034936739401819</v>
      </c>
    </row>
    <row r="48" spans="1:31" ht="15" x14ac:dyDescent="0.25">
      <c r="A48" s="125">
        <v>2029</v>
      </c>
      <c r="B48" s="131" t="s">
        <v>181</v>
      </c>
      <c r="V48" s="136">
        <f t="shared" si="13"/>
        <v>1.3360810157886864</v>
      </c>
    </row>
    <row r="49" spans="1:22" ht="15" x14ac:dyDescent="0.25">
      <c r="A49" s="125">
        <v>2030</v>
      </c>
      <c r="V49" s="136">
        <f t="shared" si="13"/>
        <v>1.3694830411834036</v>
      </c>
    </row>
    <row r="50" spans="1:22" ht="15" x14ac:dyDescent="0.25">
      <c r="A50" s="125">
        <v>2031</v>
      </c>
      <c r="V50" s="136">
        <f t="shared" si="13"/>
        <v>1.4037201172129885</v>
      </c>
    </row>
    <row r="51" spans="1:22" ht="15" x14ac:dyDescent="0.25">
      <c r="A51" s="125">
        <v>2032</v>
      </c>
      <c r="V51" s="136">
        <f t="shared" si="13"/>
        <v>1.4388131201433132</v>
      </c>
    </row>
    <row r="52" spans="1:22" ht="15" x14ac:dyDescent="0.25">
      <c r="A52" s="125">
        <v>2033</v>
      </c>
      <c r="V52" s="136">
        <f t="shared" si="13"/>
        <v>1.474783448146896</v>
      </c>
    </row>
    <row r="53" spans="1:22" ht="15" x14ac:dyDescent="0.25">
      <c r="A53" s="125">
        <v>2034</v>
      </c>
      <c r="V53" s="136">
        <f t="shared" si="13"/>
        <v>1.5116530343505683</v>
      </c>
    </row>
    <row r="54" spans="1:22" ht="15" x14ac:dyDescent="0.25">
      <c r="A54" s="125">
        <v>2035</v>
      </c>
      <c r="V54" s="136">
        <f t="shared" si="13"/>
        <v>1.5494443602093324</v>
      </c>
    </row>
    <row r="55" spans="1:22" ht="15" x14ac:dyDescent="0.25">
      <c r="A55" s="125">
        <v>2036</v>
      </c>
      <c r="V55" s="136">
        <f t="shared" si="13"/>
        <v>1.5881804692145656</v>
      </c>
    </row>
    <row r="56" spans="1:22" ht="15" x14ac:dyDescent="0.25">
      <c r="A56" s="125">
        <v>2037</v>
      </c>
      <c r="V56" s="136">
        <f t="shared" si="13"/>
        <v>1.6278849809449296</v>
      </c>
    </row>
    <row r="57" spans="1:22" ht="15" x14ac:dyDescent="0.25">
      <c r="A57" s="125">
        <v>2038</v>
      </c>
      <c r="V57" s="136">
        <f t="shared" si="13"/>
        <v>1.6685821054685528</v>
      </c>
    </row>
    <row r="58" spans="1:22" ht="15" x14ac:dyDescent="0.25">
      <c r="A58" s="125">
        <v>2039</v>
      </c>
      <c r="V58" s="136">
        <f t="shared" si="13"/>
        <v>1.7102966581052665</v>
      </c>
    </row>
    <row r="59" spans="1:22" ht="15" x14ac:dyDescent="0.25">
      <c r="A59" s="125">
        <v>2040</v>
      </c>
      <c r="V59" s="136">
        <f t="shared" si="13"/>
        <v>1.753054074557898</v>
      </c>
    </row>
    <row r="60" spans="1:22" ht="15" x14ac:dyDescent="0.25">
      <c r="A60" s="125">
        <v>2041</v>
      </c>
      <c r="V60" s="136">
        <f t="shared" si="13"/>
        <v>1.7968804264218452</v>
      </c>
    </row>
    <row r="61" spans="1:22" ht="15" x14ac:dyDescent="0.25">
      <c r="A61" s="125">
        <v>2042</v>
      </c>
      <c r="V61" s="136">
        <f t="shared" si="13"/>
        <v>1.8418024370823911</v>
      </c>
    </row>
    <row r="62" spans="1:22" ht="15" x14ac:dyDescent="0.25">
      <c r="A62" s="125">
        <v>2043</v>
      </c>
      <c r="V62" s="136">
        <f t="shared" si="13"/>
        <v>1.8878474980094506</v>
      </c>
    </row>
    <row r="63" spans="1:22" ht="15" x14ac:dyDescent="0.25">
      <c r="A63" s="125">
        <v>2044</v>
      </c>
      <c r="V63" s="136">
        <f t="shared" si="13"/>
        <v>1.9350436854596866</v>
      </c>
    </row>
    <row r="64" spans="1:22" ht="15" x14ac:dyDescent="0.25">
      <c r="A64" s="125">
        <v>2045</v>
      </c>
      <c r="V64" s="136">
        <f t="shared" si="13"/>
        <v>1.9834197775961786</v>
      </c>
    </row>
    <row r="65" spans="1:22" ht="15" x14ac:dyDescent="0.25">
      <c r="A65" s="125">
        <v>2046</v>
      </c>
      <c r="V65" s="136">
        <f t="shared" si="13"/>
        <v>2.0330052720360827</v>
      </c>
    </row>
    <row r="66" spans="1:22" ht="15" x14ac:dyDescent="0.25">
      <c r="A66" s="125">
        <v>2047</v>
      </c>
      <c r="V66" s="136">
        <f t="shared" si="13"/>
        <v>2.0838304038369846</v>
      </c>
    </row>
    <row r="67" spans="1:22" ht="15" x14ac:dyDescent="0.25">
      <c r="A67" s="125">
        <v>2048</v>
      </c>
      <c r="V67" s="136">
        <f t="shared" si="13"/>
        <v>2.135926163932909</v>
      </c>
    </row>
    <row r="68" spans="1:22" ht="15" x14ac:dyDescent="0.25">
      <c r="A68" s="125">
        <v>2049</v>
      </c>
      <c r="V68" s="136">
        <f t="shared" si="13"/>
        <v>2.1893243180312316</v>
      </c>
    </row>
    <row r="69" spans="1:22" x14ac:dyDescent="0.2">
      <c r="A69" s="125">
        <v>2050</v>
      </c>
      <c r="V69" s="132"/>
    </row>
    <row r="70" spans="1:22" x14ac:dyDescent="0.2">
      <c r="A70" s="125"/>
      <c r="V70" s="132"/>
    </row>
    <row r="71" spans="1:22" x14ac:dyDescent="0.2">
      <c r="A71" s="125"/>
      <c r="V71" s="132"/>
    </row>
    <row r="72" spans="1:22" x14ac:dyDescent="0.2">
      <c r="A72" s="125"/>
      <c r="V72" s="132"/>
    </row>
    <row r="73" spans="1:22" x14ac:dyDescent="0.2">
      <c r="A73" s="125"/>
      <c r="V73" s="132"/>
    </row>
    <row r="74" spans="1:22" x14ac:dyDescent="0.2">
      <c r="A74" s="125"/>
      <c r="V74" s="132"/>
    </row>
    <row r="75" spans="1:22" x14ac:dyDescent="0.2">
      <c r="A75" s="125"/>
      <c r="V75" s="132"/>
    </row>
    <row r="76" spans="1:22" x14ac:dyDescent="0.2">
      <c r="A76" s="125"/>
      <c r="V76" s="132"/>
    </row>
    <row r="77" spans="1:22" x14ac:dyDescent="0.2">
      <c r="A77" s="125"/>
      <c r="V77" s="132"/>
    </row>
    <row r="78" spans="1:22" x14ac:dyDescent="0.2">
      <c r="A78" s="125"/>
      <c r="V78" s="132"/>
    </row>
    <row r="79" spans="1:22" x14ac:dyDescent="0.2">
      <c r="A79" s="125"/>
      <c r="V79" s="132"/>
    </row>
    <row r="80" spans="1:22" x14ac:dyDescent="0.2">
      <c r="A80" s="125"/>
      <c r="V80" s="132"/>
    </row>
    <row r="81" spans="1:22" x14ac:dyDescent="0.2">
      <c r="A81" s="125"/>
      <c r="V81" s="132"/>
    </row>
    <row r="82" spans="1:22" x14ac:dyDescent="0.2">
      <c r="A82" s="125"/>
      <c r="V82" s="132"/>
    </row>
    <row r="83" spans="1:22" x14ac:dyDescent="0.2">
      <c r="A83" s="125"/>
      <c r="V83" s="132"/>
    </row>
    <row r="84" spans="1:22" x14ac:dyDescent="0.2">
      <c r="A84" s="125"/>
      <c r="V84" s="132"/>
    </row>
    <row r="85" spans="1:22" x14ac:dyDescent="0.2">
      <c r="A85" s="125"/>
      <c r="V85" s="132"/>
    </row>
    <row r="86" spans="1:22" x14ac:dyDescent="0.2">
      <c r="A86" s="125"/>
      <c r="V86" s="132"/>
    </row>
    <row r="87" spans="1:22" x14ac:dyDescent="0.2">
      <c r="A87" s="125"/>
      <c r="V87" s="132"/>
    </row>
    <row r="88" spans="1:22" x14ac:dyDescent="0.2">
      <c r="A88" s="125"/>
      <c r="V88" s="132"/>
    </row>
    <row r="89" spans="1:22" x14ac:dyDescent="0.2">
      <c r="A89" s="125"/>
      <c r="V89" s="132"/>
    </row>
    <row r="90" spans="1:22" x14ac:dyDescent="0.2">
      <c r="V90" s="132"/>
    </row>
    <row r="91" spans="1:22" x14ac:dyDescent="0.2">
      <c r="V91" s="132"/>
    </row>
    <row r="92" spans="1:22" x14ac:dyDescent="0.2">
      <c r="V92" s="132"/>
    </row>
    <row r="93" spans="1:22" x14ac:dyDescent="0.2">
      <c r="V93" s="132"/>
    </row>
    <row r="94" spans="1:22" x14ac:dyDescent="0.2">
      <c r="V94" s="132"/>
    </row>
    <row r="95" spans="1:22" x14ac:dyDescent="0.2">
      <c r="V95" s="132"/>
    </row>
    <row r="96" spans="1:22" x14ac:dyDescent="0.2">
      <c r="V96" s="132"/>
    </row>
    <row r="97" spans="22:22" x14ac:dyDescent="0.2">
      <c r="V97" s="132"/>
    </row>
    <row r="98" spans="22:22" x14ac:dyDescent="0.2">
      <c r="V98" s="132"/>
    </row>
    <row r="99" spans="22:22" x14ac:dyDescent="0.2">
      <c r="V99" s="132"/>
    </row>
    <row r="100" spans="22:22" x14ac:dyDescent="0.2">
      <c r="V100" s="132"/>
    </row>
    <row r="101" spans="22:22" x14ac:dyDescent="0.2">
      <c r="V101" s="132"/>
    </row>
    <row r="102" spans="22:22" x14ac:dyDescent="0.2">
      <c r="V102" s="132"/>
    </row>
    <row r="103" spans="22:22" x14ac:dyDescent="0.2">
      <c r="V103" s="132"/>
    </row>
    <row r="104" spans="22:22" x14ac:dyDescent="0.2">
      <c r="V104" s="132"/>
    </row>
    <row r="105" spans="22:22" x14ac:dyDescent="0.2">
      <c r="V105" s="132"/>
    </row>
    <row r="106" spans="22:22" x14ac:dyDescent="0.2">
      <c r="V106" s="132"/>
    </row>
    <row r="107" spans="22:22" x14ac:dyDescent="0.2">
      <c r="V107" s="132"/>
    </row>
    <row r="108" spans="22:22" x14ac:dyDescent="0.2">
      <c r="V108" s="132"/>
    </row>
    <row r="109" spans="22:22" x14ac:dyDescent="0.2">
      <c r="V109" s="132"/>
    </row>
    <row r="110" spans="22:22" x14ac:dyDescent="0.2">
      <c r="V110" s="132"/>
    </row>
    <row r="111" spans="22:22" x14ac:dyDescent="0.2">
      <c r="V111" s="132"/>
    </row>
    <row r="112" spans="22:22" x14ac:dyDescent="0.2">
      <c r="V112" s="132"/>
    </row>
    <row r="113" spans="22:22" x14ac:dyDescent="0.2">
      <c r="V113" s="132"/>
    </row>
    <row r="114" spans="22:22" x14ac:dyDescent="0.2">
      <c r="V114" s="132"/>
    </row>
    <row r="115" spans="22:22" x14ac:dyDescent="0.2">
      <c r="V115" s="132"/>
    </row>
    <row r="116" spans="22:22" x14ac:dyDescent="0.2">
      <c r="V116" s="132"/>
    </row>
    <row r="117" spans="22:22" x14ac:dyDescent="0.2">
      <c r="V117" s="132"/>
    </row>
    <row r="118" spans="22:22" x14ac:dyDescent="0.2">
      <c r="V118" s="132"/>
    </row>
    <row r="119" spans="22:22" x14ac:dyDescent="0.2">
      <c r="V119" s="132"/>
    </row>
    <row r="120" spans="22:22" x14ac:dyDescent="0.2">
      <c r="V120" s="132"/>
    </row>
    <row r="121" spans="22:22" x14ac:dyDescent="0.2">
      <c r="V121" s="132"/>
    </row>
    <row r="122" spans="22:22" x14ac:dyDescent="0.2">
      <c r="V122" s="132"/>
    </row>
    <row r="123" spans="22:22" x14ac:dyDescent="0.2">
      <c r="V123" s="132"/>
    </row>
    <row r="124" spans="22:22" x14ac:dyDescent="0.2">
      <c r="V124" s="132"/>
    </row>
    <row r="125" spans="22:22" x14ac:dyDescent="0.2">
      <c r="V125" s="132"/>
    </row>
    <row r="126" spans="22:22" x14ac:dyDescent="0.2">
      <c r="V126" s="132"/>
    </row>
    <row r="127" spans="22:22" x14ac:dyDescent="0.2">
      <c r="V127" s="132"/>
    </row>
    <row r="128" spans="22:22" x14ac:dyDescent="0.2">
      <c r="V128" s="132"/>
    </row>
    <row r="129" spans="22:22" x14ac:dyDescent="0.2">
      <c r="V129" s="132"/>
    </row>
    <row r="130" spans="22:22" x14ac:dyDescent="0.2">
      <c r="V130" s="132"/>
    </row>
    <row r="131" spans="22:22" x14ac:dyDescent="0.2">
      <c r="V131" s="132"/>
    </row>
    <row r="132" spans="22:22" x14ac:dyDescent="0.2">
      <c r="V132" s="132"/>
    </row>
    <row r="133" spans="22:22" x14ac:dyDescent="0.2">
      <c r="V133" s="132"/>
    </row>
    <row r="134" spans="22:22" x14ac:dyDescent="0.2">
      <c r="V134" s="132"/>
    </row>
    <row r="135" spans="22:22" x14ac:dyDescent="0.2">
      <c r="V135" s="132"/>
    </row>
    <row r="136" spans="22:22" x14ac:dyDescent="0.2">
      <c r="V136" s="132"/>
    </row>
    <row r="137" spans="22:22" x14ac:dyDescent="0.2">
      <c r="V137" s="132"/>
    </row>
    <row r="138" spans="22:22" x14ac:dyDescent="0.2">
      <c r="V138" s="132"/>
    </row>
    <row r="139" spans="22:22" x14ac:dyDescent="0.2">
      <c r="V139" s="132"/>
    </row>
    <row r="140" spans="22:22" x14ac:dyDescent="0.2">
      <c r="V140" s="132"/>
    </row>
    <row r="141" spans="22:22" x14ac:dyDescent="0.2">
      <c r="V141" s="132"/>
    </row>
    <row r="142" spans="22:22" x14ac:dyDescent="0.2">
      <c r="V142" s="132"/>
    </row>
    <row r="143" spans="22:22" x14ac:dyDescent="0.2">
      <c r="V143" s="132"/>
    </row>
    <row r="144" spans="22:22" x14ac:dyDescent="0.2">
      <c r="V144" s="132"/>
    </row>
    <row r="145" spans="22:22" x14ac:dyDescent="0.2">
      <c r="V145" s="132"/>
    </row>
    <row r="146" spans="22:22" x14ac:dyDescent="0.2">
      <c r="V146" s="132"/>
    </row>
    <row r="147" spans="22:22" x14ac:dyDescent="0.2">
      <c r="V147" s="132"/>
    </row>
    <row r="148" spans="22:22" x14ac:dyDescent="0.2">
      <c r="V148" s="132"/>
    </row>
    <row r="149" spans="22:22" x14ac:dyDescent="0.2">
      <c r="V149" s="132"/>
    </row>
    <row r="150" spans="22:22" x14ac:dyDescent="0.2">
      <c r="V150" s="132"/>
    </row>
    <row r="151" spans="22:22" x14ac:dyDescent="0.2">
      <c r="V151" s="132"/>
    </row>
    <row r="152" spans="22:22" x14ac:dyDescent="0.2">
      <c r="V152" s="132"/>
    </row>
    <row r="153" spans="22:22" x14ac:dyDescent="0.2">
      <c r="V153" s="132"/>
    </row>
    <row r="154" spans="22:22" x14ac:dyDescent="0.2">
      <c r="V154" s="132"/>
    </row>
    <row r="155" spans="22:22" x14ac:dyDescent="0.2">
      <c r="V155" s="132"/>
    </row>
    <row r="156" spans="22:22" x14ac:dyDescent="0.2">
      <c r="V156" s="132"/>
    </row>
    <row r="157" spans="22:22" x14ac:dyDescent="0.2">
      <c r="V157" s="132"/>
    </row>
    <row r="158" spans="22:22" x14ac:dyDescent="0.2">
      <c r="V158" s="132"/>
    </row>
    <row r="159" spans="22:22" x14ac:dyDescent="0.2">
      <c r="V159" s="132"/>
    </row>
    <row r="160" spans="22:22" x14ac:dyDescent="0.2">
      <c r="V160" s="132"/>
    </row>
    <row r="161" spans="22:22" x14ac:dyDescent="0.2">
      <c r="V161" s="132"/>
    </row>
    <row r="162" spans="22:22" x14ac:dyDescent="0.2">
      <c r="V162" s="132"/>
    </row>
    <row r="163" spans="22:22" x14ac:dyDescent="0.2">
      <c r="V163" s="132"/>
    </row>
    <row r="164" spans="22:22" x14ac:dyDescent="0.2">
      <c r="V164" s="132"/>
    </row>
    <row r="165" spans="22:22" x14ac:dyDescent="0.2">
      <c r="V165" s="132"/>
    </row>
    <row r="166" spans="22:22" x14ac:dyDescent="0.2">
      <c r="V166" s="132"/>
    </row>
    <row r="167" spans="22:22" x14ac:dyDescent="0.2">
      <c r="V167" s="132"/>
    </row>
    <row r="168" spans="22:22" x14ac:dyDescent="0.2">
      <c r="V168" s="132"/>
    </row>
    <row r="169" spans="22:22" x14ac:dyDescent="0.2">
      <c r="V169" s="132"/>
    </row>
    <row r="170" spans="22:22" x14ac:dyDescent="0.2">
      <c r="V170" s="132"/>
    </row>
    <row r="171" spans="22:22" x14ac:dyDescent="0.2">
      <c r="V171" s="132"/>
    </row>
    <row r="172" spans="22:22" x14ac:dyDescent="0.2">
      <c r="V172" s="132"/>
    </row>
    <row r="173" spans="22:22" x14ac:dyDescent="0.2">
      <c r="V173" s="132"/>
    </row>
    <row r="174" spans="22:22" x14ac:dyDescent="0.2">
      <c r="V174" s="132"/>
    </row>
    <row r="175" spans="22:22" x14ac:dyDescent="0.2">
      <c r="V175" s="132"/>
    </row>
    <row r="176" spans="22:22" x14ac:dyDescent="0.2">
      <c r="V176" s="132"/>
    </row>
    <row r="177" spans="22:22" x14ac:dyDescent="0.2">
      <c r="V177" s="132"/>
    </row>
    <row r="178" spans="22:22" x14ac:dyDescent="0.2">
      <c r="V178" s="132"/>
    </row>
    <row r="179" spans="22:22" x14ac:dyDescent="0.2">
      <c r="V179" s="132"/>
    </row>
    <row r="180" spans="22:22" x14ac:dyDescent="0.2">
      <c r="V180" s="132"/>
    </row>
    <row r="181" spans="22:22" x14ac:dyDescent="0.2">
      <c r="V181" s="132"/>
    </row>
    <row r="182" spans="22:22" x14ac:dyDescent="0.2">
      <c r="V182" s="132"/>
    </row>
    <row r="183" spans="22:22" x14ac:dyDescent="0.2">
      <c r="V183" s="132"/>
    </row>
    <row r="184" spans="22:22" x14ac:dyDescent="0.2">
      <c r="V184" s="132"/>
    </row>
    <row r="185" spans="22:22" x14ac:dyDescent="0.2">
      <c r="V185" s="132"/>
    </row>
    <row r="186" spans="22:22" x14ac:dyDescent="0.2">
      <c r="V186" s="132"/>
    </row>
    <row r="187" spans="22:22" x14ac:dyDescent="0.2">
      <c r="V187" s="132"/>
    </row>
    <row r="188" spans="22:22" x14ac:dyDescent="0.2">
      <c r="V188" s="132"/>
    </row>
    <row r="189" spans="22:22" x14ac:dyDescent="0.2">
      <c r="V189" s="132"/>
    </row>
    <row r="190" spans="22:22" x14ac:dyDescent="0.2">
      <c r="V190" s="132"/>
    </row>
    <row r="191" spans="22:22" x14ac:dyDescent="0.2">
      <c r="V191" s="132"/>
    </row>
    <row r="192" spans="22:22" x14ac:dyDescent="0.2">
      <c r="V192" s="132"/>
    </row>
    <row r="193" spans="22:22" x14ac:dyDescent="0.2">
      <c r="V193" s="132"/>
    </row>
    <row r="194" spans="22:22" x14ac:dyDescent="0.2">
      <c r="V194" s="132"/>
    </row>
    <row r="195" spans="22:22" x14ac:dyDescent="0.2">
      <c r="V195" s="132"/>
    </row>
    <row r="196" spans="22:22" x14ac:dyDescent="0.2">
      <c r="V196" s="132"/>
    </row>
    <row r="197" spans="22:22" x14ac:dyDescent="0.2">
      <c r="V197" s="132"/>
    </row>
    <row r="198" spans="22:22" x14ac:dyDescent="0.2">
      <c r="V198" s="132"/>
    </row>
    <row r="199" spans="22:22" x14ac:dyDescent="0.2">
      <c r="V199" s="132"/>
    </row>
    <row r="200" spans="22:22" x14ac:dyDescent="0.2">
      <c r="V200" s="132"/>
    </row>
    <row r="201" spans="22:22" x14ac:dyDescent="0.2">
      <c r="V201" s="132"/>
    </row>
    <row r="202" spans="22:22" x14ac:dyDescent="0.2">
      <c r="V202" s="132"/>
    </row>
    <row r="203" spans="22:22" x14ac:dyDescent="0.2">
      <c r="V203" s="132"/>
    </row>
    <row r="204" spans="22:22" x14ac:dyDescent="0.2">
      <c r="V204" s="132"/>
    </row>
    <row r="205" spans="22:22" x14ac:dyDescent="0.2">
      <c r="V205" s="132"/>
    </row>
    <row r="206" spans="22:22" x14ac:dyDescent="0.2">
      <c r="V206" s="132"/>
    </row>
    <row r="207" spans="22:22" x14ac:dyDescent="0.2">
      <c r="V207" s="132"/>
    </row>
    <row r="208" spans="22:22" x14ac:dyDescent="0.2">
      <c r="V208" s="132"/>
    </row>
    <row r="209" spans="22:22" x14ac:dyDescent="0.2">
      <c r="V209" s="132"/>
    </row>
    <row r="210" spans="22:22" x14ac:dyDescent="0.2">
      <c r="V210" s="132"/>
    </row>
    <row r="211" spans="22:22" x14ac:dyDescent="0.2">
      <c r="V211" s="132"/>
    </row>
    <row r="212" spans="22:22" x14ac:dyDescent="0.2">
      <c r="V212" s="132"/>
    </row>
    <row r="213" spans="22:22" x14ac:dyDescent="0.2">
      <c r="V213" s="132"/>
    </row>
    <row r="214" spans="22:22" x14ac:dyDescent="0.2">
      <c r="V214" s="132"/>
    </row>
    <row r="215" spans="22:22" x14ac:dyDescent="0.2">
      <c r="V215" s="132"/>
    </row>
    <row r="216" spans="22:22" x14ac:dyDescent="0.2">
      <c r="V216" s="132"/>
    </row>
    <row r="217" spans="22:22" x14ac:dyDescent="0.2">
      <c r="V217" s="132"/>
    </row>
    <row r="218" spans="22:22" x14ac:dyDescent="0.2">
      <c r="V218" s="132"/>
    </row>
    <row r="219" spans="22:22" x14ac:dyDescent="0.2">
      <c r="V219" s="132"/>
    </row>
    <row r="220" spans="22:22" x14ac:dyDescent="0.2">
      <c r="V220" s="132"/>
    </row>
    <row r="221" spans="22:22" x14ac:dyDescent="0.2">
      <c r="V221" s="132"/>
    </row>
    <row r="222" spans="22:22" x14ac:dyDescent="0.2">
      <c r="V222" s="132"/>
    </row>
    <row r="223" spans="22:22" x14ac:dyDescent="0.2">
      <c r="V223" s="132"/>
    </row>
    <row r="224" spans="22:22" x14ac:dyDescent="0.2">
      <c r="V224" s="132"/>
    </row>
    <row r="225" spans="22:22" x14ac:dyDescent="0.2">
      <c r="V225" s="132"/>
    </row>
    <row r="226" spans="22:22" x14ac:dyDescent="0.2">
      <c r="V226" s="132"/>
    </row>
    <row r="227" spans="22:22" x14ac:dyDescent="0.2">
      <c r="V227" s="132"/>
    </row>
    <row r="228" spans="22:22" x14ac:dyDescent="0.2">
      <c r="V228" s="132"/>
    </row>
    <row r="229" spans="22:22" x14ac:dyDescent="0.2">
      <c r="V229" s="132"/>
    </row>
    <row r="230" spans="22:22" x14ac:dyDescent="0.2">
      <c r="V230" s="132"/>
    </row>
    <row r="231" spans="22:22" x14ac:dyDescent="0.2">
      <c r="V231" s="132"/>
    </row>
    <row r="232" spans="22:22" x14ac:dyDescent="0.2">
      <c r="V232" s="132"/>
    </row>
    <row r="233" spans="22:22" x14ac:dyDescent="0.2">
      <c r="V233" s="132"/>
    </row>
    <row r="234" spans="22:22" x14ac:dyDescent="0.2">
      <c r="V234" s="132"/>
    </row>
    <row r="235" spans="22:22" x14ac:dyDescent="0.2">
      <c r="V235" s="132"/>
    </row>
    <row r="236" spans="22:22" x14ac:dyDescent="0.2">
      <c r="V236" s="132"/>
    </row>
    <row r="237" spans="22:22" x14ac:dyDescent="0.2">
      <c r="V237" s="132"/>
    </row>
    <row r="238" spans="22:22" x14ac:dyDescent="0.2">
      <c r="V238" s="132"/>
    </row>
    <row r="239" spans="22:22" x14ac:dyDescent="0.2">
      <c r="V239" s="132"/>
    </row>
  </sheetData>
  <mergeCells count="2">
    <mergeCell ref="A3:E3"/>
    <mergeCell ref="A5:E6"/>
  </mergeCells>
  <pageMargins left="0.25" right="0.25" top="0.75" bottom="0.75" header="0.3" footer="0.3"/>
  <pageSetup paperSize="9" scale="54" fitToHeight="0"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19FD446D96554E93733D7FAC024BF4" ma:contentTypeVersion="13" ma:contentTypeDescription="Create a new document." ma:contentTypeScope="" ma:versionID="041e685d65dfde0f25a792cca98edbf3">
  <xsd:schema xmlns:xsd="http://www.w3.org/2001/XMLSchema" xmlns:xs="http://www.w3.org/2001/XMLSchema" xmlns:p="http://schemas.microsoft.com/office/2006/metadata/properties" xmlns:ns2="14d20574-58b9-414e-ad4d-49aba50cd5eb" xmlns:ns3="d866604c-23ed-4c44-9ea3-e161b33dcfd5" targetNamespace="http://schemas.microsoft.com/office/2006/metadata/properties" ma:root="true" ma:fieldsID="8f0e987009e08d8f66dd5bc0ed9d7b20" ns2:_="" ns3:_="">
    <xsd:import namespace="14d20574-58b9-414e-ad4d-49aba50cd5eb"/>
    <xsd:import namespace="d866604c-23ed-4c44-9ea3-e161b33dcfd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Description0" minOccurs="0"/>
                <xsd:element ref="ns3:Key_x0020_Document" minOccurs="0"/>
                <xsd:element ref="ns3:Event_x0020_Date" minOccurs="0"/>
                <xsd:element ref="ns3:MediaServiceAutoTags" minOccurs="0"/>
                <xsd:element ref="ns3:MediaServiceOCR" minOccurs="0"/>
                <xsd:element ref="ns3:MediaServiceDateTaken" minOccurs="0"/>
                <xsd:element ref="ns3:MediaServiceEventHashCode" minOccurs="0"/>
                <xsd:element ref="ns3:MediaServiceGenerationTim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d20574-58b9-414e-ad4d-49aba50cd5e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866604c-23ed-4c44-9ea3-e161b33dcfd5"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Description0" ma:index="12" nillable="true" ma:displayName="Description" ma:internalName="Description0">
      <xsd:simpleType>
        <xsd:restriction base="dms:Note">
          <xsd:maxLength value="255"/>
        </xsd:restriction>
      </xsd:simpleType>
    </xsd:element>
    <xsd:element name="Key_x0020_Document" ma:index="13" nillable="true" ma:displayName="Key Document" ma:default="0" ma:indexed="true" ma:internalName="Key_x0020_Document">
      <xsd:simpleType>
        <xsd:restriction base="dms:Boolean"/>
      </xsd:simpleType>
    </xsd:element>
    <xsd:element name="Event_x0020_Date" ma:index="14" nillable="true" ma:displayName="Event Date" ma:format="DateOnly" ma:internalName="Event_x0020_Date">
      <xsd:simpleType>
        <xsd:restriction base="dms:DateTim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Event_x0020_Date xmlns="d866604c-23ed-4c44-9ea3-e161b33dcfd5" xsi:nil="true"/>
    <Description0 xmlns="d866604c-23ed-4c44-9ea3-e161b33dcfd5" xsi:nil="true"/>
    <Key_x0020_Document xmlns="d866604c-23ed-4c44-9ea3-e161b33dcfd5">false</Key_x0020_Document>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7DF67B-178C-4E39-8406-75C59C1A08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d20574-58b9-414e-ad4d-49aba50cd5eb"/>
    <ds:schemaRef ds:uri="d866604c-23ed-4c44-9ea3-e161b33dcf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E8B448-46E6-4A18-889C-46AD378C13C0}">
  <ds:schemaRef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14d20574-58b9-414e-ad4d-49aba50cd5eb"/>
    <ds:schemaRef ds:uri="http://purl.org/dc/terms/"/>
    <ds:schemaRef ds:uri="http://schemas.openxmlformats.org/package/2006/metadata/core-properties"/>
    <ds:schemaRef ds:uri="d866604c-23ed-4c44-9ea3-e161b33dcfd5"/>
    <ds:schemaRef ds:uri="http://www.w3.org/XML/1998/namespace"/>
  </ds:schemaRefs>
</ds:datastoreItem>
</file>

<file path=customXml/itemProps3.xml><?xml version="1.0" encoding="utf-8"?>
<ds:datastoreItem xmlns:ds="http://schemas.openxmlformats.org/officeDocument/2006/customXml" ds:itemID="{541C864E-4B5A-4508-9943-74E8166EF7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Assumptions</vt:lpstr>
      <vt:lpstr>ESCOSA Data</vt:lpstr>
      <vt:lpstr>Step Change</vt:lpstr>
      <vt:lpstr>CPI Escalator</vt:lpstr>
      <vt:lpstr>'CPI Escalator'!Print_Area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Kelly Bernhardt</dc:creator>
  <cp:lastModifiedBy>Kelly Bernhardt</cp:lastModifiedBy>
  <dcterms:created xsi:type="dcterms:W3CDTF">2018-10-16T23:35:04Z</dcterms:created>
  <dcterms:modified xsi:type="dcterms:W3CDTF">2019-01-17T22:38:23Z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0x0101002A19FD446D96554E93733D7FAC024BF4</vt:lpwstr>
  </property>
  <property fmtid="{D5CDD505-2E9C-101B-9397-08002B2CF9AE}" pid="3" name="AuthorIds_UIVersion_1536">
    <vt:lpwstr>22</vt:lpwstr>
  </property>
</Properties>
</file>