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1570" windowHeight="8055"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F21" i="1"/>
  <c r="E21" i="1"/>
  <c r="D21" i="1"/>
  <c r="E24" i="1" l="1"/>
  <c r="F24" i="1"/>
  <c r="G24" i="1"/>
  <c r="E11" i="1"/>
  <c r="F11" i="1"/>
  <c r="G11" i="1"/>
  <c r="D11" i="1"/>
  <c r="D24" i="1"/>
  <c r="G5" i="1" l="1"/>
  <c r="F5" i="1"/>
  <c r="E5" i="1"/>
  <c r="D5" i="1"/>
  <c r="E27" i="1" l="1"/>
  <c r="F27" i="1"/>
  <c r="G27" i="1"/>
  <c r="E28" i="1"/>
  <c r="F28" i="1"/>
  <c r="G28" i="1"/>
  <c r="E29" i="1"/>
  <c r="F29" i="1"/>
  <c r="G29" i="1"/>
  <c r="E30" i="1"/>
  <c r="F30" i="1"/>
  <c r="G30" i="1"/>
  <c r="E31" i="1"/>
  <c r="F31" i="1"/>
  <c r="G31" i="1"/>
  <c r="D28" i="1"/>
  <c r="D29" i="1"/>
  <c r="D30" i="1"/>
  <c r="D31" i="1"/>
  <c r="D27" i="1"/>
  <c r="D32" i="1" l="1"/>
  <c r="D34" i="1" s="1"/>
  <c r="D10" i="1" s="1"/>
  <c r="D12" i="1" s="1"/>
  <c r="G32" i="1"/>
  <c r="G34" i="1" s="1"/>
  <c r="G10" i="1" s="1"/>
  <c r="G12" i="1" s="1"/>
  <c r="F32" i="1"/>
  <c r="F34" i="1" s="1"/>
  <c r="F10" i="1" s="1"/>
  <c r="F12" i="1" s="1"/>
  <c r="E32" i="1"/>
  <c r="E34" i="1" s="1"/>
  <c r="E10" i="1" s="1"/>
  <c r="E12" i="1" s="1"/>
  <c r="E4" i="1" l="1"/>
  <c r="E6" i="1" s="1"/>
  <c r="G4" i="1"/>
  <c r="G6" i="1" s="1"/>
  <c r="D4" i="1" l="1"/>
  <c r="D6" i="1" s="1"/>
  <c r="F4" i="1"/>
  <c r="F6" i="1" s="1"/>
</calcChain>
</file>

<file path=xl/sharedStrings.xml><?xml version="1.0" encoding="utf-8"?>
<sst xmlns="http://schemas.openxmlformats.org/spreadsheetml/2006/main" count="55" uniqueCount="41">
  <si>
    <t>Standard Control Services</t>
  </si>
  <si>
    <t>Return on Assets</t>
  </si>
  <si>
    <t>Incentive Schemes</t>
  </si>
  <si>
    <t>Source: Annual RIN</t>
  </si>
  <si>
    <t>2013-14</t>
  </si>
  <si>
    <t>2014-15</t>
  </si>
  <si>
    <t>2015-16</t>
  </si>
  <si>
    <t>2016-17</t>
  </si>
  <si>
    <t>Earnings before interest and tax ($ Nominal)</t>
  </si>
  <si>
    <t>Depreciation (Straightline)</t>
  </si>
  <si>
    <t>Updates for EBIT</t>
  </si>
  <si>
    <t>RoA using SL depreciation, including incentives</t>
  </si>
  <si>
    <t>Regulatory Asset Base ($ Nominal)</t>
  </si>
  <si>
    <t>Regulatory asset base ($ Nominal)</t>
  </si>
  <si>
    <t xml:space="preserve">Revenue (excluding interest and capital contributions)  </t>
  </si>
  <si>
    <t>Expenditure (excluding depreciation, finance charges and impairment losses)</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</si>
  <si>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</si>
  <si>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</si>
  <si>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</si>
  <si>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</si>
  <si>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</si>
  <si>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</si>
  <si>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</si>
  <si>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</si>
  <si>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</si>
  <si>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</si>
  <si>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</si>
  <si>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</si>
  <si>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</si>
  <si>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SAPN 2015-20 PTRM and updates</t>
  </si>
  <si>
    <t>EBSS ($ Nominal)</t>
  </si>
  <si>
    <t>STPIS ($ Nominal)</t>
  </si>
  <si>
    <t>S Factor True Up ($ Nominal)</t>
  </si>
  <si>
    <t>F Factor ($ Nominal)</t>
  </si>
  <si>
    <t>Other ($ Nominal)</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</si>
  <si>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</si>
  <si>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</si>
  <si>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</si>
  <si>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RoA using SL depreciation, excluding incentives</t>
  </si>
  <si>
    <t>Source: SAPN 2015-20 RFM / SAPN EB RIN</t>
  </si>
  <si>
    <t>Source: SAPN EB RINs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</si>
</sst>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
    <numFmt numFmtId="165" formatCode="_([$€-2]* #,##0.00_);_([$€-2]* \(#,##0.00\);_([$€-2]* &quot;-&quot;??_)"/>
    <numFmt numFmtId="166" formatCode="_-* #,##0_-;\-* #,##0_-;_-* &quot;-&quot;??_-;_-@_-"/>
  </numFmts>
  <fonts count="18">
    <font>
      <sz val="11"/>
      <color theme="1"/>
      <name val="Calibri"/>
      <family val="2"/>
      <scheme val="minor"/>
    </font>
    <font>
      <sz val="11"/>
      <color theme="1"/>
      <name val="Calibri"/>
      <family val="2"/>
      <scheme val="minor"/>
    </font>
    <font>
      <sz val="9"/>
      <color theme="1"/>
      <name val="Malgun Gothic"/>
      <family val="2"/>
    </font>
    <font>
      <b/>
      <sz val="9"/>
      <color rgb="FFFFFFFF"/>
      <name val="Malgun Gothic"/>
      <family val="2"/>
    </font>
    <font>
      <b/>
      <sz val="9"/>
      <name val="Malgun Gothic"/>
      <family val="2"/>
    </font>
    <font>
      <sz val="9"/>
      <name val="Malgun Gothic"/>
      <family val="2"/>
    </font>
    <font>
      <b/>
      <sz val="9"/>
      <color theme="1"/>
      <name val="Malgun Gothic"/>
      <family val="2"/>
    </font>
    <font>
      <b/>
      <sz val="11"/>
      <color theme="1"/>
      <name val="Calibri"/>
      <family val="2"/>
      <scheme val="minor"/>
    </font>
    <font>
      <sz val="10"/>
      <name val="Arial"/>
      <family val="2"/>
    </font>
    <font>
      <b/>
      <sz val="16"/>
      <color indexed="9"/>
      <name val="Arial"/>
      <family val="2"/>
    </font>
    <font>
      <sz val="10"/>
      <name val="Helv"/>
      <charset val="204"/>
    </font>
    <font>
      <sz val="14"/>
      <name val="System"/>
      <family val="2"/>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sz val="11"/>
      <color theme="0" tint="-0.34998626667073579"/>
      <name val="Calibri"/>
      <family val="2"/>
      <scheme val="minor"/>
    </font>
    <font>
      <sz val="9"/>
      <color theme="0" tint="-0.34998626667073579"/>
      <name val="Malgun Gothic"/>
      <family val="2"/>
    </font>
  </fonts>
  <fills count="5">
    <fill>
      <patternFill patternType="none"/>
    </fill>
    <fill>
      <patternFill patternType="gray125"/>
    </fill>
    <fill>
      <patternFill patternType="solid">
        <fgColor rgb="FF7F878D"/>
        <bgColor indexed="64"/>
      </patternFill>
    </fill>
    <fill>
      <patternFill patternType="solid">
        <fgColor rgb="FFFFFFFF"/>
        <bgColor indexed="64"/>
      </patternFill>
    </fill>
    <fill>
      <patternFill patternType="solid">
        <fgColor theme="0" tint="-0.499984740745262"/>
        <bgColor indexed="64"/>
      </patternFill>
    </fill>
  </fills>
  <borders count="1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28">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xf numFmtId="165" fontId="8" fillId="0" borderId="0"/>
    <xf numFmtId="165" fontId="8" fillId="0" borderId="0"/>
    <xf numFmtId="0" fontId="10"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4" borderId="0">
      <alignment horizontal="left" vertical="center"/>
      <protection locked="0"/>
    </xf>
    <xf numFmtId="0" fontId="8" fillId="0" borderId="0" applyFill="0"/>
    <xf numFmtId="43" fontId="1" fillId="0" borderId="0" applyFont="0" applyFill="0" applyBorder="0" applyAlignment="0" applyProtection="0"/>
  </cellStyleXfs>
  <cellXfs count="53">
    <xf numFmtId="0" fontId="0" fillId="0" borderId="0" xfId="0"/>
    <xf numFmtId="0" fontId="3" fillId="2" borderId="1"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4" fillId="0" borderId="0" xfId="0" applyNumberFormat="1" applyFont="1" applyFill="1" applyBorder="1" applyAlignment="1">
      <alignment vertical="center"/>
    </xf>
    <xf numFmtId="0" fontId="2" fillId="0" borderId="0" xfId="0" applyFont="1" applyFill="1"/>
    <xf numFmtId="0" fontId="6" fillId="0" borderId="0" xfId="0" applyFont="1" applyFill="1"/>
    <xf numFmtId="164" fontId="2" fillId="0" borderId="0" xfId="0" applyNumberFormat="1" applyFont="1" applyFill="1"/>
    <xf numFmtId="0" fontId="2" fillId="0" borderId="0" xfId="0" applyFont="1"/>
    <xf numFmtId="0" fontId="7" fillId="0" borderId="0" xfId="0" applyFont="1"/>
    <xf numFmtId="164" fontId="2" fillId="0" borderId="0" xfId="0" applyNumberFormat="1" applyFont="1"/>
    <xf numFmtId="166" fontId="0" fillId="0" borderId="0" xfId="27" applyNumberFormat="1" applyFont="1"/>
    <xf numFmtId="3" fontId="0" fillId="0" borderId="0" xfId="0" applyNumberForma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3" fillId="2" borderId="5"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3" fillId="2" borderId="7"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0" fontId="2" fillId="0" borderId="0" xfId="0" applyFont="1" applyBorder="1"/>
    <xf numFmtId="164" fontId="2" fillId="0" borderId="0" xfId="0" applyNumberFormat="1" applyFont="1" applyBorder="1"/>
    <xf numFmtId="0" fontId="6" fillId="0" borderId="1" xfId="0" applyFont="1" applyBorder="1"/>
    <xf numFmtId="0" fontId="2" fillId="0" borderId="1" xfId="0" applyFont="1" applyBorder="1"/>
    <xf numFmtId="164" fontId="2" fillId="0" borderId="1" xfId="0" applyNumberFormat="1" applyFont="1" applyBorder="1"/>
    <xf numFmtId="0" fontId="6" fillId="0" borderId="1" xfId="0" applyFont="1" applyFill="1" applyBorder="1"/>
    <xf numFmtId="164" fontId="2" fillId="0" borderId="1" xfId="0" applyNumberFormat="1" applyFont="1" applyFill="1" applyBorder="1"/>
    <xf numFmtId="0" fontId="0" fillId="0" borderId="0" xfId="0" applyFill="1"/>
    <xf numFmtId="0" fontId="4" fillId="3" borderId="0" xfId="0" applyNumberFormat="1" applyFont="1" applyFill="1" applyBorder="1" applyAlignment="1">
      <alignment vertical="center"/>
    </xf>
    <xf numFmtId="0" fontId="4" fillId="0" borderId="1" xfId="0" applyNumberFormat="1" applyFont="1" applyFill="1" applyBorder="1" applyAlignment="1">
      <alignment vertical="center"/>
    </xf>
    <xf numFmtId="0" fontId="12" fillId="0" borderId="0" xfId="0" applyFont="1"/>
    <xf numFmtId="0" fontId="13" fillId="0" borderId="0" xfId="0" applyFont="1" applyAlignment="1">
      <alignment vertical="center"/>
    </xf>
    <xf numFmtId="0" fontId="14" fillId="0" borderId="0" xfId="0" applyFont="1" applyAlignment="1">
      <alignment horizontal="left" vertical="center" wrapText="1" indent="5"/>
    </xf>
    <xf numFmtId="10" fontId="2" fillId="0" borderId="2" xfId="0" applyNumberFormat="1" applyFont="1" applyBorder="1" applyAlignment="1">
      <alignment horizontal="center"/>
    </xf>
    <xf numFmtId="10" fontId="2" fillId="0" borderId="1" xfId="0" applyNumberFormat="1" applyFont="1" applyBorder="1" applyAlignment="1">
      <alignment horizontal="center"/>
    </xf>
    <xf numFmtId="10" fontId="2" fillId="0" borderId="12" xfId="0" applyNumberFormat="1" applyFont="1" applyBorder="1" applyAlignment="1">
      <alignment horizontal="center"/>
    </xf>
    <xf numFmtId="3" fontId="16" fillId="0" borderId="0" xfId="0" applyNumberFormat="1" applyFont="1"/>
    <xf numFmtId="0" fontId="17" fillId="0" borderId="0" xfId="0" applyFont="1"/>
    <xf numFmtId="164" fontId="17" fillId="0" borderId="0" xfId="0" applyNumberFormat="1" applyFont="1" applyBorder="1"/>
    <xf numFmtId="0" fontId="17" fillId="0" borderId="0" xfId="0" applyFont="1" applyFill="1" applyAlignment="1">
      <alignment horizontal="right"/>
    </xf>
    <xf numFmtId="0" fontId="17" fillId="0" borderId="0" xfId="0" applyFont="1" applyAlignment="1">
      <alignment horizontal="right"/>
    </xf>
    <xf numFmtId="0" fontId="2" fillId="0" borderId="0" xfId="0" applyFont="1" applyFill="1" applyAlignment="1">
      <alignment horizontal="left" vertical="center" wrapText="1"/>
    </xf>
  </cellXfs>
  <cellStyles count="28">
    <cellStyle name=" 1" xfId="3"/>
    <cellStyle name=" 1 2" xfId="5"/>
    <cellStyle name=" 1 2 2" xfId="7"/>
    <cellStyle name=" 1 3" xfId="4"/>
    <cellStyle name=" 1 3 2" xfId="24"/>
    <cellStyle name=" 1 4" xfId="6"/>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Comma" xfId="27" builtinId="3"/>
    <cellStyle name="Comma 2" xfId="2"/>
    <cellStyle name="Normal" xfId="0" builtinId="0"/>
    <cellStyle name="Normal 114" xfId="26"/>
    <cellStyle name="Percent" xfId="1" builtinId="5"/>
    <cellStyle name="RIN_TB2"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row>
        <row r="74">
          <cell r="L74">
            <v>400000</v>
          </cell>
          <cell r="M74">
            <v>0</v>
          </cell>
          <cell r="N74">
            <v>101717.5572519</v>
          </cell>
          <cell r="O74">
            <v>-4551145.0381679405</v>
          </cell>
        </row>
        <row r="75">
          <cell r="L75">
            <v>19380000</v>
          </cell>
          <cell r="M75">
            <v>14200208</v>
          </cell>
          <cell r="N75">
            <v>0</v>
          </cell>
          <cell r="O75">
            <v>16620978.534451701</v>
          </cell>
        </row>
        <row r="76">
          <cell r="L76">
            <v>0</v>
          </cell>
          <cell r="M76">
            <v>0</v>
          </cell>
          <cell r="N76">
            <v>0</v>
          </cell>
          <cell r="O76">
            <v>0</v>
          </cell>
        </row>
        <row r="77">
          <cell r="L77">
            <v>0</v>
          </cell>
          <cell r="M77">
            <v>0</v>
          </cell>
          <cell r="N77">
            <v>0</v>
          </cell>
          <cell r="O77">
            <v>0</v>
          </cell>
        </row>
        <row r="78">
          <cell r="L78">
            <v>0</v>
          </cell>
          <cell r="M78">
            <v>0</v>
          </cell>
          <cell r="N78">
            <v>0</v>
          </cell>
          <cell r="O78">
            <v>0</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16" sqref="B16"/>
    </sheetView>
  </sheetViews>
  <sheetFormatPr defaultRowHeight="15"/>
  <cols>
    <col min="2" max="2" width="174" customWidth="1"/>
  </cols>
  <sheetData>
    <row r="2" spans="2:2" ht="18.75">
      <c r="B2" s="41" t="s">
        <v>19</v>
      </c>
    </row>
    <row r="4" spans="2:2">
      <c r="B4" s="42" t="s">
        <v>20</v>
      </c>
    </row>
    <row r="5" spans="2:2">
      <c r="B5" s="42" t="s">
        <v>21</v>
      </c>
    </row>
    <row r="6" spans="2:2">
      <c r="B6" s="43" t="s">
        <v>22</v>
      </c>
    </row>
    <row r="7" spans="2:2">
      <c r="B7" s="43" t="s">
        <v>23</v>
      </c>
    </row>
    <row r="8" spans="2:2">
      <c r="B8" s="43" t="s">
        <v>36</v>
      </c>
    </row>
    <row r="9" spans="2:2">
      <c r="B9" s="43" t="s">
        <v>24</v>
      </c>
    </row>
    <row r="10" spans="2:2">
      <c r="B10" s="43" t="s">
        <v>25</v>
      </c>
    </row>
    <row r="11" spans="2:2" ht="43.5">
      <c r="B11" s="43" t="s">
        <v>37</v>
      </c>
    </row>
    <row r="12" spans="2:2" ht="29.25">
      <c r="B12" s="43" t="s">
        <v>26</v>
      </c>
    </row>
    <row r="13" spans="2:2" ht="29.25">
      <c r="B13" s="43" t="s">
        <v>35</v>
      </c>
    </row>
    <row r="14" spans="2:2">
      <c r="B14" s="43" t="s">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0"/>
  <sheetViews>
    <sheetView tabSelected="1" workbookViewId="0"/>
  </sheetViews>
  <sheetFormatPr defaultRowHeight="15"/>
  <cols>
    <col min="1" max="1" width="3.28515625" customWidth="1"/>
    <col min="2" max="2" width="73.85546875" bestFit="1" customWidth="1"/>
    <col min="3" max="3" width="13.5703125" bestFit="1" customWidth="1"/>
    <col min="4" max="7" width="23.140625" customWidth="1"/>
  </cols>
  <sheetData>
    <row r="2" spans="2:8">
      <c r="B2" s="1" t="s">
        <v>11</v>
      </c>
      <c r="C2" s="10"/>
      <c r="D2" s="2" t="s">
        <v>0</v>
      </c>
      <c r="E2" s="18"/>
      <c r="F2" s="19"/>
      <c r="G2" s="20"/>
    </row>
    <row r="3" spans="2:8">
      <c r="B3" s="21"/>
      <c r="C3" s="10"/>
      <c r="D3" s="15" t="s">
        <v>4</v>
      </c>
      <c r="E3" s="16" t="s">
        <v>5</v>
      </c>
      <c r="F3" s="16" t="s">
        <v>6</v>
      </c>
      <c r="G3" s="17" t="s">
        <v>7</v>
      </c>
    </row>
    <row r="4" spans="2:8">
      <c r="B4" s="3" t="s">
        <v>8</v>
      </c>
      <c r="C4" s="10"/>
      <c r="D4" s="22">
        <f>D24</f>
        <v>391067813.45270103</v>
      </c>
      <c r="E4" s="23">
        <f>E24</f>
        <v>434287541.39075321</v>
      </c>
      <c r="F4" s="23">
        <f>F24</f>
        <v>250251834.67139196</v>
      </c>
      <c r="G4" s="24">
        <f>G24</f>
        <v>215357348.42060697</v>
      </c>
    </row>
    <row r="5" spans="2:8">
      <c r="B5" s="4" t="s">
        <v>12</v>
      </c>
      <c r="C5" s="10"/>
      <c r="D5" s="25">
        <f>D17</f>
        <v>3674400000</v>
      </c>
      <c r="E5" s="26">
        <f t="shared" ref="E5:G5" si="0">E17</f>
        <v>3778356954.2223363</v>
      </c>
      <c r="F5" s="26">
        <f t="shared" si="0"/>
        <v>3863075380.4837413</v>
      </c>
      <c r="G5" s="27">
        <f t="shared" si="0"/>
        <v>3909008815</v>
      </c>
    </row>
    <row r="6" spans="2:8">
      <c r="B6" s="5" t="s">
        <v>1</v>
      </c>
      <c r="C6" s="10"/>
      <c r="D6" s="28">
        <f>D4/D5</f>
        <v>0.10643038685301029</v>
      </c>
      <c r="E6" s="29">
        <f t="shared" ref="E6:G6" si="1">E4/E5</f>
        <v>0.11494084509549431</v>
      </c>
      <c r="F6" s="29">
        <f t="shared" si="1"/>
        <v>6.4780468933033089E-2</v>
      </c>
      <c r="G6" s="30">
        <f t="shared" si="1"/>
        <v>5.5092571701096806E-2</v>
      </c>
    </row>
    <row r="7" spans="2:8">
      <c r="B7" s="38"/>
    </row>
    <row r="8" spans="2:8">
      <c r="B8" s="1" t="s">
        <v>38</v>
      </c>
      <c r="C8" s="10"/>
      <c r="D8" s="2" t="s">
        <v>0</v>
      </c>
      <c r="E8" s="18"/>
      <c r="F8" s="19"/>
      <c r="G8" s="20"/>
    </row>
    <row r="9" spans="2:8">
      <c r="B9" s="21"/>
      <c r="C9" s="10"/>
      <c r="D9" s="15" t="s">
        <v>4</v>
      </c>
      <c r="E9" s="16" t="s">
        <v>5</v>
      </c>
      <c r="F9" s="16" t="s">
        <v>6</v>
      </c>
      <c r="G9" s="17" t="s">
        <v>7</v>
      </c>
    </row>
    <row r="10" spans="2:8">
      <c r="B10" s="3" t="s">
        <v>8</v>
      </c>
      <c r="C10" s="10"/>
      <c r="D10" s="22">
        <f>D34</f>
        <v>371287813.45270103</v>
      </c>
      <c r="E10" s="23">
        <f>E34</f>
        <v>420087333.39075321</v>
      </c>
      <c r="F10" s="23">
        <f>F34</f>
        <v>250150117.11414009</v>
      </c>
      <c r="G10" s="24">
        <f>G34</f>
        <v>203287514.9243232</v>
      </c>
    </row>
    <row r="11" spans="2:8">
      <c r="B11" s="4" t="s">
        <v>12</v>
      </c>
      <c r="C11" s="10"/>
      <c r="D11" s="25">
        <f>D17</f>
        <v>3674400000</v>
      </c>
      <c r="E11" s="26">
        <f t="shared" ref="E11:G11" si="2">E17</f>
        <v>3778356954.2223363</v>
      </c>
      <c r="F11" s="26">
        <f t="shared" si="2"/>
        <v>3863075380.4837413</v>
      </c>
      <c r="G11" s="27">
        <f t="shared" si="2"/>
        <v>3909008815</v>
      </c>
    </row>
    <row r="12" spans="2:8">
      <c r="B12" s="5" t="s">
        <v>1</v>
      </c>
      <c r="C12" s="10"/>
      <c r="D12" s="28">
        <f>D10/D11</f>
        <v>0.10104719503938087</v>
      </c>
      <c r="E12" s="29">
        <f t="shared" ref="E12:G12" si="3">E10/E11</f>
        <v>0.11118254269790553</v>
      </c>
      <c r="F12" s="29">
        <f t="shared" si="3"/>
        <v>6.4754138212756246E-2</v>
      </c>
      <c r="G12" s="30">
        <f t="shared" si="3"/>
        <v>5.2004875032322789E-2</v>
      </c>
    </row>
    <row r="13" spans="2:8">
      <c r="B13" s="39"/>
    </row>
    <row r="14" spans="2:8" s="10" customFormat="1" ht="12">
      <c r="B14" s="21"/>
      <c r="D14" s="15" t="s">
        <v>4</v>
      </c>
      <c r="E14" s="16" t="s">
        <v>5</v>
      </c>
      <c r="F14" s="16" t="s">
        <v>6</v>
      </c>
      <c r="G14" s="17" t="s">
        <v>7</v>
      </c>
    </row>
    <row r="15" spans="2:8" s="10" customFormat="1" ht="12">
      <c r="B15" s="2" t="s">
        <v>28</v>
      </c>
      <c r="D15" s="44">
        <v>8.9800000000000005E-2</v>
      </c>
      <c r="E15" s="45">
        <v>8.9800000000000005E-2</v>
      </c>
      <c r="F15" s="45">
        <v>4.3499999999999997E-2</v>
      </c>
      <c r="G15" s="46">
        <v>4.36E-2</v>
      </c>
      <c r="H15" s="10" t="s">
        <v>29</v>
      </c>
    </row>
    <row r="16" spans="2:8">
      <c r="B16" s="38"/>
    </row>
    <row r="17" spans="2:10">
      <c r="B17" s="40" t="s">
        <v>13</v>
      </c>
      <c r="C17" s="34"/>
      <c r="D17" s="35">
        <v>3674400000</v>
      </c>
      <c r="E17" s="35">
        <v>3778356954.2223363</v>
      </c>
      <c r="F17" s="35">
        <v>3863075380.4837413</v>
      </c>
      <c r="G17" s="35">
        <v>3909008815</v>
      </c>
      <c r="H17" s="10" t="s">
        <v>39</v>
      </c>
      <c r="I17" s="10"/>
      <c r="J17" s="10"/>
    </row>
    <row r="18" spans="2:10">
      <c r="B18" s="50"/>
      <c r="C18" s="10"/>
      <c r="D18" s="14"/>
      <c r="E18" s="14"/>
      <c r="F18" s="47"/>
      <c r="G18" s="47"/>
      <c r="H18" s="48"/>
      <c r="I18" s="10"/>
      <c r="J18" s="10"/>
    </row>
    <row r="19" spans="2:10">
      <c r="B19" s="6" t="s">
        <v>10</v>
      </c>
      <c r="C19" s="10"/>
      <c r="H19" s="10"/>
      <c r="I19" s="10"/>
      <c r="J19" s="10"/>
    </row>
    <row r="20" spans="2:10">
      <c r="B20" s="10" t="s">
        <v>14</v>
      </c>
      <c r="C20" s="10"/>
      <c r="D20" s="12">
        <v>1101004000</v>
      </c>
      <c r="E20" s="12">
        <v>1192224000</v>
      </c>
      <c r="F20" s="12">
        <v>935986424.25999999</v>
      </c>
      <c r="G20" s="12">
        <v>1001459054.8825589</v>
      </c>
      <c r="H20" s="10" t="s">
        <v>3</v>
      </c>
      <c r="I20" s="10"/>
      <c r="J20" s="10"/>
    </row>
    <row r="21" spans="2:10">
      <c r="B21" s="10" t="s">
        <v>15</v>
      </c>
      <c r="C21" s="10"/>
      <c r="D21" s="12">
        <f>443388000+45027000</f>
        <v>488415000</v>
      </c>
      <c r="E21" s="12">
        <f>471439000+44519000</f>
        <v>515958000</v>
      </c>
      <c r="F21" s="12">
        <f>433863180.468608+42140807</f>
        <v>476003987.46860802</v>
      </c>
      <c r="G21" s="12">
        <f>457474322.461952+42637197</f>
        <v>500111519.46195197</v>
      </c>
      <c r="H21" s="10" t="s">
        <v>3</v>
      </c>
      <c r="I21" s="10"/>
      <c r="J21" s="10"/>
    </row>
    <row r="22" spans="2:10" s="10" customFormat="1" ht="12">
      <c r="B22" s="10" t="s">
        <v>9</v>
      </c>
      <c r="C22" s="31"/>
      <c r="D22" s="32">
        <v>221521186.54729897</v>
      </c>
      <c r="E22" s="32">
        <v>241978458.60924679</v>
      </c>
      <c r="F22" s="32">
        <v>209730602.12</v>
      </c>
      <c r="G22" s="32">
        <v>285990187</v>
      </c>
      <c r="H22" s="10" t="s">
        <v>39</v>
      </c>
    </row>
    <row r="23" spans="2:10" s="10" customFormat="1" ht="12">
      <c r="B23" s="51"/>
      <c r="C23" s="31"/>
      <c r="D23" s="32"/>
      <c r="E23" s="32"/>
      <c r="F23" s="49"/>
      <c r="G23" s="49"/>
      <c r="H23" s="48"/>
    </row>
    <row r="24" spans="2:10" s="10" customFormat="1" ht="12">
      <c r="B24" s="33" t="s">
        <v>16</v>
      </c>
      <c r="C24" s="34"/>
      <c r="D24" s="35">
        <f>D20-D21-D22</f>
        <v>391067813.45270103</v>
      </c>
      <c r="E24" s="35">
        <f>E20-E21-E22</f>
        <v>434287541.39075321</v>
      </c>
      <c r="F24" s="35">
        <f>F20-F21-F22</f>
        <v>250251834.67139196</v>
      </c>
      <c r="G24" s="35">
        <f>G20-G21-G22</f>
        <v>215357348.42060697</v>
      </c>
    </row>
    <row r="25" spans="2:10">
      <c r="B25" s="10"/>
      <c r="C25" s="10"/>
      <c r="D25" s="13"/>
      <c r="E25" s="13"/>
      <c r="F25" s="13"/>
      <c r="G25" s="13"/>
      <c r="H25" s="10"/>
      <c r="I25" s="10"/>
      <c r="J25" s="10"/>
    </row>
    <row r="26" spans="2:10">
      <c r="B26" s="8" t="s">
        <v>2</v>
      </c>
      <c r="C26" s="10"/>
      <c r="H26" s="10"/>
      <c r="I26" s="10"/>
      <c r="J26" s="10"/>
    </row>
    <row r="27" spans="2:10">
      <c r="B27" s="7" t="s">
        <v>30</v>
      </c>
      <c r="C27" s="10"/>
      <c r="D27" s="9">
        <f>'[1]3.1 Revenue  Incentives DNSP'!L74</f>
        <v>400000</v>
      </c>
      <c r="E27" s="9">
        <f>'[1]3.1 Revenue  Incentives DNSP'!M74</f>
        <v>0</v>
      </c>
      <c r="F27" s="9">
        <f>'[1]3.1 Revenue  Incentives DNSP'!N74</f>
        <v>101717.5572519</v>
      </c>
      <c r="G27" s="9">
        <f>'[1]3.1 Revenue  Incentives DNSP'!O74</f>
        <v>-4551145.0381679405</v>
      </c>
      <c r="H27" s="52" t="s">
        <v>40</v>
      </c>
      <c r="I27" s="52"/>
      <c r="J27" s="10"/>
    </row>
    <row r="28" spans="2:10">
      <c r="B28" s="7" t="s">
        <v>31</v>
      </c>
      <c r="C28" s="10"/>
      <c r="D28" s="9">
        <f>'[1]3.1 Revenue  Incentives DNSP'!L75</f>
        <v>19380000</v>
      </c>
      <c r="E28" s="9">
        <f>'[1]3.1 Revenue  Incentives DNSP'!M75</f>
        <v>14200208</v>
      </c>
      <c r="F28" s="9">
        <f>'[1]3.1 Revenue  Incentives DNSP'!N75</f>
        <v>0</v>
      </c>
      <c r="G28" s="9">
        <f>'[1]3.1 Revenue  Incentives DNSP'!O75</f>
        <v>16620978.534451701</v>
      </c>
      <c r="H28" s="52"/>
      <c r="I28" s="52"/>
      <c r="J28" s="10"/>
    </row>
    <row r="29" spans="2:10">
      <c r="B29" s="7" t="s">
        <v>32</v>
      </c>
      <c r="C29" s="10"/>
      <c r="D29" s="9">
        <f>'[1]3.1 Revenue  Incentives DNSP'!L76</f>
        <v>0</v>
      </c>
      <c r="E29" s="9">
        <f>'[1]3.1 Revenue  Incentives DNSP'!M76</f>
        <v>0</v>
      </c>
      <c r="F29" s="9">
        <f>'[1]3.1 Revenue  Incentives DNSP'!N76</f>
        <v>0</v>
      </c>
      <c r="G29" s="9">
        <f>'[1]3.1 Revenue  Incentives DNSP'!O76</f>
        <v>0</v>
      </c>
      <c r="H29" s="52"/>
      <c r="I29" s="52"/>
      <c r="J29" s="10"/>
    </row>
    <row r="30" spans="2:10">
      <c r="B30" s="7" t="s">
        <v>33</v>
      </c>
      <c r="C30" s="10"/>
      <c r="D30" s="9">
        <f>'[1]3.1 Revenue  Incentives DNSP'!L77</f>
        <v>0</v>
      </c>
      <c r="E30" s="9">
        <f>'[1]3.1 Revenue  Incentives DNSP'!M77</f>
        <v>0</v>
      </c>
      <c r="F30" s="9">
        <f>'[1]3.1 Revenue  Incentives DNSP'!N77</f>
        <v>0</v>
      </c>
      <c r="G30" s="9">
        <f>'[1]3.1 Revenue  Incentives DNSP'!O77</f>
        <v>0</v>
      </c>
      <c r="H30" s="52"/>
      <c r="I30" s="52"/>
      <c r="J30" s="10"/>
    </row>
    <row r="31" spans="2:10">
      <c r="B31" s="7" t="s">
        <v>34</v>
      </c>
      <c r="C31" s="10"/>
      <c r="D31" s="9">
        <f>'[1]3.1 Revenue  Incentives DNSP'!L78</f>
        <v>0</v>
      </c>
      <c r="E31" s="9">
        <f>'[1]3.1 Revenue  Incentives DNSP'!M78</f>
        <v>0</v>
      </c>
      <c r="F31" s="9">
        <f>'[1]3.1 Revenue  Incentives DNSP'!N78</f>
        <v>0</v>
      </c>
      <c r="G31" s="9">
        <f>'[1]3.1 Revenue  Incentives DNSP'!O78</f>
        <v>0</v>
      </c>
      <c r="H31" s="52"/>
      <c r="I31" s="52"/>
      <c r="J31" s="10"/>
    </row>
    <row r="32" spans="2:10">
      <c r="B32" s="36" t="s">
        <v>17</v>
      </c>
      <c r="C32" s="34"/>
      <c r="D32" s="37">
        <f>SUM(D27:D31)</f>
        <v>19780000</v>
      </c>
      <c r="E32" s="37">
        <f t="shared" ref="E32:G32" si="4">SUM(E27:E31)</f>
        <v>14200208</v>
      </c>
      <c r="F32" s="37">
        <f t="shared" si="4"/>
        <v>101717.5572519</v>
      </c>
      <c r="G32" s="37">
        <f t="shared" si="4"/>
        <v>12069833.49628376</v>
      </c>
      <c r="H32" s="52"/>
      <c r="I32" s="52"/>
      <c r="J32" s="10"/>
    </row>
    <row r="33" spans="2:10">
      <c r="B33" s="7"/>
      <c r="C33" s="10"/>
      <c r="H33" s="10"/>
      <c r="I33" s="10"/>
      <c r="J33" s="10"/>
    </row>
    <row r="34" spans="2:10" s="10" customFormat="1" ht="12">
      <c r="B34" s="33" t="s">
        <v>18</v>
      </c>
      <c r="C34" s="34"/>
      <c r="D34" s="35">
        <f>D20-D21-D32-D22</f>
        <v>371287813.45270103</v>
      </c>
      <c r="E34" s="35">
        <f>E20-E21-E32-E22</f>
        <v>420087333.39075321</v>
      </c>
      <c r="F34" s="35">
        <f>F20-F21-F32-F22</f>
        <v>250150117.11414009</v>
      </c>
      <c r="G34" s="35">
        <f>G20-G21-G32-G22</f>
        <v>203287514.9243232</v>
      </c>
    </row>
    <row r="38" spans="2:10">
      <c r="B38" s="11"/>
    </row>
    <row r="40" spans="2:10">
      <c r="C40" s="11"/>
      <c r="F40" s="11"/>
    </row>
  </sheetData>
  <mergeCells count="1">
    <mergeCell ref="H27:I32"/>
  </mergeCells>
  <pageMargins left="0.7" right="0.7"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cp:lastPrinted>2018-08-02T07:04:51Z</cp:lastPrinted>
  <dcterms:created xsi:type="dcterms:W3CDTF">2018-03-08T05:17:17Z</dcterms:created>
  <dcterms:modified xsi:type="dcterms:W3CDTF">2018-09-06T00:34:35Z</dcterms:modified>
</cp:coreProperties>
</file>