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printerSettings/printerSettings1.bin" ContentType="application/vnd.openxmlformats-officedocument.spreadsheetml.printerSettings"/>
  <Override PartName="/xl/comments1.xml" ContentType="application/vnd.openxmlformats-officedocument.spreadsheetml.comments+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NWRegulatory\Revenue Reset 19\26. Final models RR19 Reproposal (Dec18)\Distribution\Distribution Final Models AER Submission\"/>
    </mc:Choice>
  </mc:AlternateContent>
  <bookViews>
    <workbookView xWindow="0" yWindow="0" windowWidth="19200" windowHeight="6180" activeTab="1"/>
  </bookViews>
  <sheets>
    <sheet name="AER Draft Decision EBSS  TN Dx" sheetId="2" r:id="rId1"/>
    <sheet name="Provisions from EBRIN" sheetId="3" r:id="rId2"/>
  </sheets>
  <externalReferences>
    <externalReference r:id="rId3"/>
    <externalReference r:id="rId4"/>
    <externalReference r:id="rId5"/>
    <externalReference r:id="rId6"/>
    <externalReference r:id="rId7"/>
  </externalReferences>
  <definedNames>
    <definedName name="anscount" hidden="1">1</definedName>
    <definedName name="CRCP_span" comment="Generic cover sheet" localSheetId="1">CONCATENATE('Provisions from EBRIN'!CRCP_y1, " to ",'Provisions from EBRIN'!CRCP_y5)</definedName>
    <definedName name="CRCP_span">CONCATENATE(CRCP_y1, " to ",CRCP_y5)</definedName>
    <definedName name="CRCP_y1" localSheetId="1">'[1]Business &amp; other details'!$C$38</definedName>
    <definedName name="CRCP_y1">'[2]Business &amp; other details'!$C$38</definedName>
    <definedName name="CRCP_y10" localSheetId="1">#REF!</definedName>
    <definedName name="CRCP_y10">#REF!</definedName>
    <definedName name="CRCP_y2" localSheetId="1">'[1]Business &amp; other details'!$D$38</definedName>
    <definedName name="CRCP_y2">'[2]Business &amp; other details'!$D$38</definedName>
    <definedName name="CRCP_y3" localSheetId="1">'[1]Business &amp; other details'!$E$38</definedName>
    <definedName name="CRCP_y3">'[2]Business &amp; other details'!$E$38</definedName>
    <definedName name="CRCP_y4" localSheetId="1">'[1]Business &amp; other details'!$F$38</definedName>
    <definedName name="CRCP_y4">'[2]Business &amp; other details'!$F$38</definedName>
    <definedName name="CRCP_y5" localSheetId="1">'[1]Business &amp; other details'!$G$38</definedName>
    <definedName name="CRCP_y5">'[2]Business &amp; other details'!$G$38</definedName>
    <definedName name="CRCP_y7" localSheetId="1">'[1]Business &amp; other details'!$I$38</definedName>
    <definedName name="CRCP_y7">'[2]Business &amp; other details'!$I$38</definedName>
    <definedName name="CRCP_y8" localSheetId="1">#REF!</definedName>
    <definedName name="CRCP_y8">#REF!</definedName>
    <definedName name="CRCP_y9" localSheetId="1">#REF!</definedName>
    <definedName name="CRCP_y9">#REF!</definedName>
    <definedName name="CRY" localSheetId="1">'[1]Business &amp; other details'!$C$44</definedName>
    <definedName name="CRY">'[2]Business &amp; other details'!$C$44</definedName>
    <definedName name="dms_030203_P11_01_Values" localSheetId="1">'[1]3.2.3 Provisions'!#REF!</definedName>
    <definedName name="dms_030203_P11_01_Values">'[3]3.2.3 Provisions'!#REF!</definedName>
    <definedName name="dms_030203_P11_02_01_Values" localSheetId="1">'[1]3.2.3 Provisions'!#REF!</definedName>
    <definedName name="dms_030203_P11_02_01_Values">'[3]3.2.3 Provisions'!#REF!</definedName>
    <definedName name="dms_030203_P11_02_02_Values" localSheetId="1">'[1]3.2.3 Provisions'!#REF!</definedName>
    <definedName name="dms_030203_P11_02_02_Values">'[3]3.2.3 Provisions'!#REF!</definedName>
    <definedName name="dms_030203_P11_02_03_Values" localSheetId="1">'[1]3.2.3 Provisions'!#REF!</definedName>
    <definedName name="dms_030203_P11_02_03_Values">'[3]3.2.3 Provisions'!#REF!</definedName>
    <definedName name="dms_030203_P11_02_04_Values" localSheetId="1">'[1]3.2.3 Provisions'!#REF!</definedName>
    <definedName name="dms_030203_P11_02_04_Values">'[3]3.2.3 Provisions'!#REF!</definedName>
    <definedName name="dms_030203_P12_02_04_Values" localSheetId="1">'[1]3.2.3 Provisions'!#REF!</definedName>
    <definedName name="dms_030203_P12_02_04_Values">'[3]3.2.3 Provisions'!#REF!</definedName>
    <definedName name="dms_030203_P12_03_Values" localSheetId="1">'[1]3.2.3 Provisions'!#REF!</definedName>
    <definedName name="dms_030203_P12_03_Values">'[3]3.2.3 Provisions'!#REF!</definedName>
    <definedName name="dms_030203_P13_01_Values" localSheetId="1">'[1]3.2.3 Provisions'!#REF!</definedName>
    <definedName name="dms_030203_P13_01_Values">'[3]3.2.3 Provisions'!#REF!</definedName>
    <definedName name="dms_030203_P13_02_01_Values" localSheetId="1">'[1]3.2.3 Provisions'!#REF!</definedName>
    <definedName name="dms_030203_P13_02_01_Values">'[3]3.2.3 Provisions'!#REF!</definedName>
    <definedName name="dms_030203_P13_02_02_Values" localSheetId="1">'[1]3.2.3 Provisions'!#REF!</definedName>
    <definedName name="dms_030203_P13_02_02_Values">'[3]3.2.3 Provisions'!#REF!</definedName>
    <definedName name="dms_030203_P13_02_03_Values" localSheetId="1">'[1]3.2.3 Provisions'!#REF!</definedName>
    <definedName name="dms_030203_P13_02_03_Values">'[3]3.2.3 Provisions'!#REF!</definedName>
    <definedName name="dms_030203_P13_02_04_Values" localSheetId="1">'[1]3.2.3 Provisions'!#REF!</definedName>
    <definedName name="dms_030203_P13_02_04_Values">'[3]3.2.3 Provisions'!#REF!</definedName>
    <definedName name="dms_030203_P13_03_Values" localSheetId="1">'[1]3.2.3 Provisions'!#REF!</definedName>
    <definedName name="dms_030203_P13_03_Values">'[3]3.2.3 Provisions'!#REF!</definedName>
    <definedName name="dms_030203_P14_01_Values" localSheetId="1">'[1]3.2.3 Provisions'!#REF!</definedName>
    <definedName name="dms_030203_P14_01_Values">'[3]3.2.3 Provisions'!#REF!</definedName>
    <definedName name="dms_030203_P14_02_01_Values" localSheetId="1">'[1]3.2.3 Provisions'!#REF!</definedName>
    <definedName name="dms_030203_P14_02_01_Values">'[3]3.2.3 Provisions'!#REF!</definedName>
    <definedName name="dms_030203_P14_02_02_Values" localSheetId="1">'[1]3.2.3 Provisions'!#REF!</definedName>
    <definedName name="dms_030203_P14_02_02_Values">'[3]3.2.3 Provisions'!#REF!</definedName>
    <definedName name="dms_030203_P14_02_03_Values" localSheetId="1">'[1]3.2.3 Provisions'!#REF!</definedName>
    <definedName name="dms_030203_P14_02_03_Values">'[3]3.2.3 Provisions'!#REF!</definedName>
    <definedName name="dms_030203_P14_02_04_Values" localSheetId="1">'[1]3.2.3 Provisions'!#REF!</definedName>
    <definedName name="dms_030203_P14_02_04_Values">'[3]3.2.3 Provisions'!#REF!</definedName>
    <definedName name="dms_030203_P14_03_Values" localSheetId="1">'[1]3.2.3 Provisions'!#REF!</definedName>
    <definedName name="dms_030203_P14_03_Values">'[3]3.2.3 Provisions'!#REF!</definedName>
    <definedName name="dms_030203_P15_01_Values" localSheetId="1">'[1]3.2.3 Provisions'!#REF!</definedName>
    <definedName name="dms_030203_P15_01_Values">'[3]3.2.3 Provisions'!#REF!</definedName>
    <definedName name="dms_030203_P15_02_01_Values" localSheetId="1">'[1]3.2.3 Provisions'!#REF!</definedName>
    <definedName name="dms_030203_P15_02_01_Values">'[3]3.2.3 Provisions'!#REF!</definedName>
    <definedName name="dms_030203_P15_02_02_Values" localSheetId="1">'[1]3.2.3 Provisions'!#REF!</definedName>
    <definedName name="dms_030203_P15_02_02_Values">'[3]3.2.3 Provisions'!#REF!</definedName>
    <definedName name="dms_030203_P15_02_03_Values" localSheetId="1">'[1]3.2.3 Provisions'!#REF!</definedName>
    <definedName name="dms_030203_P15_02_03_Values">'[3]3.2.3 Provisions'!#REF!</definedName>
    <definedName name="dms_030203_P15_02_04_Values" localSheetId="1">'[1]3.2.3 Provisions'!#REF!</definedName>
    <definedName name="dms_030203_P15_02_04_Values">'[3]3.2.3 Provisions'!#REF!</definedName>
    <definedName name="dms_030203_P15_03_Values" localSheetId="1">'[1]3.2.3 Provisions'!#REF!</definedName>
    <definedName name="dms_030203_P15_03_Values">'[3]3.2.3 Provisions'!#REF!</definedName>
    <definedName name="dms_030203_P16_01_Values" localSheetId="1">'[1]3.2.3 Provisions'!#REF!</definedName>
    <definedName name="dms_030203_P16_01_Values">'[3]3.2.3 Provisions'!#REF!</definedName>
    <definedName name="dms_030203_P16_02_01_Values" localSheetId="1">'[1]3.2.3 Provisions'!#REF!</definedName>
    <definedName name="dms_030203_P16_02_01_Values">'[3]3.2.3 Provisions'!#REF!</definedName>
    <definedName name="dms_030203_P16_02_02_Values" localSheetId="1">'[1]3.2.3 Provisions'!#REF!</definedName>
    <definedName name="dms_030203_P16_02_02_Values">'[3]3.2.3 Provisions'!#REF!</definedName>
    <definedName name="dms_030203_P16_02_03_Values" localSheetId="1">'[1]3.2.3 Provisions'!#REF!</definedName>
    <definedName name="dms_030203_P16_02_03_Values">'[3]3.2.3 Provisions'!#REF!</definedName>
    <definedName name="dms_030203_P16_02_04_Values" localSheetId="1">'[1]3.2.3 Provisions'!#REF!</definedName>
    <definedName name="dms_030203_P16_02_04_Values">'[3]3.2.3 Provisions'!#REF!</definedName>
    <definedName name="dms_030203_P16_03_Values" localSheetId="1">'[1]3.2.3 Provisions'!#REF!</definedName>
    <definedName name="dms_030203_P16_03_Values">'[3]3.2.3 Provisions'!#REF!</definedName>
    <definedName name="dms_030203_P17_01_Values" localSheetId="1">'[1]3.2.3 Provisions'!#REF!</definedName>
    <definedName name="dms_030203_P17_01_Values">'[3]3.2.3 Provisions'!#REF!</definedName>
    <definedName name="dms_030203_P17_02_01_Values" localSheetId="1">'[1]3.2.3 Provisions'!#REF!</definedName>
    <definedName name="dms_030203_P17_02_01_Values">'[3]3.2.3 Provisions'!#REF!</definedName>
    <definedName name="dms_030203_P17_02_02_Values" localSheetId="1">'[1]3.2.3 Provisions'!#REF!</definedName>
    <definedName name="dms_030203_P17_02_02_Values">'[3]3.2.3 Provisions'!#REF!</definedName>
    <definedName name="dms_030203_P17_02_03_Values" localSheetId="1">'[1]3.2.3 Provisions'!#REF!</definedName>
    <definedName name="dms_030203_P17_02_03_Values">'[3]3.2.3 Provisions'!#REF!</definedName>
    <definedName name="dms_030203_P17_02_04_Values" localSheetId="1">'[1]3.2.3 Provisions'!#REF!</definedName>
    <definedName name="dms_030203_P17_02_04_Values">'[3]3.2.3 Provisions'!#REF!</definedName>
    <definedName name="dms_030203_P17_03_Values" localSheetId="1">'[1]3.2.3 Provisions'!#REF!</definedName>
    <definedName name="dms_030203_P17_03_Values">'[3]3.2.3 Provisions'!#REF!</definedName>
    <definedName name="dms_030203_P18_01_Values" localSheetId="1">'[1]3.2.3 Provisions'!#REF!</definedName>
    <definedName name="dms_030203_P18_01_Values">'[3]3.2.3 Provisions'!#REF!</definedName>
    <definedName name="dms_030203_P18_02_01_Values" localSheetId="1">'[1]3.2.3 Provisions'!#REF!</definedName>
    <definedName name="dms_030203_P18_02_01_Values">'[3]3.2.3 Provisions'!#REF!</definedName>
    <definedName name="dms_030203_P18_02_02_Values" localSheetId="1">'[1]3.2.3 Provisions'!#REF!</definedName>
    <definedName name="dms_030203_P18_02_02_Values">'[3]3.2.3 Provisions'!#REF!</definedName>
    <definedName name="dms_030203_P18_02_03_Values" localSheetId="1">'[1]3.2.3 Provisions'!#REF!</definedName>
    <definedName name="dms_030203_P18_02_03_Values">'[3]3.2.3 Provisions'!#REF!</definedName>
    <definedName name="dms_030203_P18_02_04_Values" localSheetId="1">'[1]3.2.3 Provisions'!#REF!</definedName>
    <definedName name="dms_030203_P18_02_04_Values">'[3]3.2.3 Provisions'!#REF!</definedName>
    <definedName name="dms_030203_P18_03_Values" localSheetId="1">'[1]3.2.3 Provisions'!#REF!</definedName>
    <definedName name="dms_030203_P18_03_Values">'[3]3.2.3 Provisions'!#REF!</definedName>
    <definedName name="dms_030203_Provision_01" localSheetId="1">'[1]3.2.3 Provisions'!$B$14</definedName>
    <definedName name="dms_030203_Provision_01">'[3]3.2.3 Provisions'!$B$14</definedName>
    <definedName name="dms_030203_Provision_02" localSheetId="1">'[1]3.2.3 Provisions'!$B$34</definedName>
    <definedName name="dms_030203_Provision_02">'[3]3.2.3 Provisions'!$B$34</definedName>
    <definedName name="dms_030203_Provision_03" localSheetId="1">'[1]3.2.3 Provisions'!$B$54</definedName>
    <definedName name="dms_030203_Provision_03">'[3]3.2.3 Provisions'!$B$54</definedName>
    <definedName name="dms_030203_Provision_04" localSheetId="1">'[1]3.2.3 Provisions'!$B$74</definedName>
    <definedName name="dms_030203_Provision_04">'[3]3.2.3 Provisions'!$B$74</definedName>
    <definedName name="dms_030203_Provision_06" localSheetId="1">'[1]3.2.3 Provisions'!$B$114</definedName>
    <definedName name="dms_030203_Provision_06">'[3]3.2.3 Provisions'!$B$114</definedName>
    <definedName name="dms_030203_Provision_13" localSheetId="1">'[1]3.2.3 Provisions'!#REF!</definedName>
    <definedName name="dms_030203_Provision_13">'[3]3.2.3 Provisions'!#REF!</definedName>
    <definedName name="dms_030203_Provision_14" localSheetId="1">'[1]3.2.3 Provisions'!#REF!</definedName>
    <definedName name="dms_030203_Provision_14">'[3]3.2.3 Provisions'!#REF!</definedName>
    <definedName name="dms_030203_Provision_15" localSheetId="1">'[1]3.2.3 Provisions'!#REF!</definedName>
    <definedName name="dms_030203_Provision_15">'[3]3.2.3 Provisions'!#REF!</definedName>
    <definedName name="dms_030203_Provision_16" localSheetId="1">'[1]3.2.3 Provisions'!#REF!</definedName>
    <definedName name="dms_030203_Provision_16">'[3]3.2.3 Provisions'!#REF!</definedName>
    <definedName name="dms_030203_Provision_17" localSheetId="1">'[1]3.2.3 Provisions'!#REF!</definedName>
    <definedName name="dms_030203_Provision_17">'[3]3.2.3 Provisions'!#REF!</definedName>
    <definedName name="dms_030203_Provision_18" localSheetId="1">'[1]3.2.3 Provisions'!#REF!</definedName>
    <definedName name="dms_030203_Provision_18">'[3]3.2.3 Provisions'!#REF!</definedName>
    <definedName name="dms_663_List" localSheetId="1">'[1]AER only'!$M$9:$M$48</definedName>
    <definedName name="dms_663_List">'[2]AER only'!$M$9:$M$48</definedName>
    <definedName name="dms_ABN_List" localSheetId="1">'[1]AER only'!$D$9:$D$48</definedName>
    <definedName name="dms_ABN_List">'[2]AER only'!$D$9:$D$48</definedName>
    <definedName name="dms_Addr1_List" localSheetId="1">'[1]AER only'!$O$9:$O$48</definedName>
    <definedName name="dms_Addr1_List">'[2]AER only'!$O$9:$O$48</definedName>
    <definedName name="dms_Addr2_List" localSheetId="1">'[1]AER only'!$P$9:$P$48</definedName>
    <definedName name="dms_Addr2_List">'[2]AER only'!$P$9:$P$48</definedName>
    <definedName name="dms_BaseStepTrend">'[4]2.16 Opex Summary'!$I$9</definedName>
    <definedName name="dms_CBD_flag" localSheetId="1">'[1]AER only'!$AC$9:$AC$48</definedName>
    <definedName name="dms_CBD_flag">'[2]AER only'!$AC$9:$AC$48</definedName>
    <definedName name="dms_CFinalYear_List" localSheetId="1">'[1]AER only'!$E$92:$E$106</definedName>
    <definedName name="dms_CFinalYear_List">'[2]AER only'!$E$92:$E$106</definedName>
    <definedName name="dms_ContactEmail_List" localSheetId="1">'[1]AER only'!$AA$9:$AA$48</definedName>
    <definedName name="dms_ContactEmail_List">'[2]AER only'!$AA$9:$AA$48</definedName>
    <definedName name="dms_ContactName1_List" localSheetId="1">'[1]AER only'!$Y$9:$Y$48</definedName>
    <definedName name="dms_ContactName1_List">'[2]AER only'!$Y$9:$Y$48</definedName>
    <definedName name="dms_ContactPh1_List" localSheetId="1">'[1]AER only'!$Z$9:$Z$48</definedName>
    <definedName name="dms_ContactPh1_List">'[2]AER only'!$Z$9:$Z$48</definedName>
    <definedName name="dms_CRCP_FinalYear_Result" localSheetId="1">'[1]Business &amp; other details'!$C$82</definedName>
    <definedName name="dms_CRCP_FinalYear_Result">'[2]Business &amp; other details'!$C$82</definedName>
    <definedName name="dms_CRCP_FirstYear_Result" localSheetId="1">'[1]Business &amp; other details'!$C$81</definedName>
    <definedName name="dms_CRCP_FirstYear_Result">'[2]Business &amp; other details'!$C$81</definedName>
    <definedName name="dms_CRCP_index" localSheetId="1">'[1]AER only'!$J$92:$J$106</definedName>
    <definedName name="dms_CRCP_index">'[2]AER only'!$J$92:$J$106</definedName>
    <definedName name="dms_CRCP_years" localSheetId="1">'[1]AER only'!$H$92:$H$106</definedName>
    <definedName name="dms_CRCP_years">'[2]AER only'!$H$92:$H$106</definedName>
    <definedName name="dms_CRCP_yM" localSheetId="1">'[1]AER only'!$H$105</definedName>
    <definedName name="dms_CRCP_yM">'[2]AER only'!$H$105</definedName>
    <definedName name="dms_CRCP_yN" localSheetId="1">'[1]AER only'!$H$104</definedName>
    <definedName name="dms_CRCP_yN">'[2]AER only'!$H$104</definedName>
    <definedName name="dms_CRCP_yO" localSheetId="1">'[1]AER only'!$H$103</definedName>
    <definedName name="dms_CRCP_yO">'[2]AER only'!$H$103</definedName>
    <definedName name="dms_CRCP_yP" localSheetId="1">'[1]AER only'!$H$102</definedName>
    <definedName name="dms_CRCP_yP">'[2]AER only'!$H$102</definedName>
    <definedName name="dms_CRCP_yQ" localSheetId="1">'[1]AER only'!$H$101</definedName>
    <definedName name="dms_CRCP_yQ">'[2]AER only'!$H$101</definedName>
    <definedName name="dms_CRCP_yR" localSheetId="1">'[1]AER only'!$H$100</definedName>
    <definedName name="dms_CRCP_yR">'[2]AER only'!$H$100</definedName>
    <definedName name="dms_CRCP_yS" localSheetId="1">'[1]AER only'!$H$99</definedName>
    <definedName name="dms_CRCP_yS">'[2]AER only'!$H$99</definedName>
    <definedName name="dms_CRCP_yT" localSheetId="1">'[1]AER only'!$H$98</definedName>
    <definedName name="dms_CRCP_yT">'[2]AER only'!$H$98</definedName>
    <definedName name="dms_CRCP_yU" localSheetId="1">'[1]AER only'!$H$97</definedName>
    <definedName name="dms_CRCP_yU">'[2]AER only'!$H$97</definedName>
    <definedName name="dms_CRCP_yV" localSheetId="1">'[1]AER only'!$H$96</definedName>
    <definedName name="dms_CRCP_yV">'[2]AER only'!$H$96</definedName>
    <definedName name="dms_CRCP_yW" localSheetId="1">'[1]AER only'!$H$95</definedName>
    <definedName name="dms_CRCP_yW">'[2]AER only'!$H$95</definedName>
    <definedName name="dms_CRCP_yX" localSheetId="1">'[1]AER only'!$H$94</definedName>
    <definedName name="dms_CRCP_yX">'[2]AER only'!$H$94</definedName>
    <definedName name="dms_CRCP_yY" localSheetId="1">'[1]AER only'!$H$93</definedName>
    <definedName name="dms_CRCP_yY">'[2]AER only'!$H$93</definedName>
    <definedName name="dms_CRCP_yZ" localSheetId="1">'[1]AER only'!$H$92</definedName>
    <definedName name="dms_CRCP_yZ">'[2]AER only'!$H$92</definedName>
    <definedName name="dms_CRCPlength_List" localSheetId="1">'[1]AER only'!$K$9:$K$48</definedName>
    <definedName name="dms_CRCPlength_List">'[2]AER only'!$K$9:$K$48</definedName>
    <definedName name="dms_CRCPlength_Num" localSheetId="1">'[1]Business &amp; other details'!$C$79</definedName>
    <definedName name="dms_CRCPlength_Num">'[2]Business &amp; other details'!$C$79</definedName>
    <definedName name="dms_CRCPlength_Num_List" localSheetId="1">'[1]AER only'!$D$92:$D$106</definedName>
    <definedName name="dms_CRCPlength_Num_List">'[2]AER only'!$D$92:$D$106</definedName>
    <definedName name="dms_CRY_ListC" localSheetId="1">'[1]AER only'!$D$110:$D$129</definedName>
    <definedName name="dms_CRY_ListC">'[2]AER only'!$D$110:$D$129</definedName>
    <definedName name="dms_CRY_ListF" localSheetId="1">'[1]AER only'!$C$110:$C$129</definedName>
    <definedName name="dms_CRY_ListF">'[2]AER only'!$C$110:$C$129</definedName>
    <definedName name="dms_CRYc_y1" localSheetId="1">'[1]AER only'!$O$92</definedName>
    <definedName name="dms_CRYc_y1">'[2]AER only'!$O$92</definedName>
    <definedName name="dms_CRYc_y10" localSheetId="1">'[1]AER only'!$O$101</definedName>
    <definedName name="dms_CRYc_y10">'[2]AER only'!$O$101</definedName>
    <definedName name="dms_CRYc_y11" localSheetId="1">'[1]AER only'!$O$102</definedName>
    <definedName name="dms_CRYc_y11">'[2]AER only'!$O$102</definedName>
    <definedName name="dms_CRYc_y12" localSheetId="1">'[1]AER only'!$O$103</definedName>
    <definedName name="dms_CRYc_y12">'[2]AER only'!$O$103</definedName>
    <definedName name="dms_CRYc_y13" localSheetId="1">'[1]AER only'!$O$104</definedName>
    <definedName name="dms_CRYc_y13">'[2]AER only'!$O$104</definedName>
    <definedName name="dms_CRYc_y14" localSheetId="1">'[1]AER only'!$O$105</definedName>
    <definedName name="dms_CRYc_y14">'[2]AER only'!$O$105</definedName>
    <definedName name="dms_CRYc_y15" localSheetId="1">'[1]AER only'!$O$106</definedName>
    <definedName name="dms_CRYc_y15">'[2]AER only'!$O$106</definedName>
    <definedName name="dms_CRYc_y16" localSheetId="1">'[1]AER only'!$O$107</definedName>
    <definedName name="dms_CRYc_y16">'[2]AER only'!$O$107</definedName>
    <definedName name="dms_CRYc_y17" localSheetId="1">'[1]AER only'!$O$108</definedName>
    <definedName name="dms_CRYc_y17">'[2]AER only'!$O$108</definedName>
    <definedName name="dms_CRYc_y18" localSheetId="1">'[1]AER only'!$O$109</definedName>
    <definedName name="dms_CRYc_y18">'[2]AER only'!$O$109</definedName>
    <definedName name="dms_CRYc_y19" localSheetId="1">'[1]AER only'!$O$110</definedName>
    <definedName name="dms_CRYc_y19">'[2]AER only'!$O$110</definedName>
    <definedName name="dms_CRYc_y2" localSheetId="1">'[1]AER only'!$O$93</definedName>
    <definedName name="dms_CRYc_y2">'[2]AER only'!$O$93</definedName>
    <definedName name="dms_CRYc_y3" localSheetId="1">'[1]AER only'!$O$94</definedName>
    <definedName name="dms_CRYc_y3">'[2]AER only'!$O$94</definedName>
    <definedName name="dms_CRYc_y4" localSheetId="1">'[1]AER only'!$O$95</definedName>
    <definedName name="dms_CRYc_y4">'[2]AER only'!$O$95</definedName>
    <definedName name="dms_CRYc_y5" localSheetId="1">'[1]AER only'!$O$96</definedName>
    <definedName name="dms_CRYc_y5">'[2]AER only'!$O$96</definedName>
    <definedName name="dms_CRYc_y6" localSheetId="1">'[1]AER only'!$O$97</definedName>
    <definedName name="dms_CRYc_y6">'[2]AER only'!$O$97</definedName>
    <definedName name="dms_CRYc_y7" localSheetId="1">'[1]AER only'!$O$98</definedName>
    <definedName name="dms_CRYc_y7">'[2]AER only'!$O$98</definedName>
    <definedName name="dms_CRYc_y8" localSheetId="1">'[1]AER only'!$O$99</definedName>
    <definedName name="dms_CRYc_y8">'[2]AER only'!$O$99</definedName>
    <definedName name="dms_CRYc_y9" localSheetId="1">'[1]AER only'!$O$100</definedName>
    <definedName name="dms_CRYc_y9">'[2]AER only'!$O$100</definedName>
    <definedName name="dms_CRYf_y1" localSheetId="1">'[1]AER only'!$M$92</definedName>
    <definedName name="dms_CRYf_y1">'[2]AER only'!$M$92</definedName>
    <definedName name="dms_CRYf_y10" localSheetId="1">'[1]AER only'!$M$101</definedName>
    <definedName name="dms_CRYf_y10">'[2]AER only'!$M$101</definedName>
    <definedName name="dms_CRYf_y11" localSheetId="1">'[1]AER only'!$M$102</definedName>
    <definedName name="dms_CRYf_y11">'[2]AER only'!$M$102</definedName>
    <definedName name="dms_CRYf_y12" localSheetId="1">'[1]AER only'!$M$103</definedName>
    <definedName name="dms_CRYf_y12">'[2]AER only'!$M$103</definedName>
    <definedName name="dms_CRYf_y13" localSheetId="1">'[1]AER only'!$M$104</definedName>
    <definedName name="dms_CRYf_y13">'[2]AER only'!$M$104</definedName>
    <definedName name="dms_CRYf_y14" localSheetId="1">'[1]AER only'!$M$105</definedName>
    <definedName name="dms_CRYf_y14">'[2]AER only'!$M$105</definedName>
    <definedName name="dms_CRYf_y15" localSheetId="1">'[1]AER only'!$M$106</definedName>
    <definedName name="dms_CRYf_y15">'[2]AER only'!$M$106</definedName>
    <definedName name="dms_CRYf_y16" localSheetId="1">'[1]AER only'!$M$107</definedName>
    <definedName name="dms_CRYf_y16">'[2]AER only'!$M$107</definedName>
    <definedName name="dms_CRYf_y17" localSheetId="1">'[1]AER only'!$M$108</definedName>
    <definedName name="dms_CRYf_y17">'[2]AER only'!$M$108</definedName>
    <definedName name="dms_CRYf_y18" localSheetId="1">'[1]AER only'!$M$109</definedName>
    <definedName name="dms_CRYf_y18">'[2]AER only'!$M$109</definedName>
    <definedName name="dms_CRYf_y19" localSheetId="1">'[1]AER only'!$M$110</definedName>
    <definedName name="dms_CRYf_y19">'[2]AER only'!$M$110</definedName>
    <definedName name="dms_CRYf_y2" localSheetId="1">'[1]AER only'!$M$93</definedName>
    <definedName name="dms_CRYf_y2">'[2]AER only'!$M$93</definedName>
    <definedName name="dms_CRYf_y3" localSheetId="1">'[1]AER only'!$M$94</definedName>
    <definedName name="dms_CRYf_y3">'[2]AER only'!$M$94</definedName>
    <definedName name="dms_CRYf_y4" localSheetId="1">'[1]AER only'!$M$95</definedName>
    <definedName name="dms_CRYf_y4">'[2]AER only'!$M$95</definedName>
    <definedName name="dms_CRYf_y5" localSheetId="1">'[1]AER only'!$M$96</definedName>
    <definedName name="dms_CRYf_y5">'[2]AER only'!$M$96</definedName>
    <definedName name="dms_CRYf_y6" localSheetId="1">'[1]AER only'!$M$97</definedName>
    <definedName name="dms_CRYf_y6">'[2]AER only'!$M$97</definedName>
    <definedName name="dms_CRYf_y7" localSheetId="1">'[1]AER only'!$M$98</definedName>
    <definedName name="dms_CRYf_y7">'[2]AER only'!$M$98</definedName>
    <definedName name="dms_CRYf_y8" localSheetId="1">'[1]AER only'!$M$99</definedName>
    <definedName name="dms_CRYf_y8">'[2]AER only'!$M$99</definedName>
    <definedName name="dms_CRYf_y9" localSheetId="1">'[1]AER only'!$M$100</definedName>
    <definedName name="dms_CRYf_y9">'[2]AER only'!$M$100</definedName>
    <definedName name="dms_DataQuality" localSheetId="1">'[1]Business &amp; other details'!$C$53</definedName>
    <definedName name="dms_DataQuality">'[2]Business &amp; other details'!$C$53</definedName>
    <definedName name="dms_DataQuality_List" localSheetId="1">'[1]AER only'!$B$64:$B$68</definedName>
    <definedName name="dms_DataQuality_List">'[2]AER only'!$B$64:$B$68</definedName>
    <definedName name="dms_DeterminationRef_List" localSheetId="1">'[1]AER only'!$N$9:$N$48</definedName>
    <definedName name="dms_DeterminationRef_List">'[2]AER only'!$N$9:$N$48</definedName>
    <definedName name="dms_DollarReal" localSheetId="1">'[1]Business &amp; other details'!$C$65</definedName>
    <definedName name="dms_DollarReal">'[2]Business &amp; other details'!$C$65</definedName>
    <definedName name="dms_FinalYear_List" localSheetId="1">'[1]AER only'!$C$92:$C$106</definedName>
    <definedName name="dms_FinalYear_List">'[2]AER only'!$C$92:$C$106</definedName>
    <definedName name="dms_FormControl_List" localSheetId="1">'[1]AER only'!$H$9:$H$48</definedName>
    <definedName name="dms_FormControl_List">'[2]AER only'!$H$9:$H$48</definedName>
    <definedName name="dms_FRCP_ListC" localSheetId="1">'[1]AER only'!$H$110:$H$124</definedName>
    <definedName name="dms_FRCP_ListC">'[2]AER only'!$H$110:$H$124</definedName>
    <definedName name="dms_FRCP_ListF" localSheetId="1">'[1]AER only'!$G$110:$G$124</definedName>
    <definedName name="dms_FRCP_ListF">'[2]AER only'!$G$110:$G$124</definedName>
    <definedName name="dms_FRCP_y1" localSheetId="1">'[1]AER only'!$F$92</definedName>
    <definedName name="dms_FRCP_y1">'[2]AER only'!$F$92</definedName>
    <definedName name="dms_FRCP_y10" localSheetId="1">'[1]AER only'!$F$101</definedName>
    <definedName name="dms_FRCP_y10">'[2]AER only'!$F$101</definedName>
    <definedName name="dms_FRCP_y11" localSheetId="1">'[1]AER only'!$F$102</definedName>
    <definedName name="dms_FRCP_y11">'[2]AER only'!$F$102</definedName>
    <definedName name="dms_FRCP_y12" localSheetId="1">'[1]AER only'!$F$103</definedName>
    <definedName name="dms_FRCP_y12">'[2]AER only'!$F$103</definedName>
    <definedName name="dms_FRCP_y13" localSheetId="1">'[1]AER only'!$F$104</definedName>
    <definedName name="dms_FRCP_y13">'[2]AER only'!$F$104</definedName>
    <definedName name="dms_FRCP_y14" localSheetId="1">'[1]AER only'!$F$105</definedName>
    <definedName name="dms_FRCP_y14">'[2]AER only'!$F$105</definedName>
    <definedName name="dms_FRCP_y2" localSheetId="1">'[1]AER only'!$F$93</definedName>
    <definedName name="dms_FRCP_y2">'[2]AER only'!$F$93</definedName>
    <definedName name="dms_FRCP_y3" localSheetId="1">'[1]AER only'!$F$94</definedName>
    <definedName name="dms_FRCP_y3">'[2]AER only'!$F$94</definedName>
    <definedName name="dms_FRCP_y4" localSheetId="1">'[1]AER only'!$F$95</definedName>
    <definedName name="dms_FRCP_y4">'[2]AER only'!$F$95</definedName>
    <definedName name="dms_FRCP_y5" localSheetId="1">'[1]AER only'!$F$96</definedName>
    <definedName name="dms_FRCP_y5">'[2]AER only'!$F$96</definedName>
    <definedName name="dms_FRCP_y6" localSheetId="1">'[1]AER only'!$F$97</definedName>
    <definedName name="dms_FRCP_y6">'[2]AER only'!$F$97</definedName>
    <definedName name="dms_FRCP_y7" localSheetId="1">'[1]AER only'!$F$98</definedName>
    <definedName name="dms_FRCP_y7">'[2]AER only'!$F$98</definedName>
    <definedName name="dms_FRCP_y8" localSheetId="1">'[1]AER only'!$F$99</definedName>
    <definedName name="dms_FRCP_y8">'[2]AER only'!$F$99</definedName>
    <definedName name="dms_FRCP_y9" localSheetId="1">'[1]AER only'!$F$100</definedName>
    <definedName name="dms_FRCP_y9">'[2]AER only'!$F$100</definedName>
    <definedName name="dms_FRCPlength_List" localSheetId="1">'[1]AER only'!$L$9:$L$48</definedName>
    <definedName name="dms_FRCPlength_List">'[2]AER only'!$L$9:$L$48</definedName>
    <definedName name="dms_FRCPlength_Num" localSheetId="1">'[1]Business &amp; other details'!$C$76</definedName>
    <definedName name="dms_FRCPlength_Num">'[2]Business &amp; other details'!$C$76</definedName>
    <definedName name="dms_FRCPlength_Num_List" localSheetId="1">'[1]AER only'!$B$92:$B$106</definedName>
    <definedName name="dms_FRCPlength_Num_List">'[2]AER only'!$B$92:$B$106</definedName>
    <definedName name="dms_JurisdictionList" localSheetId="1">'[1]AER only'!$E$9:$E$48</definedName>
    <definedName name="dms_JurisdictionList">'[2]AER only'!$E$9:$E$48</definedName>
    <definedName name="dms_LongRural_flag" localSheetId="1">'[1]AER only'!$AF$9:$AF$48</definedName>
    <definedName name="dms_LongRural_flag">'[2]AER only'!$AF$9:$AF$48</definedName>
    <definedName name="dms_Model" localSheetId="1">'[1]Business &amp; other details'!$C$61</definedName>
    <definedName name="dms_Model">'[2]Business &amp; other details'!$C$61</definedName>
    <definedName name="dms_Model_List" localSheetId="1">'[1]AER only'!$B$54:$B$61</definedName>
    <definedName name="dms_Model_List">'[2]AER only'!$B$54:$B$61</definedName>
    <definedName name="dms_MultiYear_FinalYear_Ref" localSheetId="1">'[1]Business &amp; other details'!$C$77</definedName>
    <definedName name="dms_MultiYear_FinalYear_Ref">'[2]Business &amp; other details'!$C$77</definedName>
    <definedName name="dms_MultiYear_FinalYear_Result" localSheetId="1">'[1]Business &amp; other details'!$C$78</definedName>
    <definedName name="dms_MultiYear_FinalYear_Result">'[2]Business &amp; other details'!$C$78</definedName>
    <definedName name="dms_MultiYear_Flag" localSheetId="1">'[1]Business &amp; other details'!$C$69</definedName>
    <definedName name="dms_MultiYear_Flag">'[2]Business &amp; other details'!$C$69</definedName>
    <definedName name="dms_PAddr1_List" localSheetId="1">'[1]AER only'!$T$9:$T$48</definedName>
    <definedName name="dms_PAddr1_List">'[2]AER only'!$T$9:$T$48</definedName>
    <definedName name="dms_PAddr2_List" localSheetId="1">'[1]AER only'!$U$9:$U$48</definedName>
    <definedName name="dms_PAddr2_List">'[2]AER only'!$U$9:$U$48</definedName>
    <definedName name="dms_PostCode_List" localSheetId="1">'[1]AER only'!$S$9:$S$48</definedName>
    <definedName name="dms_PostCode_List">'[2]AER only'!$S$9:$S$48</definedName>
    <definedName name="dms_PPostCode_List" localSheetId="1">'[1]AER only'!$X$9:$X$48</definedName>
    <definedName name="dms_PPostCode_List">'[2]AER only'!$X$9:$X$48</definedName>
    <definedName name="dms_PState_List" localSheetId="1">'[1]AER only'!$W$9:$W$48</definedName>
    <definedName name="dms_PState_List">'[2]AER only'!$W$9:$W$48</definedName>
    <definedName name="dms_PSuburb_List" localSheetId="1">'[1]AER only'!$V$9:$V$48</definedName>
    <definedName name="dms_PSuburb_List">'[2]AER only'!$V$9:$V$48</definedName>
    <definedName name="dms_Reg_Year_Span" localSheetId="1">'[1]Business &amp; other details'!$B$3</definedName>
    <definedName name="dms_Reg_Year_Span">'[2]Business &amp; other details'!$B$3</definedName>
    <definedName name="dms_RPT" localSheetId="1">'[1]Business &amp; other details'!$C$60</definedName>
    <definedName name="dms_RPT">'[2]Business &amp; other details'!$C$60</definedName>
    <definedName name="dms_RPT_List" localSheetId="1">'[1]AER only'!$I$9:$I$48</definedName>
    <definedName name="dms_RPT_List">'[2]AER only'!$I$9:$I$48</definedName>
    <definedName name="dms_RPTMonth" localSheetId="1">'[1]Business &amp; other details'!$C$64</definedName>
    <definedName name="dms_RPTMonth">'[2]Business &amp; other details'!$C$64</definedName>
    <definedName name="dms_RPTMonth_List" localSheetId="1">'[1]AER only'!$J$9:$J$48</definedName>
    <definedName name="dms_RPTMonth_List">'[2]AER only'!$J$9:$J$48</definedName>
    <definedName name="dms_RYE_Formula_Result" localSheetId="1">'[1]AER only'!$E$54:$E$61</definedName>
    <definedName name="dms_RYE_Formula_Result">'[2]AER only'!$E$54:$E$61</definedName>
    <definedName name="dms_Sector_List" localSheetId="1">'[1]AER only'!$F$9:$F$48</definedName>
    <definedName name="dms_Sector_List">'[2]AER only'!$F$9:$F$48</definedName>
    <definedName name="dms_Segment_List" localSheetId="1">'[1]AER only'!$G$9:$G$48</definedName>
    <definedName name="dms_Segment_List">'[2]AER only'!$G$9:$G$48</definedName>
    <definedName name="dms_ShortRural_flag" localSheetId="1">'[1]AER only'!$AE$9:$AE$48</definedName>
    <definedName name="dms_ShortRural_flag">'[2]AER only'!$AE$9:$AE$48</definedName>
    <definedName name="dms_SingleYear_FinalYear_Ref" localSheetId="1">'[1]Business &amp; other details'!$C$74</definedName>
    <definedName name="dms_SingleYear_FinalYear_Ref">'[2]Business &amp; other details'!$C$74</definedName>
    <definedName name="dms_SingleYear_Model" localSheetId="1">'[1]Business &amp; other details'!$C$71:$C$73</definedName>
    <definedName name="dms_SingleYear_Model">'[2]Business &amp; other details'!$C$71:$C$73</definedName>
    <definedName name="dms_SourceList" localSheetId="1">'[1]AER only'!$B$72:$B$84</definedName>
    <definedName name="dms_SourceList">'[2]AER only'!$B$72:$B$84</definedName>
    <definedName name="dms_Specified_FinalYear" localSheetId="1">'[1]Business &amp; other details'!$C$70</definedName>
    <definedName name="dms_Specified_FinalYear">'[2]Business &amp; other details'!$C$70</definedName>
    <definedName name="dms_State_List" localSheetId="1">'[1]AER only'!$R$9:$R$48</definedName>
    <definedName name="dms_State_List">'[2]AER only'!$R$9:$R$48</definedName>
    <definedName name="dms_STPIS_Detail">'[5]6'!$O$15:$O$37</definedName>
    <definedName name="dms_STPIS_Reasons">'[5]6'!$P$17:$P$30</definedName>
    <definedName name="dms_Suburb_List" localSheetId="1">'[1]AER only'!$Q$9:$Q$48</definedName>
    <definedName name="dms_Suburb_List">'[2]AER only'!$Q$9:$Q$48</definedName>
    <definedName name="dms_TemplateNumber" localSheetId="1">#REF!</definedName>
    <definedName name="dms_TemplateNumber">#REF!</definedName>
    <definedName name="dms_TradingName" localSheetId="1">'[1]Business &amp; other details'!$C$14</definedName>
    <definedName name="dms_TradingName">'[2]Business &amp; other details'!$C$14</definedName>
    <definedName name="dms_TradingName_List" localSheetId="1">'[1]AER only'!$B$9:$B$48</definedName>
    <definedName name="dms_TradingName_List">'[2]AER only'!$B$9:$B$48</definedName>
    <definedName name="dms_TradingNameFull_List" localSheetId="1">'[1]AER only'!$C$9:$C$48</definedName>
    <definedName name="dms_TradingNameFull_List">'[2]AER only'!$C$9:$C$48</definedName>
    <definedName name="dms_Urban_flag" localSheetId="1">'[1]AER only'!$AD$9:$AD$48</definedName>
    <definedName name="dms_Urban_flag">'[2]AER only'!$AD$9:$AD$48</definedName>
    <definedName name="dms_Worksheet_List" localSheetId="1">'[1]AER only'!$C$54:$C$61</definedName>
    <definedName name="dms_Worksheet_List">'[2]AER only'!$C$54:$C$61</definedName>
    <definedName name="FRCP_1to5">"2015-16 to 2019-20"</definedName>
    <definedName name="FRCP_span" comment="Generic cover sheet" localSheetId="1">CONCATENATE('Provisions from EBRIN'!FRCP_y1, " to ", 'Provisions from EBRIN'!FRCP_y5)</definedName>
    <definedName name="FRCP_span">CONCATENATE(FRCP_y1, " to ", FRCP_y5)</definedName>
    <definedName name="FRCP_y1" localSheetId="1">'[1]Business &amp; other details'!$C$35</definedName>
    <definedName name="FRCP_y1">'[2]Business &amp; other details'!$C$35</definedName>
    <definedName name="FRCP_y10" localSheetId="1">#REF!</definedName>
    <definedName name="FRCP_y10">#REF!</definedName>
    <definedName name="FRCP_y2" localSheetId="1">'[1]Business &amp; other details'!$D$35</definedName>
    <definedName name="FRCP_y2">'[2]Business &amp; other details'!$D$35</definedName>
    <definedName name="FRCP_y3" localSheetId="1">'[1]Business &amp; other details'!$E$35</definedName>
    <definedName name="FRCP_y3">'[2]Business &amp; other details'!$E$35</definedName>
    <definedName name="FRCP_y4" localSheetId="1">'[1]Business &amp; other details'!$F$35</definedName>
    <definedName name="FRCP_y4">'[2]Business &amp; other details'!$F$35</definedName>
    <definedName name="FRCP_y5" localSheetId="1">'[1]Business &amp; other details'!$G$35</definedName>
    <definedName name="FRCP_y5">'[2]Business &amp; other details'!$G$35</definedName>
    <definedName name="FRCP_y8" localSheetId="1">#REF!</definedName>
    <definedName name="FRCP_y8">#REF!</definedName>
    <definedName name="FRCP_y9" localSheetId="1">#REF!</definedName>
    <definedName name="FRCP_y9">#REF!</definedName>
    <definedName name="FRY" localSheetId="1">'[1]Business &amp; other details'!$C$46</definedName>
    <definedName name="FRY">'[2]Business &amp; other details'!$C$46</definedName>
    <definedName name="PRCP_y1" localSheetId="1">'[1]Business &amp; other details'!$C$41</definedName>
    <definedName name="PRCP_y1">'[2]Business &amp; other details'!$C$41</definedName>
    <definedName name="PRCP_y2" localSheetId="1">'[1]Business &amp; other details'!$D$41</definedName>
    <definedName name="PRCP_y2">'[2]Business &amp; other details'!$D$41</definedName>
    <definedName name="PRCP_y3" localSheetId="1">'[1]Business &amp; other details'!$E$41</definedName>
    <definedName name="PRCP_y3">'[2]Business &amp; other details'!$E$41</definedName>
    <definedName name="PRCP_y4" localSheetId="1">'[1]Business &amp; other details'!$F$41</definedName>
    <definedName name="PRCP_y4">'[2]Business &amp; other details'!$F$41</definedName>
    <definedName name="PRCP_y5" localSheetId="1">'[1]Business &amp; other details'!$G$41</definedName>
    <definedName name="PRCP_y5">'[2]Business &amp; other details'!$G$41</definedName>
    <definedName name="RCP_1to5">"2015-16 to 2019-20"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2" l="1"/>
  <c r="M9" i="2"/>
  <c r="L9" i="2"/>
  <c r="K9" i="2"/>
  <c r="H48" i="2" l="1"/>
  <c r="F275" i="3" l="1"/>
  <c r="E275" i="3"/>
  <c r="D275" i="3"/>
  <c r="G272" i="3"/>
  <c r="F272" i="3"/>
  <c r="E272" i="3"/>
  <c r="D272" i="3"/>
  <c r="G271" i="3"/>
  <c r="F271" i="3"/>
  <c r="E271" i="3"/>
  <c r="D271" i="3"/>
  <c r="G270" i="3"/>
  <c r="F270" i="3"/>
  <c r="E270" i="3"/>
  <c r="D270" i="3"/>
  <c r="G269" i="3"/>
  <c r="G273" i="3" s="1"/>
  <c r="F269" i="3"/>
  <c r="F273" i="3" s="1"/>
  <c r="E269" i="3"/>
  <c r="E273" i="3" s="1"/>
  <c r="D269" i="3"/>
  <c r="D273" i="3" s="1"/>
  <c r="G266" i="3"/>
  <c r="F266" i="3"/>
  <c r="E266" i="3"/>
  <c r="D266" i="3"/>
  <c r="G265" i="3"/>
  <c r="F265" i="3"/>
  <c r="E265" i="3"/>
  <c r="D265" i="3"/>
  <c r="G264" i="3"/>
  <c r="F264" i="3"/>
  <c r="E264" i="3"/>
  <c r="D264" i="3"/>
  <c r="G263" i="3"/>
  <c r="G267" i="3" s="1"/>
  <c r="F263" i="3"/>
  <c r="F267" i="3" s="1"/>
  <c r="E263" i="3"/>
  <c r="E267" i="3" s="1"/>
  <c r="D263" i="3"/>
  <c r="D267" i="3" s="1"/>
  <c r="G260" i="3"/>
  <c r="F260" i="3"/>
  <c r="E260" i="3"/>
  <c r="D260" i="3"/>
  <c r="G259" i="3"/>
  <c r="F259" i="3"/>
  <c r="E259" i="3"/>
  <c r="D259" i="3"/>
  <c r="G258" i="3"/>
  <c r="F258" i="3"/>
  <c r="E258" i="3"/>
  <c r="D258" i="3"/>
  <c r="G257" i="3"/>
  <c r="G261" i="3" s="1"/>
  <c r="F257" i="3"/>
  <c r="F261" i="3" s="1"/>
  <c r="E257" i="3"/>
  <c r="E261" i="3" s="1"/>
  <c r="D257" i="3"/>
  <c r="D261" i="3" s="1"/>
  <c r="G254" i="3"/>
  <c r="F254" i="3"/>
  <c r="E254" i="3"/>
  <c r="D254" i="3"/>
  <c r="G253" i="3"/>
  <c r="F253" i="3"/>
  <c r="E253" i="3"/>
  <c r="D253" i="3"/>
  <c r="G252" i="3"/>
  <c r="F252" i="3"/>
  <c r="E252" i="3"/>
  <c r="D252" i="3"/>
  <c r="G251" i="3"/>
  <c r="G255" i="3" s="1"/>
  <c r="F251" i="3"/>
  <c r="F255" i="3" s="1"/>
  <c r="E251" i="3"/>
  <c r="E255" i="3" s="1"/>
  <c r="D251" i="3"/>
  <c r="D255" i="3" s="1"/>
  <c r="G248" i="3"/>
  <c r="F248" i="3"/>
  <c r="E248" i="3"/>
  <c r="D248" i="3"/>
  <c r="G247" i="3"/>
  <c r="F247" i="3"/>
  <c r="E247" i="3"/>
  <c r="D247" i="3"/>
  <c r="G246" i="3"/>
  <c r="F246" i="3"/>
  <c r="E246" i="3"/>
  <c r="D246" i="3"/>
  <c r="G245" i="3"/>
  <c r="G249" i="3" s="1"/>
  <c r="F245" i="3"/>
  <c r="F249" i="3" s="1"/>
  <c r="E245" i="3"/>
  <c r="E249" i="3" s="1"/>
  <c r="D245" i="3"/>
  <c r="D249" i="3" s="1"/>
  <c r="D243" i="3"/>
  <c r="G242" i="3"/>
  <c r="F242" i="3"/>
  <c r="E242" i="3"/>
  <c r="D242" i="3"/>
  <c r="G241" i="3"/>
  <c r="F241" i="3"/>
  <c r="E241" i="3"/>
  <c r="D241" i="3"/>
  <c r="G240" i="3"/>
  <c r="F240" i="3"/>
  <c r="E240" i="3"/>
  <c r="D240" i="3"/>
  <c r="G239" i="3"/>
  <c r="G243" i="3" s="1"/>
  <c r="F239" i="3"/>
  <c r="F243" i="3" s="1"/>
  <c r="E239" i="3"/>
  <c r="E243" i="3" s="1"/>
  <c r="D239" i="3"/>
  <c r="G236" i="3"/>
  <c r="F236" i="3"/>
  <c r="E236" i="3"/>
  <c r="D236" i="3"/>
  <c r="G235" i="3"/>
  <c r="F235" i="3"/>
  <c r="E235" i="3"/>
  <c r="D235" i="3"/>
  <c r="G234" i="3"/>
  <c r="F234" i="3"/>
  <c r="E234" i="3"/>
  <c r="D234" i="3"/>
  <c r="G233" i="3"/>
  <c r="G237" i="3" s="1"/>
  <c r="F233" i="3"/>
  <c r="F237" i="3" s="1"/>
  <c r="E233" i="3"/>
  <c r="E237" i="3" s="1"/>
  <c r="D233" i="3"/>
  <c r="D237" i="3" s="1"/>
  <c r="G230" i="3"/>
  <c r="F230" i="3"/>
  <c r="E230" i="3"/>
  <c r="D230" i="3"/>
  <c r="G229" i="3"/>
  <c r="F229" i="3"/>
  <c r="E229" i="3"/>
  <c r="D229" i="3"/>
  <c r="G228" i="3"/>
  <c r="F228" i="3"/>
  <c r="E228" i="3"/>
  <c r="D228" i="3"/>
  <c r="G227" i="3"/>
  <c r="G231" i="3" s="1"/>
  <c r="F227" i="3"/>
  <c r="F231" i="3" s="1"/>
  <c r="E227" i="3"/>
  <c r="E231" i="3" s="1"/>
  <c r="D227" i="3"/>
  <c r="D231" i="3" s="1"/>
  <c r="G224" i="3"/>
  <c r="F224" i="3"/>
  <c r="E224" i="3"/>
  <c r="D224" i="3"/>
  <c r="G223" i="3"/>
  <c r="F223" i="3"/>
  <c r="E223" i="3"/>
  <c r="D223" i="3"/>
  <c r="G222" i="3"/>
  <c r="F222" i="3"/>
  <c r="E222" i="3"/>
  <c r="D222" i="3"/>
  <c r="G221" i="3"/>
  <c r="G225" i="3" s="1"/>
  <c r="G274" i="3" s="1"/>
  <c r="F221" i="3"/>
  <c r="F225" i="3" s="1"/>
  <c r="F274" i="3" s="1"/>
  <c r="E221" i="3"/>
  <c r="E225" i="3" s="1"/>
  <c r="E274" i="3" s="1"/>
  <c r="D221" i="3"/>
  <c r="D225" i="3" s="1"/>
  <c r="G214" i="3"/>
  <c r="F214" i="3"/>
  <c r="E214" i="3"/>
  <c r="D214" i="3"/>
  <c r="G213" i="3"/>
  <c r="F213" i="3"/>
  <c r="E213" i="3"/>
  <c r="D213" i="3"/>
  <c r="G212" i="3"/>
  <c r="F212" i="3"/>
  <c r="E212" i="3"/>
  <c r="D212" i="3"/>
  <c r="G211" i="3"/>
  <c r="F211" i="3"/>
  <c r="E211" i="3"/>
  <c r="D211" i="3"/>
  <c r="G209" i="3"/>
  <c r="F209" i="3"/>
  <c r="E209" i="3"/>
  <c r="D209" i="3"/>
  <c r="G208" i="3"/>
  <c r="F208" i="3"/>
  <c r="E208" i="3"/>
  <c r="D208" i="3"/>
  <c r="G207" i="3"/>
  <c r="F207" i="3"/>
  <c r="E207" i="3"/>
  <c r="D207" i="3"/>
  <c r="G205" i="3"/>
  <c r="F205" i="3"/>
  <c r="E205" i="3"/>
  <c r="D205" i="3"/>
  <c r="G204" i="3"/>
  <c r="F204" i="3"/>
  <c r="E204" i="3"/>
  <c r="D204" i="3"/>
  <c r="G203" i="3"/>
  <c r="F203" i="3"/>
  <c r="E203" i="3"/>
  <c r="D203" i="3"/>
  <c r="G201" i="3"/>
  <c r="G216" i="3" s="1"/>
  <c r="F201" i="3"/>
  <c r="F216" i="3" s="1"/>
  <c r="E201" i="3"/>
  <c r="E216" i="3" s="1"/>
  <c r="D201" i="3"/>
  <c r="D216" i="3" s="1"/>
  <c r="G200" i="3"/>
  <c r="F200" i="3"/>
  <c r="E200" i="3"/>
  <c r="D200" i="3"/>
  <c r="G199" i="3"/>
  <c r="G215" i="3" s="1"/>
  <c r="F199" i="3"/>
  <c r="F215" i="3" s="1"/>
  <c r="E199" i="3"/>
  <c r="E215" i="3" s="1"/>
  <c r="D199" i="3"/>
  <c r="D215" i="3" s="1"/>
  <c r="G197" i="3"/>
  <c r="F197" i="3"/>
  <c r="E197" i="3"/>
  <c r="D197" i="3"/>
  <c r="G49" i="2"/>
  <c r="F49" i="2"/>
  <c r="E49" i="2"/>
  <c r="L49" i="2"/>
  <c r="K49" i="2"/>
  <c r="E276" i="3" l="1"/>
  <c r="F276" i="3"/>
  <c r="D274" i="3"/>
  <c r="G276" i="3"/>
  <c r="D276" i="3" l="1"/>
  <c r="H49" i="2" l="1"/>
  <c r="G48" i="2" l="1"/>
  <c r="F48" i="2"/>
  <c r="E48" i="2"/>
  <c r="B40" i="2"/>
  <c r="B39" i="2"/>
  <c r="L31" i="2"/>
  <c r="K31" i="2"/>
  <c r="I31" i="2"/>
  <c r="H31" i="2"/>
  <c r="G31" i="2"/>
  <c r="F31" i="2"/>
  <c r="E31" i="2"/>
  <c r="J10" i="2"/>
  <c r="I10" i="2"/>
  <c r="H10" i="2"/>
  <c r="G10" i="2"/>
  <c r="F10" i="2"/>
  <c r="E10" i="2"/>
  <c r="D10" i="2"/>
  <c r="K10" i="2"/>
  <c r="J11" i="2" s="1"/>
  <c r="P47" i="2" l="1"/>
  <c r="P46" i="2"/>
  <c r="P45" i="2"/>
  <c r="P44" i="2"/>
  <c r="P43" i="2"/>
  <c r="P42" i="2"/>
  <c r="P41" i="2"/>
  <c r="P40" i="2"/>
  <c r="P48" i="2"/>
  <c r="P39" i="2"/>
  <c r="P37" i="2"/>
  <c r="I11" i="2"/>
  <c r="P49" i="2" l="1"/>
  <c r="P29" i="2"/>
  <c r="Q28" i="2"/>
  <c r="P25" i="2"/>
  <c r="Q24" i="2"/>
  <c r="H11" i="2"/>
  <c r="P30" i="2"/>
  <c r="P26" i="2"/>
  <c r="P21" i="2"/>
  <c r="O47" i="2"/>
  <c r="O46" i="2"/>
  <c r="O45" i="2"/>
  <c r="O44" i="2"/>
  <c r="O43" i="2"/>
  <c r="O42" i="2"/>
  <c r="O41" i="2"/>
  <c r="O40" i="2"/>
  <c r="P28" i="2"/>
  <c r="Q27" i="2"/>
  <c r="P24" i="2"/>
  <c r="Q23" i="2"/>
  <c r="Q29" i="2"/>
  <c r="O39" i="2"/>
  <c r="Q30" i="2"/>
  <c r="P27" i="2"/>
  <c r="Q26" i="2"/>
  <c r="P23" i="2"/>
  <c r="Q21" i="2"/>
  <c r="Q31" i="2" s="1"/>
  <c r="O37" i="2"/>
  <c r="Q25" i="2"/>
  <c r="O48" i="2"/>
  <c r="L10" i="2"/>
  <c r="L11" i="2" s="1"/>
  <c r="O49" i="2" l="1"/>
  <c r="N10" i="2"/>
  <c r="M10" i="2"/>
  <c r="M11" i="2" s="1"/>
  <c r="N11" i="2" s="1"/>
  <c r="N37" i="2"/>
  <c r="N49" i="2" s="1"/>
  <c r="G11" i="2"/>
  <c r="N48" i="2"/>
  <c r="N39" i="2"/>
  <c r="N47" i="2"/>
  <c r="N46" i="2"/>
  <c r="N45" i="2"/>
  <c r="N44" i="2"/>
  <c r="N43" i="2"/>
  <c r="N42" i="2"/>
  <c r="N41" i="2"/>
  <c r="N40" i="2"/>
  <c r="P31" i="2"/>
  <c r="Q49" i="2" s="1"/>
  <c r="M39" i="2" l="1"/>
  <c r="M41" i="2"/>
  <c r="M37" i="2"/>
  <c r="M46" i="2"/>
  <c r="M44" i="2"/>
  <c r="M42" i="2"/>
  <c r="F11" i="2"/>
  <c r="E11" i="2" s="1"/>
  <c r="D11" i="2" s="1"/>
  <c r="M47" i="2"/>
  <c r="M45" i="2"/>
  <c r="M43" i="2"/>
  <c r="M40" i="2"/>
  <c r="M48" i="2"/>
  <c r="Q52" i="2"/>
  <c r="M49" i="2" l="1"/>
  <c r="V60" i="2"/>
  <c r="V61" i="2" s="1"/>
  <c r="V63" i="2" s="1"/>
  <c r="R60" i="2"/>
  <c r="U60" i="2"/>
  <c r="T60" i="2"/>
  <c r="S60" i="2"/>
  <c r="O30" i="2"/>
  <c r="M28" i="2"/>
  <c r="N27" i="2"/>
  <c r="O26" i="2"/>
  <c r="M24" i="2"/>
  <c r="N23" i="2"/>
  <c r="O21" i="2"/>
  <c r="M29" i="2"/>
  <c r="M25" i="2"/>
  <c r="N30" i="2"/>
  <c r="O29" i="2"/>
  <c r="M27" i="2"/>
  <c r="N26" i="2"/>
  <c r="O25" i="2"/>
  <c r="M23" i="2"/>
  <c r="N21" i="2"/>
  <c r="O27" i="2"/>
  <c r="N24" i="2"/>
  <c r="M30" i="2"/>
  <c r="N29" i="2"/>
  <c r="O28" i="2"/>
  <c r="M26" i="2"/>
  <c r="N25" i="2"/>
  <c r="O24" i="2"/>
  <c r="M21" i="2"/>
  <c r="N28" i="2"/>
  <c r="O23" i="2"/>
  <c r="M31" i="2" l="1"/>
  <c r="N31" i="2"/>
  <c r="O31" i="2"/>
  <c r="O52" i="2" l="1"/>
  <c r="P52" i="2"/>
  <c r="R59" i="2" l="1"/>
  <c r="U59" i="2"/>
  <c r="U61" i="2" s="1"/>
  <c r="U63" i="2" s="1"/>
  <c r="Q59" i="2"/>
  <c r="S59" i="2"/>
  <c r="T59" i="2"/>
  <c r="R58" i="2"/>
  <c r="Q58" i="2"/>
  <c r="T58" i="2"/>
  <c r="P58" i="2"/>
  <c r="S58" i="2"/>
  <c r="T61" i="2" l="1"/>
  <c r="T63" i="2" s="1"/>
  <c r="R61" i="2"/>
  <c r="R63" i="2" s="1"/>
  <c r="S61" i="2"/>
  <c r="S63" i="2" s="1"/>
  <c r="W61" i="2" l="1"/>
  <c r="W63" i="2"/>
</calcChain>
</file>

<file path=xl/comments1.xml><?xml version="1.0" encoding="utf-8"?>
<comments xmlns="http://schemas.openxmlformats.org/spreadsheetml/2006/main">
  <authors>
    <author>Tsafack, Esther</author>
  </authors>
  <commentList>
    <comment ref="D10" authorId="0" shapeId="0">
      <text>
        <r>
          <rPr>
            <sz val="9"/>
            <color indexed="81"/>
            <rFont val="Tahoma"/>
            <family val="2"/>
          </rPr>
          <t xml:space="preserve">
Source: TasNetworks' EB RIN [V2]</t>
        </r>
      </text>
    </comment>
    <comment ref="E10" authorId="0" shapeId="0">
      <text>
        <r>
          <rPr>
            <sz val="9"/>
            <color indexed="81"/>
            <rFont val="Tahoma"/>
            <family val="2"/>
          </rPr>
          <t xml:space="preserve">
Source: TasNetworks' EB RIN [V2]</t>
        </r>
      </text>
    </comment>
    <comment ref="F10" authorId="0" shapeId="0">
      <text>
        <r>
          <rPr>
            <sz val="9"/>
            <color indexed="81"/>
            <rFont val="Tahoma"/>
            <family val="2"/>
          </rPr>
          <t xml:space="preserve">
Source: TasNetworks' EB RIN</t>
        </r>
      </text>
    </comment>
  </commentList>
</comments>
</file>

<file path=xl/sharedStrings.xml><?xml version="1.0" encoding="utf-8"?>
<sst xmlns="http://schemas.openxmlformats.org/spreadsheetml/2006/main" count="538" uniqueCount="246">
  <si>
    <t>Actual and estimated inflation</t>
  </si>
  <si>
    <t>Actual</t>
  </si>
  <si>
    <t>Estimated</t>
  </si>
  <si>
    <t>ABS CPI index - June (rebased index in Sep 2012)</t>
  </si>
  <si>
    <t xml:space="preserve">Inflation rate (per cent) </t>
  </si>
  <si>
    <t>7.5.1 -  The carryover amounts that arise from applying the EBSS during the current regulatory control period</t>
  </si>
  <si>
    <t>7.5.1.1 - Opex allowance applicable to EBSS (EBSS target)</t>
  </si>
  <si>
    <t>Previous period</t>
  </si>
  <si>
    <t>Current regulatory control period</t>
  </si>
  <si>
    <t>Total opex allowance</t>
  </si>
  <si>
    <t xml:space="preserve">Approved excludable costs - allowance </t>
  </si>
  <si>
    <t>Debt raising costs</t>
  </si>
  <si>
    <t>GSL</t>
  </si>
  <si>
    <t>Non-network alternatives</t>
  </si>
  <si>
    <t>Electrical safety inspection levy payments</t>
  </si>
  <si>
    <t>National Energy Market (NEM) levy payments</t>
  </si>
  <si>
    <t>NEM and retail contestability opex</t>
  </si>
  <si>
    <t>Capitalisation policy changes</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</si>
  <si>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</si>
  <si>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</si>
  <si>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</si>
  <si>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</si>
  <si>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</si>
  <si>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</si>
  <si>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</si>
  <si>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Carryover</t>
  </si>
  <si>
    <t>Forthcoming regulatory control period</t>
  </si>
  <si>
    <t>Total</t>
  </si>
  <si>
    <t>2012-13</t>
  </si>
  <si>
    <t>$m, real June 2012</t>
  </si>
  <si>
    <t>2014-15</t>
  </si>
  <si>
    <t>2013-14</t>
  </si>
  <si>
    <t>2015-16</t>
  </si>
  <si>
    <t>2010-11</t>
  </si>
  <si>
    <t>2011-12</t>
  </si>
  <si>
    <t>2016-17</t>
  </si>
  <si>
    <t>$m, real June 2017</t>
  </si>
  <si>
    <t>2016-17 (unforecast)</t>
  </si>
  <si>
    <t>2017-18</t>
  </si>
  <si>
    <t>2018-19</t>
  </si>
  <si>
    <t>Reconstructed cumulative index (2018-19=1)</t>
  </si>
  <si>
    <t>2019-20</t>
  </si>
  <si>
    <t>2021-22</t>
  </si>
  <si>
    <t>2023-24</t>
  </si>
  <si>
    <t>2022-23</t>
  </si>
  <si>
    <t>2020-21</t>
  </si>
  <si>
    <t>$m, real June 2019</t>
  </si>
  <si>
    <t>Incremental gain $m, real June 2019</t>
  </si>
  <si>
    <t>Total Carryover Amount ($m, June 2019)</t>
  </si>
  <si>
    <t>PTRM inputs ($m, June 2019)</t>
  </si>
  <si>
    <t>Demand management incentive allowance (DMIA)</t>
  </si>
  <si>
    <t>Notes</t>
  </si>
  <si>
    <t>Australian Distribution Co. to nominate base year used to forecast opex 
(drop down menu)</t>
  </si>
  <si>
    <t>To account for the two year length of the current control period we have included in the carryover any efficiency gains or losses made in 2016–17 that were not forecast in the last determination. This ensures TasNetworks retains all gains or losses it made in 2016–17 for a full five years, consistent with other years.</t>
  </si>
  <si>
    <t>REGULATORY REPORTING STATEMENT</t>
  </si>
  <si>
    <t>TasNetworks (D)</t>
  </si>
  <si>
    <t>Benchmarking RIN response 2014-15</t>
  </si>
  <si>
    <t>3.2 OPERATING EXPENDITURE</t>
  </si>
  <si>
    <t>Instructions</t>
  </si>
  <si>
    <t>TasNetworks (D) must fill in opex in table 3.2.3 for opex categories reported in response to its annual reporting RIN.</t>
  </si>
  <si>
    <t>TABLE 3.2.3 - PROVISIONS</t>
  </si>
  <si>
    <t>For each provision report:</t>
  </si>
  <si>
    <t>$0's</t>
  </si>
  <si>
    <t>VALUE ($0's)</t>
  </si>
  <si>
    <t>DOPEX03A</t>
  </si>
  <si>
    <t>Long Service Leave</t>
  </si>
  <si>
    <t>DOPEX0301A</t>
  </si>
  <si>
    <t>Opening balance (the carrying amount at the beginning of the period)</t>
  </si>
  <si>
    <t>Additional provisions made in the period, including increases to existing provisions</t>
  </si>
  <si>
    <t>DOPEX0302A</t>
  </si>
  <si>
    <t>Opex component</t>
  </si>
  <si>
    <t>DOPEX0303A</t>
  </si>
  <si>
    <t>Capex component</t>
  </si>
  <si>
    <t>DOPEX0304A</t>
  </si>
  <si>
    <t>Other component</t>
  </si>
  <si>
    <t>Amounts used (that is, incurred and charged against the provision) during the period</t>
  </si>
  <si>
    <t>DOPEX0305A</t>
  </si>
  <si>
    <t>DOPEX0306A</t>
  </si>
  <si>
    <t>DOPEX0307A</t>
  </si>
  <si>
    <t>Unused amounts reversed during the period</t>
  </si>
  <si>
    <t>DOPEX0308A</t>
  </si>
  <si>
    <t>DOPEX0309A</t>
  </si>
  <si>
    <t>DOPEX0310A</t>
  </si>
  <si>
    <t>The increase during the period in the discounted amount arising from the passage of time and the effect of any change in the discount rate</t>
  </si>
  <si>
    <t>DOPEX0311A</t>
  </si>
  <si>
    <t>DOPEX0312A</t>
  </si>
  <si>
    <t>DOPEX0313A</t>
  </si>
  <si>
    <t>DOPEX0314A</t>
  </si>
  <si>
    <t>Closing balance (carrying amount at the end of the period)</t>
  </si>
  <si>
    <t>DOPEX03B</t>
  </si>
  <si>
    <t xml:space="preserve">Annual Leave </t>
  </si>
  <si>
    <t>DOPEX0301B</t>
  </si>
  <si>
    <t>DOPEX0302B</t>
  </si>
  <si>
    <t>DOPEX0303B</t>
  </si>
  <si>
    <t>DOPEX0304B</t>
  </si>
  <si>
    <t>DOPEX0305B</t>
  </si>
  <si>
    <t>DOPEX0306B</t>
  </si>
  <si>
    <t>DOPEX0307B</t>
  </si>
  <si>
    <t>DOPEX0308B</t>
  </si>
  <si>
    <t>DOPEX0309B</t>
  </si>
  <si>
    <t>DOPEX0310B</t>
  </si>
  <si>
    <t>DOPEX0311B</t>
  </si>
  <si>
    <t>DOPEX0312B</t>
  </si>
  <si>
    <t>DOPEX0313B</t>
  </si>
  <si>
    <t>DOPEX0314B</t>
  </si>
  <si>
    <t>DOPEX03C</t>
  </si>
  <si>
    <t xml:space="preserve">RBF </t>
  </si>
  <si>
    <t>DOPEX0301C</t>
  </si>
  <si>
    <t>DOPEX0302C</t>
  </si>
  <si>
    <t>DOPEX0303C</t>
  </si>
  <si>
    <t>DOPEX0304C</t>
  </si>
  <si>
    <t>DOPEX0305C</t>
  </si>
  <si>
    <t>DOPEX0306C</t>
  </si>
  <si>
    <t>DOPEX0307C</t>
  </si>
  <si>
    <t>DOPEX0308C</t>
  </si>
  <si>
    <t>DOPEX0309C</t>
  </si>
  <si>
    <t>DOPEX0310C</t>
  </si>
  <si>
    <t>DOPEX0311C</t>
  </si>
  <si>
    <t>DOPEX0312C</t>
  </si>
  <si>
    <t>DOPEX0313C</t>
  </si>
  <si>
    <t>DOPEX0314C</t>
  </si>
  <si>
    <t>DOPEX03D</t>
  </si>
  <si>
    <t>SAF (Part)</t>
  </si>
  <si>
    <t>DOPEX0301D</t>
  </si>
  <si>
    <t>DOPEX0302D</t>
  </si>
  <si>
    <t>DOPEX0303D</t>
  </si>
  <si>
    <t>DOPEX0304D</t>
  </si>
  <si>
    <t>DOPEX0305D</t>
  </si>
  <si>
    <t>DOPEX0306D</t>
  </si>
  <si>
    <t>DOPEX0307D</t>
  </si>
  <si>
    <t>DOPEX0308D</t>
  </si>
  <si>
    <t>DOPEX0309D</t>
  </si>
  <si>
    <t>DOPEX0310D</t>
  </si>
  <si>
    <t>DOPEX0311D</t>
  </si>
  <si>
    <t>DOPEX0312D</t>
  </si>
  <si>
    <t>DOPEX0313D</t>
  </si>
  <si>
    <t>DOPEX0314D</t>
  </si>
  <si>
    <t>DOPEX03E</t>
  </si>
  <si>
    <t>Public Holidays</t>
  </si>
  <si>
    <t>DOPEX0301E</t>
  </si>
  <si>
    <t>DOPEX0302E</t>
  </si>
  <si>
    <t>DOPEX0303E</t>
  </si>
  <si>
    <t>DOPEX0304E</t>
  </si>
  <si>
    <t>DOPEX0305E</t>
  </si>
  <si>
    <t>DOPEX0306E</t>
  </si>
  <si>
    <t>DOPEX0307E</t>
  </si>
  <si>
    <t>DOPEX0308E</t>
  </si>
  <si>
    <t>DOPEX0309E</t>
  </si>
  <si>
    <t>DOPEX0310E</t>
  </si>
  <si>
    <t>DOPEX0311E</t>
  </si>
  <si>
    <t>DOPEX0312E</t>
  </si>
  <si>
    <t>DOPEX0313E</t>
  </si>
  <si>
    <t>DOPEX0314E</t>
  </si>
  <si>
    <t>DOPEX03F</t>
  </si>
  <si>
    <t>Sick Leave</t>
  </si>
  <si>
    <t>DOPEX0301F</t>
  </si>
  <si>
    <t>DOPEX0302F</t>
  </si>
  <si>
    <t>DOPEX0303F</t>
  </si>
  <si>
    <t>DOPEX0304F</t>
  </si>
  <si>
    <t>DOPEX0305F</t>
  </si>
  <si>
    <t>DOPEX0306F</t>
  </si>
  <si>
    <t>DOPEX0307F</t>
  </si>
  <si>
    <t>DOPEX0308F</t>
  </si>
  <si>
    <t>DOPEX0309F</t>
  </si>
  <si>
    <t>DOPEX0310F</t>
  </si>
  <si>
    <t>DOPEX0311F</t>
  </si>
  <si>
    <t>DOPEX0312F</t>
  </si>
  <si>
    <t>DOPEX0313F</t>
  </si>
  <si>
    <t>DOPEX0314F</t>
  </si>
  <si>
    <t>DOPEX03G</t>
  </si>
  <si>
    <t>Time Bank</t>
  </si>
  <si>
    <t>DOPEX0301G</t>
  </si>
  <si>
    <t>DOPEX0302G</t>
  </si>
  <si>
    <t>DOPEX0303G</t>
  </si>
  <si>
    <t>DOPEX0304G</t>
  </si>
  <si>
    <t>DOPEX0305G</t>
  </si>
  <si>
    <t>DOPEX0306G</t>
  </si>
  <si>
    <t>DOPEX0307G</t>
  </si>
  <si>
    <t>DOPEX0308G</t>
  </si>
  <si>
    <t>DOPEX0309G</t>
  </si>
  <si>
    <t>DOPEX0310G</t>
  </si>
  <si>
    <t>DOPEX0311G</t>
  </si>
  <si>
    <t>DOPEX0312G</t>
  </si>
  <si>
    <t>DOPEX0313G</t>
  </si>
  <si>
    <t>DOPEX0314G</t>
  </si>
  <si>
    <t>DOPEX03H</t>
  </si>
  <si>
    <t>Workers' Compensation</t>
  </si>
  <si>
    <t>Workers Compensation</t>
  </si>
  <si>
    <t>DOPEX0301H</t>
  </si>
  <si>
    <t>DOPEX0302H</t>
  </si>
  <si>
    <t>DOPEX0303H</t>
  </si>
  <si>
    <t>DOPEX0304H</t>
  </si>
  <si>
    <t>DOPEX0305H</t>
  </si>
  <si>
    <t>DOPEX0306H</t>
  </si>
  <si>
    <t>DOPEX0307H</t>
  </si>
  <si>
    <t>DOPEX0308H</t>
  </si>
  <si>
    <t>DOPEX0309H</t>
  </si>
  <si>
    <t>DOPEX0310H</t>
  </si>
  <si>
    <t>DOPEX0311H</t>
  </si>
  <si>
    <t>DOPEX0312H</t>
  </si>
  <si>
    <t>DOPEX0313H</t>
  </si>
  <si>
    <t>DOPEX0314H</t>
  </si>
  <si>
    <t>DOPEX03I</t>
  </si>
  <si>
    <t>Payroll Tax</t>
  </si>
  <si>
    <t>DOPEX0301I</t>
  </si>
  <si>
    <t>DOPEX0302I</t>
  </si>
  <si>
    <t>DOPEX0303I</t>
  </si>
  <si>
    <t>DOPEX0304I</t>
  </si>
  <si>
    <t>DOPEX0305I</t>
  </si>
  <si>
    <t>DOPEX0306I</t>
  </si>
  <si>
    <t>DOPEX0307I</t>
  </si>
  <si>
    <t>DOPEX0308I</t>
  </si>
  <si>
    <t>DOPEX0309I</t>
  </si>
  <si>
    <t>DOPEX0310I</t>
  </si>
  <si>
    <t>DOPEX0311I</t>
  </si>
  <si>
    <t>DOPEX0312I</t>
  </si>
  <si>
    <t>DOPEX0313I</t>
  </si>
  <si>
    <t>DOPEX0314I</t>
  </si>
  <si>
    <t>DOPEX03J</t>
  </si>
  <si>
    <t>Provision name</t>
  </si>
  <si>
    <t>Total provision</t>
  </si>
  <si>
    <t>DOPEX0301J</t>
  </si>
  <si>
    <t>DOPEX0302J</t>
  </si>
  <si>
    <t>DOPEX0303J</t>
  </si>
  <si>
    <t>DOPEX0304J</t>
  </si>
  <si>
    <t>DOPEX0305J</t>
  </si>
  <si>
    <t>DOPEX0306J</t>
  </si>
  <si>
    <t>DOPEX0307J</t>
  </si>
  <si>
    <t>DOPEX0308J</t>
  </si>
  <si>
    <t>DOPEX0309J</t>
  </si>
  <si>
    <t>DOPEX0310J</t>
  </si>
  <si>
    <t>DOPEX0311J</t>
  </si>
  <si>
    <t>DOPEX0312J</t>
  </si>
  <si>
    <t>DOPEX0313J</t>
  </si>
  <si>
    <t>DOPEX0314J</t>
  </si>
  <si>
    <t>Movements in provisions attributable to opex</t>
  </si>
  <si>
    <t>Movements in provisions attributable to other</t>
  </si>
  <si>
    <t>Attributable to opex</t>
  </si>
  <si>
    <t>$m</t>
  </si>
  <si>
    <t>Movement in provisions</t>
  </si>
  <si>
    <t>Workers compensation</t>
  </si>
  <si>
    <t>Payroll tax</t>
  </si>
  <si>
    <t>Provisions</t>
  </si>
  <si>
    <t>These numbers reflect TN's latest movements in provisions reported in updated EBRIN</t>
  </si>
  <si>
    <t>TasNetworks' provisions</t>
  </si>
  <si>
    <t>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</si>
</sst>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_-;\-* #,##0.00_-;_-* &quot;-&quot;??_-;_-@_-"/>
    <numFmt numFmtId="164" formatCode="0.0"/>
    <numFmt numFmtId="165" formatCode="0.0000"/>
    <numFmt numFmtId="166" formatCode="_-* #,##0_-;\-* #,##0_-;_-* &quot;-&quot;??_-;_-@_-"/>
    <numFmt numFmtId="167" formatCode="_-* #,##0.0_-;\-* #,##0.0_-;_-* &quot;-&quot;??_-;_-@_-"/>
    <numFmt numFmtId="168" formatCode="#,##0.0_ ;\-#,##0.0\ "/>
    <numFmt numFmtId="169" formatCode="#,##0_ ;\(#,##0\)_ "/>
    <numFmt numFmtId="170" formatCode="#,##0;\(#,##0\)"/>
    <numFmt numFmtId="171" formatCode="#,##0.000_ ;[Red]\-#,##0.000\ "/>
    <numFmt numFmtId="172" formatCode="_-* #,##0_-;[Red]\(#,##0\)_-;_-* &quot;-&quot;??_-;_-@_-"/>
    <numFmt numFmtId="173" formatCode="#,##0.00000000_ ;[Red]\-#,##0.00000000\ "/>
    <numFmt numFmtId="174" formatCode="0.00000000"/>
  </numFmts>
  <fonts count="3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Arial"/>
      <family val="2"/>
    </font>
    <font>
      <b/>
      <sz val="16"/>
      <color indexed="9"/>
      <name val="Arial"/>
      <family val="2"/>
    </font>
    <font>
      <b/>
      <sz val="10"/>
      <name val="Arial"/>
      <family val="2"/>
    </font>
    <font>
      <sz val="11"/>
      <name val="Calibri"/>
      <family val="2"/>
      <scheme val="minor"/>
    </font>
    <font>
      <b/>
      <sz val="12"/>
      <name val="Arial"/>
      <family val="2"/>
    </font>
    <font>
      <sz val="12"/>
      <color theme="1"/>
      <name val="Arial"/>
      <family val="2"/>
    </font>
    <font>
      <b/>
      <sz val="11"/>
      <color theme="1"/>
      <name val="Arial"/>
      <family val="2"/>
    </font>
    <font>
      <sz val="10"/>
      <color theme="1"/>
      <name val="Arial"/>
      <family val="2"/>
    </font>
    <font>
      <b/>
      <sz val="12"/>
      <color theme="0"/>
      <name val="Calibri"/>
      <family val="2"/>
      <scheme val="minor"/>
    </font>
    <font>
      <b/>
      <sz val="12"/>
      <color theme="0"/>
      <name val="Arial"/>
      <family val="2"/>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1"/>
      <name val="Arial"/>
      <family val="2"/>
    </font>
    <font>
      <sz val="5"/>
      <name val="Arial"/>
      <family val="2"/>
    </font>
    <font>
      <b/>
      <sz val="14"/>
      <name val="Arial"/>
      <family val="2"/>
    </font>
    <font>
      <b/>
      <sz val="10"/>
      <color theme="0"/>
      <name val="Arial"/>
      <family val="2"/>
    </font>
    <font>
      <vertAlign val="superscript"/>
      <sz val="5"/>
      <name val="Arial"/>
      <family val="2"/>
    </font>
    <font>
      <b/>
      <sz val="14"/>
      <color theme="0"/>
      <name val="Arial"/>
      <family val="2"/>
    </font>
    <font>
      <b/>
      <sz val="12"/>
      <color rgb="FFFF000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b/>
      <sz val="11"/>
      <color indexed="8"/>
      <name val="Calibri"/>
      <family val="2"/>
    </font>
    <font>
      <sz val="10"/>
      <color theme="1"/>
      <name val="Calibri"/>
      <family val="2"/>
      <scheme val="minor"/>
    </font>
    <font>
      <sz val="10"/>
      <color theme="0"/>
      <name val="Calibri"/>
      <family val="2"/>
      <scheme val="minor"/>
    </font>
    <font>
      <b/>
      <sz val="10"/>
      <color theme="1"/>
      <name val="Calibri"/>
      <family val="2"/>
      <scheme val="minor"/>
    </font>
    <font>
      <sz val="9"/>
      <color indexed="81"/>
      <name val="Tahoma"/>
      <family val="2"/>
    </font>
  </fonts>
  <fills count="24">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auto="1"/>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rgb="FFFFC7CE"/>
        <bgColor indexed="64"/>
      </patternFill>
    </fill>
    <fill>
      <patternFill patternType="solid">
        <fgColor indexed="8"/>
        <bgColor indexed="64"/>
      </patternFill>
    </fill>
    <fill>
      <patternFill patternType="solid">
        <fgColor rgb="FFFFCCCC"/>
        <bgColor indexed="64"/>
      </patternFill>
    </fill>
    <fill>
      <patternFill patternType="solid">
        <fgColor indexed="9"/>
        <bgColor indexed="64"/>
      </patternFill>
    </fill>
    <fill>
      <patternFill patternType="solid">
        <fgColor rgb="FF92D050"/>
        <bgColor indexed="64"/>
      </patternFill>
    </fill>
    <fill>
      <patternFill patternType="solid">
        <fgColor theme="5" tint="0.79998168889431442"/>
        <bgColor indexed="64"/>
      </patternFill>
    </fill>
  </fills>
  <borders count="131">
    <border>
      <left/>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top style="thin">
        <color indexed="64"/>
      </top>
      <bottom/>
      <diagonal/>
    </border>
    <border>
      <left style="thin">
        <color theme="0" tint="-0.34998626667073579"/>
      </left>
      <right style="medium">
        <color indexed="64"/>
      </right>
      <top style="thin">
        <color indexed="64"/>
      </top>
      <bottom style="medium">
        <color indexed="64"/>
      </bottom>
      <diagonal/>
    </border>
    <border>
      <left style="medium">
        <color indexed="64"/>
      </left>
      <right/>
      <top/>
      <bottom style="thin">
        <color theme="0" tint="-0.34998626667073579"/>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top style="medium">
        <color indexed="64"/>
      </top>
      <bottom style="thin">
        <color indexed="64"/>
      </bottom>
      <diagonal/>
    </border>
    <border>
      <left/>
      <right style="thin">
        <color theme="0" tint="-0.34998626667073579"/>
      </right>
      <top style="medium">
        <color indexed="64"/>
      </top>
      <bottom style="thin">
        <color indexed="64"/>
      </bottom>
      <diagonal/>
    </border>
    <border>
      <left style="thin">
        <color theme="0" tint="-0.34998626667073579"/>
      </left>
      <right style="medium">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auto="1"/>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medium">
        <color indexed="64"/>
      </right>
      <top/>
      <bottom style="thin">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auto="1"/>
      </bottom>
      <diagonal/>
    </border>
    <border>
      <left style="thin">
        <color theme="0" tint="-0.24994659260841701"/>
      </left>
      <right/>
      <top/>
      <bottom style="medium">
        <color auto="1"/>
      </bottom>
      <diagonal/>
    </border>
    <border>
      <left style="thin">
        <color theme="0" tint="-0.24994659260841701"/>
      </left>
      <right style="medium">
        <color auto="1"/>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top style="thin">
        <color theme="0" tint="-0.24994659260841701"/>
      </top>
      <bottom style="medium">
        <color auto="1"/>
      </bottom>
      <diagonal/>
    </border>
    <border>
      <left style="medium">
        <color auto="1"/>
      </left>
      <right style="thin">
        <color theme="0" tint="-0.24994659260841701"/>
      </right>
      <top style="thin">
        <color theme="0" tint="-0.24994659260841701"/>
      </top>
      <bottom style="medium">
        <color indexed="64"/>
      </bottom>
      <diagonal/>
    </border>
    <border>
      <left style="medium">
        <color indexed="64"/>
      </left>
      <right/>
      <top/>
      <bottom style="medium">
        <color auto="1"/>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bottom/>
      <diagonal/>
    </border>
    <border>
      <left/>
      <right style="medium">
        <color indexed="64"/>
      </right>
      <top style="thin">
        <color theme="0" tint="-0.34998626667073579"/>
      </top>
      <bottom/>
      <diagonal/>
    </border>
    <border>
      <left style="medium">
        <color indexed="64"/>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auto="1"/>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1"/>
      </left>
      <right/>
      <top style="medium">
        <color auto="1"/>
      </top>
      <bottom style="medium">
        <color indexed="64"/>
      </bottom>
      <diagonal/>
    </border>
    <border>
      <left style="medium">
        <color indexed="64"/>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right/>
      <top style="medium">
        <color indexed="64"/>
      </top>
      <bottom style="thin">
        <color theme="0" tint="-0.34998626667073579"/>
      </bottom>
      <diagonal/>
    </border>
    <border>
      <left/>
      <right style="medium">
        <color indexed="64"/>
      </right>
      <top/>
      <bottom style="thin">
        <color theme="0" tint="-0.24994659260841701"/>
      </bottom>
      <diagonal/>
    </border>
    <border>
      <left/>
      <right/>
      <top/>
      <bottom style="thin">
        <color theme="0" tint="-0.24994659260841701"/>
      </bottom>
      <diagonal/>
    </border>
    <border>
      <left style="medium">
        <color theme="1"/>
      </left>
      <right/>
      <top/>
      <bottom/>
      <diagonal/>
    </border>
    <border>
      <left style="medium">
        <color auto="1"/>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style="thin">
        <color theme="0" tint="-0.34998626667073579"/>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style="thin">
        <color theme="0" tint="-0.24994659260841701"/>
      </left>
      <right style="thin">
        <color auto="1"/>
      </right>
      <top style="thin">
        <color theme="0" tint="-0.24994659260841701"/>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34998626667073579"/>
      </left>
      <right style="thin">
        <color indexed="64"/>
      </right>
      <top style="medium">
        <color indexed="64"/>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medium">
        <color auto="1"/>
      </bottom>
      <diagonal/>
    </border>
    <border>
      <left style="medium">
        <color auto="1"/>
      </left>
      <right style="thin">
        <color indexed="64"/>
      </right>
      <top style="medium">
        <color auto="1"/>
      </top>
      <bottom style="thin">
        <color theme="0" tint="-0.34998626667073579"/>
      </bottom>
      <diagonal/>
    </border>
    <border>
      <left style="medium">
        <color auto="1"/>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4" fillId="0" borderId="0"/>
    <xf numFmtId="0" fontId="6" fillId="3" borderId="0">
      <alignment horizontal="left" vertical="center"/>
      <protection locked="0"/>
    </xf>
    <xf numFmtId="0" fontId="13" fillId="8" borderId="0">
      <alignment vertical="center"/>
      <protection locked="0"/>
    </xf>
    <xf numFmtId="0" fontId="1" fillId="0" borderId="0"/>
    <xf numFmtId="0" fontId="6" fillId="3" borderId="0">
      <alignment horizontal="left" vertical="center"/>
      <protection locked="0"/>
    </xf>
    <xf numFmtId="0" fontId="30" fillId="0" borderId="0" applyNumberFormat="0" applyFill="0" applyBorder="0" applyAlignment="0" applyProtection="0"/>
    <xf numFmtId="0" fontId="28" fillId="8" borderId="0">
      <alignment vertical="center"/>
      <protection locked="0"/>
    </xf>
    <xf numFmtId="172" fontId="8" fillId="12" borderId="116" applyBorder="0">
      <alignment horizontal="right"/>
      <protection locked="0"/>
    </xf>
  </cellStyleXfs>
  <cellXfs count="371">
    <xf numFmtId="0" fontId="0" fillId="0" borderId="0" xfId="0"/>
    <xf numFmtId="0" fontId="5" fillId="2" borderId="0" xfId="2" applyFont="1" applyFill="1" applyProtection="1"/>
    <xf numFmtId="0" fontId="0" fillId="0" borderId="0" xfId="0" applyProtection="1"/>
    <xf numFmtId="0" fontId="0" fillId="2" borderId="0" xfId="0" applyFill="1" applyProtection="1"/>
    <xf numFmtId="0" fontId="7" fillId="0" borderId="0" xfId="0" applyFont="1" applyAlignment="1" applyProtection="1">
      <alignment horizontal="left" wrapText="1"/>
    </xf>
    <xf numFmtId="0" fontId="8" fillId="2" borderId="0" xfId="0" applyFont="1" applyFill="1" applyProtection="1"/>
    <xf numFmtId="0" fontId="0" fillId="0" borderId="0" xfId="0" applyAlignment="1">
      <alignment vertical="top" wrapText="1"/>
    </xf>
    <xf numFmtId="0" fontId="0" fillId="2" borderId="0" xfId="0" applyFill="1" applyAlignment="1" applyProtection="1">
      <alignment horizontal="left" vertical="top" wrapText="1"/>
    </xf>
    <xf numFmtId="0" fontId="0" fillId="0" borderId="0" xfId="0" applyBorder="1"/>
    <xf numFmtId="0" fontId="9" fillId="4" borderId="4"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0" fillId="2" borderId="0" xfId="0" applyFill="1" applyAlignment="1" applyProtection="1">
      <alignment vertical="center"/>
    </xf>
    <xf numFmtId="0" fontId="9" fillId="4" borderId="11" xfId="0" applyFont="1" applyFill="1" applyBorder="1" applyAlignment="1" applyProtection="1">
      <alignment horizontal="left" vertical="center"/>
    </xf>
    <xf numFmtId="0" fontId="11" fillId="6" borderId="12" xfId="0" quotePrefix="1" applyFont="1" applyFill="1" applyBorder="1" applyAlignment="1" applyProtection="1">
      <alignment horizontal="right" vertical="center"/>
    </xf>
    <xf numFmtId="0" fontId="11" fillId="6" borderId="13" xfId="0" quotePrefix="1" applyFont="1" applyFill="1" applyBorder="1" applyAlignment="1" applyProtection="1">
      <alignment horizontal="right" vertical="center"/>
    </xf>
    <xf numFmtId="0" fontId="11" fillId="6" borderId="13" xfId="0" applyFont="1" applyFill="1" applyBorder="1" applyAlignment="1" applyProtection="1">
      <alignment horizontal="right" vertical="center"/>
    </xf>
    <xf numFmtId="0" fontId="11" fillId="6" borderId="14" xfId="0" applyFont="1" applyFill="1" applyBorder="1" applyAlignment="1" applyProtection="1">
      <alignment horizontal="right" vertical="center"/>
    </xf>
    <xf numFmtId="0" fontId="11" fillId="6" borderId="12" xfId="0" applyFont="1" applyFill="1" applyBorder="1" applyAlignment="1" applyProtection="1">
      <alignment horizontal="right" vertical="center"/>
    </xf>
    <xf numFmtId="0" fontId="11" fillId="6" borderId="15" xfId="0" applyFont="1" applyFill="1" applyBorder="1" applyAlignment="1" applyProtection="1">
      <alignment horizontal="right" vertical="center"/>
    </xf>
    <xf numFmtId="0" fontId="4" fillId="7" borderId="16" xfId="0" applyFont="1" applyFill="1" applyBorder="1" applyAlignment="1" applyProtection="1">
      <alignment horizontal="left" vertical="center" wrapText="1" indent="1"/>
    </xf>
    <xf numFmtId="164" fontId="4" fillId="7" borderId="17" xfId="0" applyNumberFormat="1" applyFont="1" applyFill="1" applyBorder="1" applyAlignment="1" applyProtection="1">
      <alignment vertical="center" wrapText="1"/>
    </xf>
    <xf numFmtId="164" fontId="4" fillId="7" borderId="18" xfId="0" applyNumberFormat="1" applyFont="1" applyFill="1" applyBorder="1" applyAlignment="1" applyProtection="1">
      <alignment vertical="center" wrapText="1"/>
    </xf>
    <xf numFmtId="164" fontId="4" fillId="7" borderId="9" xfId="0" applyNumberFormat="1" applyFont="1" applyFill="1" applyBorder="1" applyAlignment="1" applyProtection="1">
      <alignment vertical="center"/>
    </xf>
    <xf numFmtId="164" fontId="4" fillId="7" borderId="19" xfId="0" applyNumberFormat="1" applyFont="1" applyFill="1" applyBorder="1" applyAlignment="1" applyProtection="1">
      <alignment vertical="center" wrapText="1"/>
    </xf>
    <xf numFmtId="0" fontId="0" fillId="0" borderId="0" xfId="0" applyFill="1" applyProtection="1"/>
    <xf numFmtId="0" fontId="12" fillId="2" borderId="22" xfId="0" applyFont="1" applyFill="1" applyBorder="1" applyAlignment="1" applyProtection="1">
      <alignment horizontal="left" vertical="center" wrapText="1" indent="1"/>
    </xf>
    <xf numFmtId="164" fontId="7" fillId="4" borderId="23" xfId="0" applyNumberFormat="1" applyFont="1" applyFill="1" applyBorder="1" applyAlignment="1" applyProtection="1">
      <alignment vertical="center"/>
    </xf>
    <xf numFmtId="10" fontId="4" fillId="2" borderId="24" xfId="1" applyNumberFormat="1" applyFont="1" applyFill="1" applyBorder="1" applyAlignment="1" applyProtection="1">
      <alignment horizontal="right" vertical="center" wrapText="1"/>
    </xf>
    <xf numFmtId="10" fontId="4" fillId="2" borderId="25" xfId="1" applyNumberFormat="1" applyFont="1" applyFill="1" applyBorder="1" applyAlignment="1" applyProtection="1">
      <alignment horizontal="right" vertical="center" wrapText="1"/>
    </xf>
    <xf numFmtId="0" fontId="12" fillId="7" borderId="26" xfId="0" applyFont="1" applyFill="1" applyBorder="1" applyAlignment="1" applyProtection="1">
      <alignment horizontal="left" vertical="center" wrapText="1" indent="1"/>
    </xf>
    <xf numFmtId="164" fontId="7" fillId="4" borderId="27" xfId="0" applyNumberFormat="1" applyFont="1" applyFill="1" applyBorder="1" applyAlignment="1" applyProtection="1">
      <alignment vertical="center"/>
    </xf>
    <xf numFmtId="2" fontId="4" fillId="2" borderId="28" xfId="1" applyNumberFormat="1" applyFont="1" applyFill="1" applyBorder="1" applyAlignment="1" applyProtection="1">
      <alignment horizontal="right" vertical="center" wrapText="1"/>
    </xf>
    <xf numFmtId="2" fontId="4" fillId="2" borderId="29" xfId="1" applyNumberFormat="1" applyFont="1" applyFill="1" applyBorder="1" applyAlignment="1" applyProtection="1">
      <alignment horizontal="right" vertical="center" wrapText="1"/>
    </xf>
    <xf numFmtId="2" fontId="4" fillId="7" borderId="29" xfId="1" applyNumberFormat="1" applyFont="1" applyFill="1" applyBorder="1" applyAlignment="1" applyProtection="1">
      <alignment horizontal="right" vertical="center" wrapText="1"/>
    </xf>
    <xf numFmtId="2" fontId="4" fillId="7" borderId="30" xfId="1" applyNumberFormat="1" applyFont="1" applyFill="1" applyBorder="1" applyAlignment="1" applyProtection="1">
      <alignment horizontal="right" vertical="center" wrapText="1"/>
    </xf>
    <xf numFmtId="0" fontId="5" fillId="0" borderId="0" xfId="0" applyFont="1" applyBorder="1" applyProtection="1"/>
    <xf numFmtId="2" fontId="7" fillId="0" borderId="0" xfId="0" applyNumberFormat="1" applyFont="1" applyFill="1" applyBorder="1" applyAlignment="1" applyProtection="1">
      <alignment horizontal="center"/>
    </xf>
    <xf numFmtId="0" fontId="14" fillId="8" borderId="0" xfId="4" applyFont="1">
      <alignment vertical="center"/>
      <protection locked="0"/>
    </xf>
    <xf numFmtId="0" fontId="15" fillId="8" borderId="0" xfId="4" applyFont="1">
      <alignment vertical="center"/>
      <protection locked="0"/>
    </xf>
    <xf numFmtId="0" fontId="16" fillId="2" borderId="0" xfId="0" applyFont="1" applyFill="1" applyProtection="1"/>
    <xf numFmtId="0" fontId="17" fillId="4" borderId="4" xfId="0" applyFont="1" applyFill="1" applyBorder="1" applyAlignment="1" applyProtection="1">
      <alignment horizontal="left" vertical="center"/>
      <protection locked="0"/>
    </xf>
    <xf numFmtId="0" fontId="17" fillId="4" borderId="31" xfId="0" applyFont="1" applyFill="1" applyBorder="1" applyAlignment="1" applyProtection="1">
      <alignment horizontal="left" vertical="center"/>
      <protection locked="0"/>
    </xf>
    <xf numFmtId="0" fontId="17" fillId="4" borderId="5" xfId="0" applyFont="1" applyFill="1" applyBorder="1" applyAlignment="1" applyProtection="1">
      <alignment horizontal="left" vertical="center"/>
      <protection locked="0"/>
    </xf>
    <xf numFmtId="0" fontId="17" fillId="4" borderId="6" xfId="0" applyFont="1" applyFill="1" applyBorder="1" applyAlignment="1" applyProtection="1">
      <alignment horizontal="left" vertical="center"/>
      <protection locked="0"/>
    </xf>
    <xf numFmtId="0" fontId="18" fillId="2" borderId="0" xfId="0" applyFont="1" applyFill="1" applyBorder="1" applyProtection="1"/>
    <xf numFmtId="0" fontId="5" fillId="2" borderId="0" xfId="0" applyFont="1" applyFill="1" applyProtection="1"/>
    <xf numFmtId="0" fontId="5" fillId="2" borderId="0" xfId="2" applyFont="1" applyFill="1" applyAlignment="1" applyProtection="1">
      <alignment vertical="center" wrapText="1"/>
    </xf>
    <xf numFmtId="0" fontId="0" fillId="0" borderId="0" xfId="0" applyAlignment="1">
      <alignment vertical="center" wrapText="1"/>
    </xf>
    <xf numFmtId="0" fontId="5" fillId="2" borderId="0" xfId="0" applyFont="1" applyFill="1" applyAlignment="1" applyProtection="1">
      <alignment vertical="center" wrapText="1"/>
    </xf>
    <xf numFmtId="0" fontId="0" fillId="0" borderId="0" xfId="0" applyFill="1" applyAlignment="1" applyProtection="1">
      <alignment vertical="center" wrapText="1"/>
    </xf>
    <xf numFmtId="0" fontId="0" fillId="2" borderId="0" xfId="0" applyFill="1" applyAlignment="1" applyProtection="1">
      <alignment vertical="center" wrapText="1"/>
    </xf>
    <xf numFmtId="0" fontId="7" fillId="4" borderId="38" xfId="0" applyNumberFormat="1" applyFont="1" applyFill="1" applyBorder="1" applyAlignment="1" applyProtection="1">
      <alignment horizontal="right" vertical="center"/>
    </xf>
    <xf numFmtId="0" fontId="7" fillId="4" borderId="39" xfId="0" applyNumberFormat="1" applyFont="1" applyFill="1" applyBorder="1" applyAlignment="1" applyProtection="1">
      <alignment horizontal="right" vertical="center"/>
    </xf>
    <xf numFmtId="0" fontId="7" fillId="4" borderId="40" xfId="0" applyFont="1" applyFill="1" applyBorder="1" applyAlignment="1" applyProtection="1">
      <alignment horizontal="right" vertical="center"/>
    </xf>
    <xf numFmtId="0" fontId="7" fillId="9" borderId="38" xfId="0" applyFont="1" applyFill="1" applyBorder="1" applyAlignment="1" applyProtection="1">
      <alignment horizontal="right" vertical="center"/>
    </xf>
    <xf numFmtId="0" fontId="7" fillId="9" borderId="41" xfId="0" applyFont="1" applyFill="1" applyBorder="1" applyAlignment="1" applyProtection="1">
      <alignment horizontal="right" vertical="center"/>
    </xf>
    <xf numFmtId="0" fontId="7" fillId="4" borderId="43" xfId="0" applyFont="1" applyFill="1" applyBorder="1" applyAlignment="1" applyProtection="1">
      <alignment vertical="center"/>
    </xf>
    <xf numFmtId="0" fontId="7" fillId="4" borderId="44" xfId="0" applyFont="1" applyFill="1" applyBorder="1" applyAlignment="1" applyProtection="1">
      <alignment vertical="center"/>
    </xf>
    <xf numFmtId="0" fontId="0" fillId="0" borderId="0" xfId="0" applyFill="1" applyAlignment="1" applyProtection="1">
      <alignment horizontal="right"/>
    </xf>
    <xf numFmtId="0" fontId="19" fillId="11" borderId="22" xfId="0" applyFont="1" applyFill="1" applyBorder="1" applyAlignment="1" applyProtection="1">
      <alignment horizontal="left" vertical="center" wrapText="1" indent="1"/>
    </xf>
    <xf numFmtId="0" fontId="7" fillId="4" borderId="50" xfId="0" applyFont="1" applyFill="1" applyBorder="1" applyAlignment="1" applyProtection="1">
      <alignment vertical="center"/>
    </xf>
    <xf numFmtId="0" fontId="7" fillId="4" borderId="51" xfId="0" applyFont="1" applyFill="1" applyBorder="1" applyAlignment="1" applyProtection="1">
      <alignment vertical="center"/>
    </xf>
    <xf numFmtId="0" fontId="5" fillId="0" borderId="0" xfId="0" applyFont="1" applyProtection="1"/>
    <xf numFmtId="43" fontId="7" fillId="4" borderId="53" xfId="0" applyNumberFormat="1" applyFont="1" applyFill="1" applyBorder="1" applyAlignment="1" applyProtection="1">
      <alignment horizontal="left"/>
    </xf>
    <xf numFmtId="43" fontId="7" fillId="4" borderId="54" xfId="0" applyNumberFormat="1" applyFont="1" applyFill="1" applyBorder="1" applyAlignment="1" applyProtection="1">
      <alignment horizontal="left"/>
    </xf>
    <xf numFmtId="43" fontId="7" fillId="4" borderId="22" xfId="0" applyNumberFormat="1" applyFont="1" applyFill="1" applyBorder="1" applyAlignment="1" applyProtection="1">
      <alignment horizontal="left"/>
    </xf>
    <xf numFmtId="0" fontId="4" fillId="0" borderId="22" xfId="0" applyFont="1" applyFill="1" applyBorder="1" applyAlignment="1" applyProtection="1">
      <alignment horizontal="left" vertical="center" indent="1"/>
    </xf>
    <xf numFmtId="165" fontId="4" fillId="12" borderId="51" xfId="0" applyNumberFormat="1" applyFont="1" applyFill="1" applyBorder="1" applyAlignment="1" applyProtection="1">
      <alignment vertical="center" wrapText="1"/>
      <protection locked="0"/>
    </xf>
    <xf numFmtId="165" fontId="4" fillId="12" borderId="52" xfId="0" applyNumberFormat="1" applyFont="1" applyFill="1" applyBorder="1" applyAlignment="1" applyProtection="1">
      <alignment vertical="center" wrapText="1"/>
      <protection locked="0"/>
    </xf>
    <xf numFmtId="166" fontId="7" fillId="0" borderId="0" xfId="0" applyNumberFormat="1" applyFont="1" applyFill="1" applyProtection="1"/>
    <xf numFmtId="0" fontId="0" fillId="0" borderId="0" xfId="0" applyFill="1" applyBorder="1" applyProtection="1"/>
    <xf numFmtId="0" fontId="5" fillId="0" borderId="0" xfId="0" applyFont="1" applyFill="1" applyProtection="1"/>
    <xf numFmtId="0" fontId="4" fillId="0" borderId="22" xfId="0" applyFont="1" applyBorder="1" applyAlignment="1" applyProtection="1">
      <alignment horizontal="left" vertical="center" indent="1"/>
    </xf>
    <xf numFmtId="165" fontId="4" fillId="12" borderId="57" xfId="0" applyNumberFormat="1" applyFont="1" applyFill="1" applyBorder="1" applyAlignment="1" applyProtection="1">
      <alignment vertical="center" wrapText="1"/>
      <protection locked="0"/>
    </xf>
    <xf numFmtId="165" fontId="4" fillId="12" borderId="58" xfId="0" applyNumberFormat="1" applyFont="1" applyFill="1" applyBorder="1" applyAlignment="1" applyProtection="1">
      <alignment vertical="center" wrapText="1"/>
      <protection locked="0"/>
    </xf>
    <xf numFmtId="0" fontId="7" fillId="13" borderId="60" xfId="0" applyFont="1" applyFill="1" applyBorder="1" applyAlignment="1" applyProtection="1">
      <alignment horizontal="right" vertical="center" wrapText="1" indent="1"/>
    </xf>
    <xf numFmtId="164" fontId="7" fillId="13" borderId="61" xfId="1" applyNumberFormat="1" applyFont="1" applyFill="1" applyBorder="1" applyAlignment="1" applyProtection="1">
      <alignment horizontal="right" wrapText="1"/>
    </xf>
    <xf numFmtId="164" fontId="7" fillId="13" borderId="62" xfId="1" applyNumberFormat="1" applyFont="1" applyFill="1" applyBorder="1" applyAlignment="1" applyProtection="1">
      <alignment horizontal="right" wrapText="1"/>
    </xf>
    <xf numFmtId="165" fontId="7" fillId="10" borderId="62" xfId="1" applyNumberFormat="1" applyFont="1" applyFill="1" applyBorder="1" applyAlignment="1" applyProtection="1">
      <alignment horizontal="right" wrapText="1"/>
    </xf>
    <xf numFmtId="164" fontId="7" fillId="10" borderId="62" xfId="1" applyNumberFormat="1" applyFont="1" applyFill="1" applyBorder="1" applyAlignment="1" applyProtection="1">
      <alignment horizontal="right" wrapText="1"/>
    </xf>
    <xf numFmtId="164" fontId="7" fillId="10" borderId="63" xfId="1" applyNumberFormat="1" applyFont="1" applyFill="1" applyBorder="1" applyAlignment="1" applyProtection="1">
      <alignment horizontal="right" wrapText="1"/>
    </xf>
    <xf numFmtId="164" fontId="7" fillId="10" borderId="61" xfId="1" applyNumberFormat="1" applyFont="1" applyFill="1" applyBorder="1" applyAlignment="1" applyProtection="1">
      <alignment horizontal="right" wrapText="1"/>
    </xf>
    <xf numFmtId="164" fontId="7" fillId="10" borderId="64" xfId="1" applyNumberFormat="1" applyFont="1" applyFill="1" applyBorder="1" applyAlignment="1" applyProtection="1">
      <alignment horizontal="right" wrapText="1"/>
    </xf>
    <xf numFmtId="0" fontId="19" fillId="0" borderId="65" xfId="0" applyFont="1" applyFill="1" applyBorder="1" applyAlignment="1" applyProtection="1">
      <alignment vertical="center"/>
    </xf>
    <xf numFmtId="0" fontId="19" fillId="0" borderId="0" xfId="0" applyFont="1" applyFill="1" applyBorder="1" applyAlignment="1" applyProtection="1">
      <alignment vertical="center"/>
    </xf>
    <xf numFmtId="164" fontId="20" fillId="0" borderId="0" xfId="0" applyNumberFormat="1" applyFont="1" applyBorder="1" applyProtection="1"/>
    <xf numFmtId="0" fontId="5" fillId="0" borderId="65" xfId="0" applyFont="1" applyFill="1" applyBorder="1" applyProtection="1"/>
    <xf numFmtId="0" fontId="0" fillId="0" borderId="0" xfId="0" applyFill="1" applyBorder="1" applyAlignment="1" applyProtection="1">
      <alignment horizontal="right"/>
    </xf>
    <xf numFmtId="0" fontId="21" fillId="2" borderId="0" xfId="0" applyFont="1" applyFill="1" applyBorder="1" applyAlignment="1" applyProtection="1">
      <alignment vertical="center" wrapText="1"/>
    </xf>
    <xf numFmtId="0" fontId="5" fillId="0" borderId="0" xfId="0" applyFont="1" applyFill="1" applyAlignment="1" applyProtection="1">
      <alignment horizontal="right"/>
    </xf>
    <xf numFmtId="0" fontId="5" fillId="2" borderId="0" xfId="2" applyFont="1" applyFill="1" applyAlignment="1" applyProtection="1">
      <alignment vertical="center"/>
    </xf>
    <xf numFmtId="0" fontId="5" fillId="0" borderId="0" xfId="0" applyFont="1" applyFill="1" applyAlignment="1" applyProtection="1">
      <alignment horizontal="right" vertical="center"/>
    </xf>
    <xf numFmtId="0" fontId="0" fillId="0" borderId="0" xfId="0" applyAlignment="1">
      <alignment vertical="center"/>
    </xf>
    <xf numFmtId="0" fontId="0" fillId="0" borderId="0" xfId="0" applyFill="1" applyAlignment="1" applyProtection="1">
      <alignment vertical="center"/>
    </xf>
    <xf numFmtId="0" fontId="4" fillId="0" borderId="65" xfId="0" applyFont="1" applyBorder="1" applyAlignment="1" applyProtection="1">
      <alignment horizontal="left" vertical="center" wrapText="1" indent="1"/>
    </xf>
    <xf numFmtId="2" fontId="7" fillId="4" borderId="68" xfId="0" applyNumberFormat="1" applyFont="1" applyFill="1" applyBorder="1" applyAlignment="1" applyProtection="1"/>
    <xf numFmtId="166" fontId="7" fillId="4" borderId="69" xfId="0" applyNumberFormat="1" applyFont="1" applyFill="1" applyBorder="1" applyAlignment="1" applyProtection="1">
      <alignment horizontal="left"/>
    </xf>
    <xf numFmtId="43" fontId="7" fillId="4" borderId="70" xfId="0" applyNumberFormat="1" applyFont="1" applyFill="1" applyBorder="1" applyAlignment="1" applyProtection="1">
      <alignment horizontal="left"/>
    </xf>
    <xf numFmtId="169" fontId="7" fillId="4" borderId="71" xfId="0" applyNumberFormat="1" applyFont="1" applyFill="1" applyBorder="1" applyAlignment="1" applyProtection="1">
      <alignment horizontal="right"/>
    </xf>
    <xf numFmtId="4" fontId="7" fillId="4" borderId="68" xfId="0" applyNumberFormat="1" applyFont="1" applyFill="1" applyBorder="1" applyAlignment="1" applyProtection="1">
      <alignment horizontal="right"/>
    </xf>
    <xf numFmtId="0" fontId="4" fillId="0" borderId="22" xfId="0" applyFont="1" applyBorder="1" applyAlignment="1" applyProtection="1">
      <alignment horizontal="left" vertical="center" wrapText="1" indent="1"/>
    </xf>
    <xf numFmtId="166" fontId="5" fillId="0" borderId="0" xfId="0" applyNumberFormat="1" applyFont="1" applyFill="1" applyProtection="1"/>
    <xf numFmtId="0" fontId="5" fillId="4" borderId="68" xfId="0" applyFont="1" applyFill="1" applyBorder="1" applyProtection="1"/>
    <xf numFmtId="0" fontId="22" fillId="0" borderId="0" xfId="0" applyFont="1" applyFill="1" applyProtection="1"/>
    <xf numFmtId="0" fontId="4" fillId="10" borderId="22" xfId="0" applyFont="1" applyFill="1" applyBorder="1" applyAlignment="1" applyProtection="1">
      <alignment horizontal="left" vertical="center" wrapText="1" indent="1"/>
    </xf>
    <xf numFmtId="0" fontId="7" fillId="4" borderId="59" xfId="0" applyFont="1" applyFill="1" applyBorder="1" applyAlignment="1" applyProtection="1">
      <alignment vertical="center"/>
    </xf>
    <xf numFmtId="0" fontId="7" fillId="4" borderId="57" xfId="0" applyFont="1" applyFill="1" applyBorder="1" applyAlignment="1" applyProtection="1">
      <alignment vertical="center"/>
    </xf>
    <xf numFmtId="0" fontId="5" fillId="4" borderId="72" xfId="0" applyFont="1" applyFill="1" applyBorder="1" applyProtection="1"/>
    <xf numFmtId="0" fontId="7" fillId="13" borderId="60" xfId="0" applyFont="1" applyFill="1" applyBorder="1" applyAlignment="1" applyProtection="1">
      <alignment horizontal="right" wrapText="1"/>
    </xf>
    <xf numFmtId="165" fontId="7" fillId="10" borderId="63" xfId="1" applyNumberFormat="1" applyFont="1" applyFill="1" applyBorder="1" applyAlignment="1" applyProtection="1">
      <alignment horizontal="right" wrapText="1"/>
    </xf>
    <xf numFmtId="165" fontId="7" fillId="10" borderId="61" xfId="1" applyNumberFormat="1" applyFont="1" applyFill="1" applyBorder="1" applyAlignment="1" applyProtection="1">
      <alignment horizontal="right" wrapText="1"/>
    </xf>
    <xf numFmtId="164" fontId="7" fillId="13" borderId="64" xfId="1" applyNumberFormat="1" applyFont="1" applyFill="1" applyBorder="1" applyAlignment="1" applyProtection="1">
      <alignment horizontal="right" wrapText="1"/>
    </xf>
    <xf numFmtId="0" fontId="5" fillId="0" borderId="0" xfId="0" applyFont="1" applyFill="1" applyAlignment="1" applyProtection="1"/>
    <xf numFmtId="0" fontId="0" fillId="0" borderId="0" xfId="0" applyFill="1" applyAlignment="1" applyProtection="1"/>
    <xf numFmtId="0" fontId="0" fillId="2" borderId="0" xfId="0" applyFill="1" applyAlignment="1" applyProtection="1"/>
    <xf numFmtId="0" fontId="23" fillId="4" borderId="73" xfId="0" applyFont="1" applyFill="1" applyBorder="1" applyAlignment="1" applyProtection="1">
      <alignment horizontal="left" vertical="center"/>
    </xf>
    <xf numFmtId="0" fontId="7" fillId="4" borderId="31" xfId="0" applyFont="1" applyFill="1" applyBorder="1" applyAlignment="1" applyProtection="1">
      <alignment horizontal="left" vertical="center"/>
    </xf>
    <xf numFmtId="0" fontId="23" fillId="4" borderId="31"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7" fillId="4" borderId="74" xfId="0" applyFont="1" applyFill="1" applyBorder="1" applyAlignment="1" applyProtection="1">
      <alignment horizontal="left" vertical="center"/>
    </xf>
    <xf numFmtId="0" fontId="0" fillId="4" borderId="60" xfId="0" applyFill="1" applyBorder="1"/>
    <xf numFmtId="0" fontId="0" fillId="4" borderId="65" xfId="0" applyFill="1" applyBorder="1"/>
    <xf numFmtId="168" fontId="4" fillId="10" borderId="75" xfId="0" applyNumberFormat="1" applyFont="1" applyFill="1" applyBorder="1" applyAlignment="1" applyProtection="1">
      <alignment horizontal="right" vertical="center"/>
    </xf>
    <xf numFmtId="168" fontId="4" fillId="10" borderId="5" xfId="0" applyNumberFormat="1" applyFont="1" applyFill="1" applyBorder="1" applyAlignment="1" applyProtection="1">
      <alignment horizontal="right" vertical="center"/>
    </xf>
    <xf numFmtId="168" fontId="4" fillId="11" borderId="6" xfId="0" applyNumberFormat="1" applyFont="1" applyFill="1" applyBorder="1" applyAlignment="1" applyProtection="1">
      <alignment horizontal="right" vertical="center"/>
    </xf>
    <xf numFmtId="0" fontId="7" fillId="0" borderId="0" xfId="0" applyFont="1" applyFill="1" applyBorder="1" applyAlignment="1" applyProtection="1">
      <alignment horizontal="left"/>
    </xf>
    <xf numFmtId="0" fontId="0" fillId="2" borderId="0" xfId="0" applyFill="1" applyBorder="1" applyProtection="1"/>
    <xf numFmtId="0" fontId="23"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23" fillId="4" borderId="5" xfId="0" applyFont="1" applyFill="1" applyBorder="1" applyAlignment="1" applyProtection="1">
      <alignment horizontal="left" vertical="center"/>
    </xf>
    <xf numFmtId="0" fontId="7" fillId="4" borderId="6" xfId="0" applyFont="1" applyFill="1" applyBorder="1" applyAlignment="1" applyProtection="1">
      <alignment horizontal="left" vertical="center"/>
    </xf>
    <xf numFmtId="0" fontId="7" fillId="2" borderId="31" xfId="0" applyFont="1" applyFill="1" applyBorder="1" applyAlignment="1" applyProtection="1">
      <alignment horizontal="left"/>
    </xf>
    <xf numFmtId="0" fontId="7" fillId="2" borderId="74" xfId="0" applyFont="1" applyFill="1" applyBorder="1" applyAlignment="1" applyProtection="1">
      <alignment horizontal="left"/>
    </xf>
    <xf numFmtId="0" fontId="11" fillId="11" borderId="80" xfId="0" applyFont="1" applyFill="1" applyBorder="1" applyAlignment="1" applyProtection="1"/>
    <xf numFmtId="0" fontId="7" fillId="2" borderId="0" xfId="0" applyFont="1" applyFill="1" applyBorder="1" applyAlignment="1" applyProtection="1">
      <alignment horizontal="left"/>
    </xf>
    <xf numFmtId="0" fontId="7" fillId="2" borderId="68" xfId="0" applyFont="1" applyFill="1" applyBorder="1" applyAlignment="1" applyProtection="1">
      <alignment horizontal="left"/>
    </xf>
    <xf numFmtId="0" fontId="7" fillId="15" borderId="81" xfId="0" applyFont="1" applyFill="1" applyBorder="1" applyAlignment="1" applyProtection="1">
      <alignment horizontal="centerContinuous" vertical="center"/>
    </xf>
    <xf numFmtId="0" fontId="7" fillId="15" borderId="82" xfId="0" applyFont="1" applyFill="1" applyBorder="1" applyAlignment="1" applyProtection="1">
      <alignment horizontal="centerContinuous" vertical="center"/>
    </xf>
    <xf numFmtId="0" fontId="7" fillId="15" borderId="83" xfId="0" applyFont="1" applyFill="1" applyBorder="1" applyAlignment="1" applyProtection="1">
      <alignment horizontal="centerContinuous" vertical="center"/>
    </xf>
    <xf numFmtId="0" fontId="7" fillId="2" borderId="65" xfId="0" applyFont="1" applyFill="1" applyBorder="1" applyAlignment="1" applyProtection="1">
      <alignment horizontal="left"/>
    </xf>
    <xf numFmtId="0" fontId="7" fillId="2" borderId="72" xfId="0" applyFont="1" applyFill="1" applyBorder="1" applyAlignment="1" applyProtection="1">
      <alignment horizontal="left"/>
    </xf>
    <xf numFmtId="0" fontId="7" fillId="9" borderId="84" xfId="0" applyFont="1" applyFill="1" applyBorder="1" applyAlignment="1" applyProtection="1">
      <alignment horizontal="right" vertical="center"/>
    </xf>
    <xf numFmtId="0" fontId="7" fillId="9" borderId="85" xfId="0" applyFont="1" applyFill="1" applyBorder="1" applyAlignment="1" applyProtection="1">
      <alignment horizontal="right" vertical="center"/>
    </xf>
    <xf numFmtId="0" fontId="7" fillId="14" borderId="85" xfId="0" applyFont="1" applyFill="1" applyBorder="1" applyAlignment="1" applyProtection="1">
      <alignment horizontal="right" vertical="center"/>
    </xf>
    <xf numFmtId="0" fontId="3" fillId="11" borderId="86" xfId="0" applyFont="1" applyFill="1" applyBorder="1" applyAlignment="1">
      <alignment horizontal="right"/>
    </xf>
    <xf numFmtId="0" fontId="4" fillId="2" borderId="88" xfId="0" applyFont="1" applyFill="1" applyBorder="1" applyAlignment="1" applyProtection="1">
      <alignment horizontal="center"/>
    </xf>
    <xf numFmtId="168" fontId="4" fillId="16" borderId="75" xfId="0" applyNumberFormat="1" applyFont="1" applyFill="1" applyBorder="1" applyAlignment="1" applyProtection="1">
      <alignment horizontal="right" vertical="center"/>
    </xf>
    <xf numFmtId="168" fontId="4" fillId="16" borderId="31" xfId="0" applyNumberFormat="1" applyFont="1" applyFill="1" applyBorder="1" applyAlignment="1" applyProtection="1">
      <alignment horizontal="right" vertical="center"/>
    </xf>
    <xf numFmtId="0" fontId="3" fillId="11" borderId="74" xfId="0" applyFont="1" applyFill="1" applyBorder="1" applyAlignment="1">
      <alignment horizontal="right"/>
    </xf>
    <xf numFmtId="168" fontId="4" fillId="16" borderId="73" xfId="0" applyNumberFormat="1" applyFont="1" applyFill="1" applyBorder="1" applyAlignment="1" applyProtection="1">
      <alignment horizontal="right" vertical="center"/>
    </xf>
    <xf numFmtId="168" fontId="4" fillId="16" borderId="90" xfId="0" applyNumberFormat="1" applyFont="1" applyFill="1" applyBorder="1" applyAlignment="1" applyProtection="1">
      <alignment horizontal="right" vertical="center"/>
    </xf>
    <xf numFmtId="0" fontId="0" fillId="11" borderId="68" xfId="0" applyFill="1" applyBorder="1"/>
    <xf numFmtId="0" fontId="4" fillId="2" borderId="94" xfId="0" applyFont="1" applyFill="1" applyBorder="1" applyAlignment="1" applyProtection="1">
      <alignment horizontal="center"/>
    </xf>
    <xf numFmtId="168" fontId="4" fillId="16" borderId="60" xfId="0" applyNumberFormat="1" applyFont="1" applyFill="1" applyBorder="1" applyAlignment="1" applyProtection="1">
      <alignment horizontal="right" vertical="center"/>
    </xf>
    <xf numFmtId="168" fontId="4" fillId="16" borderId="65" xfId="0" applyNumberFormat="1" applyFont="1" applyFill="1" applyBorder="1" applyAlignment="1" applyProtection="1">
      <alignment horizontal="left" vertical="center"/>
    </xf>
    <xf numFmtId="0" fontId="0" fillId="11" borderId="98" xfId="0" applyFill="1" applyBorder="1"/>
    <xf numFmtId="0" fontId="24" fillId="17" borderId="4" xfId="0" applyFont="1" applyFill="1" applyBorder="1" applyAlignment="1" applyProtection="1"/>
    <xf numFmtId="0" fontId="24" fillId="17" borderId="6" xfId="0" applyFont="1" applyFill="1" applyBorder="1" applyAlignment="1" applyProtection="1">
      <alignment wrapText="1"/>
    </xf>
    <xf numFmtId="0" fontId="24" fillId="17" borderId="5" xfId="0" applyFont="1" applyFill="1" applyBorder="1" applyAlignment="1" applyProtection="1">
      <alignment wrapText="1"/>
    </xf>
    <xf numFmtId="0" fontId="24" fillId="17" borderId="5" xfId="0" applyFont="1" applyFill="1" applyBorder="1" applyAlignment="1" applyProtection="1"/>
    <xf numFmtId="168" fontId="24" fillId="17" borderId="5" xfId="0" applyNumberFormat="1" applyFont="1" applyFill="1" applyBorder="1" applyAlignment="1" applyProtection="1">
      <alignment horizontal="right"/>
    </xf>
    <xf numFmtId="0" fontId="7" fillId="2" borderId="5" xfId="0" applyFont="1" applyFill="1" applyBorder="1" applyAlignment="1" applyProtection="1">
      <alignment horizontal="left" wrapText="1"/>
    </xf>
    <xf numFmtId="168" fontId="7" fillId="2" borderId="5" xfId="0" applyNumberFormat="1" applyFont="1" applyFill="1" applyBorder="1" applyAlignment="1" applyProtection="1">
      <alignment horizontal="right" vertical="center"/>
    </xf>
    <xf numFmtId="0" fontId="5" fillId="0" borderId="0" xfId="0" applyFont="1" applyAlignment="1" applyProtection="1">
      <alignment horizontal="left"/>
    </xf>
    <xf numFmtId="0" fontId="5" fillId="0" borderId="0" xfId="0" applyFont="1" applyAlignment="1" applyProtection="1">
      <alignment horizontal="left" wrapText="1"/>
    </xf>
    <xf numFmtId="0" fontId="24" fillId="17" borderId="4" xfId="0" applyFont="1" applyFill="1" applyBorder="1" applyAlignment="1" applyProtection="1">
      <alignment vertical="center"/>
    </xf>
    <xf numFmtId="0" fontId="24" fillId="17" borderId="5" xfId="0" applyFont="1" applyFill="1" applyBorder="1" applyAlignment="1" applyProtection="1">
      <alignment vertical="center"/>
    </xf>
    <xf numFmtId="2" fontId="7" fillId="17" borderId="5" xfId="0" applyNumberFormat="1" applyFont="1" applyFill="1" applyBorder="1" applyAlignment="1" applyProtection="1">
      <alignment horizontal="right"/>
    </xf>
    <xf numFmtId="0" fontId="4" fillId="0" borderId="0" xfId="0" applyFont="1" applyAlignment="1" applyProtection="1">
      <alignment horizontal="left"/>
    </xf>
    <xf numFmtId="0" fontId="25" fillId="0" borderId="0" xfId="0" applyFont="1" applyFill="1" applyAlignment="1" applyProtection="1">
      <alignment horizontal="center" wrapText="1"/>
    </xf>
    <xf numFmtId="0" fontId="2" fillId="0" borderId="0" xfId="0" applyFont="1" applyProtection="1"/>
    <xf numFmtId="0" fontId="7" fillId="0" borderId="0" xfId="0" applyFont="1" applyFill="1" applyAlignment="1" applyProtection="1">
      <alignment vertical="center" wrapText="1"/>
    </xf>
    <xf numFmtId="0" fontId="26" fillId="0" borderId="0" xfId="0" applyFont="1" applyFill="1" applyBorder="1" applyAlignment="1" applyProtection="1">
      <alignment horizontal="left" vertical="center"/>
    </xf>
    <xf numFmtId="168" fontId="23" fillId="0" borderId="0" xfId="0" applyNumberFormat="1" applyFont="1" applyFill="1" applyBorder="1" applyAlignment="1" applyProtection="1">
      <alignment horizontal="left" vertical="center"/>
    </xf>
    <xf numFmtId="0" fontId="4" fillId="0" borderId="0" xfId="0" applyFont="1" applyAlignment="1" applyProtection="1"/>
    <xf numFmtId="0" fontId="0" fillId="0" borderId="0" xfId="0" applyAlignment="1" applyProtection="1">
      <alignment horizontal="left"/>
    </xf>
    <xf numFmtId="4" fontId="4" fillId="0" borderId="0" xfId="0" applyNumberFormat="1" applyFont="1" applyAlignment="1" applyProtection="1"/>
    <xf numFmtId="165" fontId="4" fillId="12" borderId="102" xfId="0" applyNumberFormat="1" applyFont="1" applyFill="1" applyBorder="1" applyAlignment="1" applyProtection="1">
      <alignment vertical="center" wrapText="1"/>
      <protection locked="0"/>
    </xf>
    <xf numFmtId="165" fontId="4" fillId="12" borderId="103" xfId="0" applyNumberFormat="1" applyFont="1" applyFill="1" applyBorder="1" applyAlignment="1" applyProtection="1">
      <alignment vertical="center" wrapText="1"/>
      <protection locked="0"/>
    </xf>
    <xf numFmtId="165" fontId="4" fillId="12" borderId="104" xfId="0" applyNumberFormat="1" applyFont="1" applyFill="1" applyBorder="1" applyAlignment="1" applyProtection="1">
      <alignment vertical="center" wrapText="1"/>
      <protection locked="0"/>
    </xf>
    <xf numFmtId="165" fontId="4" fillId="12" borderId="100" xfId="0" applyNumberFormat="1" applyFont="1" applyFill="1" applyBorder="1" applyAlignment="1" applyProtection="1">
      <alignment vertical="center" wrapText="1"/>
      <protection locked="0"/>
    </xf>
    <xf numFmtId="165" fontId="7" fillId="10" borderId="105" xfId="1" applyNumberFormat="1" applyFont="1" applyFill="1" applyBorder="1" applyAlignment="1" applyProtection="1">
      <alignment horizontal="right" wrapText="1"/>
    </xf>
    <xf numFmtId="0" fontId="4" fillId="0" borderId="22" xfId="0" applyFont="1" applyFill="1" applyBorder="1" applyAlignment="1" applyProtection="1">
      <alignment horizontal="left" vertical="center" indent="4"/>
    </xf>
    <xf numFmtId="0" fontId="4" fillId="0" borderId="22" xfId="5" applyFont="1" applyFill="1" applyBorder="1" applyAlignment="1" applyProtection="1">
      <alignment horizontal="left" vertical="center" indent="1"/>
    </xf>
    <xf numFmtId="0" fontId="4" fillId="0" borderId="42" xfId="0" applyFont="1" applyFill="1" applyBorder="1" applyAlignment="1" applyProtection="1">
      <alignment horizontal="left" vertical="center" wrapText="1" indent="1"/>
    </xf>
    <xf numFmtId="0" fontId="4" fillId="0" borderId="22" xfId="0" applyFont="1" applyFill="1" applyBorder="1" applyAlignment="1" applyProtection="1">
      <alignment horizontal="left" vertical="center" wrapText="1" indent="3"/>
    </xf>
    <xf numFmtId="167" fontId="4" fillId="0" borderId="45" xfId="0" applyNumberFormat="1" applyFont="1" applyFill="1" applyBorder="1" applyAlignment="1" applyProtection="1">
      <alignment horizontal="right" vertical="center"/>
    </xf>
    <xf numFmtId="167" fontId="4" fillId="0" borderId="46" xfId="0" applyNumberFormat="1" applyFont="1" applyFill="1" applyBorder="1" applyAlignment="1" applyProtection="1">
      <alignment horizontal="right" vertical="center"/>
    </xf>
    <xf numFmtId="167" fontId="4" fillId="0" borderId="47" xfId="0" applyNumberFormat="1" applyFont="1" applyFill="1" applyBorder="1" applyAlignment="1" applyProtection="1">
      <alignment horizontal="right" vertical="center"/>
    </xf>
    <xf numFmtId="168" fontId="4" fillId="0" borderId="56" xfId="0" applyNumberFormat="1" applyFont="1" applyFill="1" applyBorder="1" applyAlignment="1" applyProtection="1">
      <alignment horizontal="right" vertical="center"/>
    </xf>
    <xf numFmtId="168" fontId="4" fillId="0" borderId="55" xfId="0" applyNumberFormat="1" applyFont="1" applyFill="1" applyBorder="1" applyAlignment="1" applyProtection="1">
      <alignment horizontal="right" vertical="center"/>
    </xf>
    <xf numFmtId="168" fontId="4" fillId="0" borderId="53" xfId="0" applyNumberFormat="1" applyFont="1" applyFill="1" applyBorder="1" applyAlignment="1" applyProtection="1">
      <alignment horizontal="right" vertical="center"/>
    </xf>
    <xf numFmtId="164" fontId="4" fillId="0" borderId="45" xfId="1" applyNumberFormat="1" applyFont="1" applyFill="1" applyBorder="1" applyAlignment="1" applyProtection="1">
      <alignment horizontal="right" vertical="center" wrapText="1"/>
    </xf>
    <xf numFmtId="164" fontId="4" fillId="0" borderId="46" xfId="1" applyNumberFormat="1" applyFont="1" applyFill="1" applyBorder="1" applyAlignment="1" applyProtection="1">
      <alignment horizontal="right" vertical="center" wrapText="1"/>
    </xf>
    <xf numFmtId="164" fontId="4" fillId="0" borderId="47" xfId="1" applyNumberFormat="1" applyFont="1" applyFill="1" applyBorder="1" applyAlignment="1" applyProtection="1">
      <alignment horizontal="right" vertical="center" wrapText="1"/>
    </xf>
    <xf numFmtId="164" fontId="4" fillId="0" borderId="48" xfId="1" applyNumberFormat="1" applyFont="1" applyFill="1" applyBorder="1" applyAlignment="1" applyProtection="1">
      <alignment horizontal="right" vertical="center" wrapText="1"/>
    </xf>
    <xf numFmtId="164" fontId="4" fillId="0" borderId="49" xfId="1" applyNumberFormat="1" applyFont="1" applyFill="1" applyBorder="1" applyAlignment="1" applyProtection="1">
      <alignment horizontal="right" vertical="center" wrapText="1"/>
    </xf>
    <xf numFmtId="164" fontId="4" fillId="0" borderId="55" xfId="1" applyNumberFormat="1" applyFont="1" applyFill="1" applyBorder="1" applyAlignment="1" applyProtection="1">
      <alignment horizontal="right" wrapText="1"/>
    </xf>
    <xf numFmtId="164" fontId="4" fillId="0" borderId="53" xfId="1" applyNumberFormat="1" applyFont="1" applyFill="1" applyBorder="1" applyAlignment="1" applyProtection="1">
      <alignment horizontal="right" wrapText="1"/>
    </xf>
    <xf numFmtId="164" fontId="4" fillId="0" borderId="56" xfId="1" applyNumberFormat="1" applyFont="1" applyFill="1" applyBorder="1" applyAlignment="1" applyProtection="1">
      <alignment horizontal="right" wrapText="1"/>
    </xf>
    <xf numFmtId="164" fontId="4" fillId="0" borderId="54" xfId="1" applyNumberFormat="1" applyFont="1" applyFill="1" applyBorder="1" applyAlignment="1" applyProtection="1">
      <alignment horizontal="right" wrapText="1"/>
    </xf>
    <xf numFmtId="168" fontId="4" fillId="0" borderId="4" xfId="0" applyNumberFormat="1" applyFont="1" applyFill="1" applyBorder="1" applyAlignment="1" applyProtection="1">
      <alignment horizontal="right" vertical="center"/>
    </xf>
    <xf numFmtId="168" fontId="4" fillId="0" borderId="46" xfId="0" applyNumberFormat="1" applyFont="1" applyFill="1" applyBorder="1" applyAlignment="1" applyProtection="1">
      <alignment horizontal="right" vertical="center"/>
    </xf>
    <xf numFmtId="168" fontId="4" fillId="0" borderId="47" xfId="0" applyNumberFormat="1" applyFont="1" applyFill="1" applyBorder="1" applyAlignment="1" applyProtection="1">
      <alignment horizontal="right" vertical="center"/>
    </xf>
    <xf numFmtId="168" fontId="4" fillId="0" borderId="60" xfId="0" applyNumberFormat="1" applyFont="1" applyFill="1" applyBorder="1" applyAlignment="1" applyProtection="1">
      <alignment horizontal="right" vertical="center"/>
    </xf>
    <xf numFmtId="168" fontId="4" fillId="0" borderId="24" xfId="0" applyNumberFormat="1" applyFont="1" applyFill="1" applyBorder="1" applyAlignment="1" applyProtection="1">
      <alignment horizontal="right" vertical="center"/>
    </xf>
    <xf numFmtId="168" fontId="4" fillId="0" borderId="26" xfId="0" applyNumberFormat="1" applyFont="1" applyFill="1" applyBorder="1" applyAlignment="1" applyProtection="1">
      <alignment horizontal="right" vertical="center"/>
    </xf>
    <xf numFmtId="168" fontId="4" fillId="0" borderId="95" xfId="0" applyNumberFormat="1" applyFont="1" applyFill="1" applyBorder="1" applyAlignment="1" applyProtection="1">
      <alignment horizontal="right" vertical="center"/>
    </xf>
    <xf numFmtId="168" fontId="4" fillId="0" borderId="29" xfId="0" applyNumberFormat="1" applyFont="1" applyFill="1" applyBorder="1" applyAlignment="1" applyProtection="1">
      <alignment horizontal="right" vertical="center"/>
    </xf>
    <xf numFmtId="168" fontId="4" fillId="0" borderId="96" xfId="0" applyNumberFormat="1" applyFont="1" applyFill="1" applyBorder="1" applyAlignment="1" applyProtection="1">
      <alignment horizontal="right" vertical="center"/>
    </xf>
    <xf numFmtId="168" fontId="4" fillId="0" borderId="97" xfId="0" applyNumberFormat="1" applyFont="1" applyFill="1" applyBorder="1" applyAlignment="1" applyProtection="1">
      <alignment horizontal="right" vertical="center"/>
    </xf>
    <xf numFmtId="170" fontId="11" fillId="12" borderId="112" xfId="0" applyNumberFormat="1" applyFont="1" applyFill="1" applyBorder="1" applyAlignment="1" applyProtection="1">
      <alignment horizontal="center"/>
    </xf>
    <xf numFmtId="164" fontId="4" fillId="12" borderId="51" xfId="0" applyNumberFormat="1" applyFont="1" applyFill="1" applyBorder="1" applyAlignment="1" applyProtection="1">
      <alignment vertical="center" wrapText="1"/>
      <protection locked="0"/>
    </xf>
    <xf numFmtId="164" fontId="4" fillId="12" borderId="52" xfId="0" applyNumberFormat="1" applyFont="1" applyFill="1" applyBorder="1" applyAlignment="1" applyProtection="1">
      <alignment vertical="center" wrapText="1"/>
      <protection locked="0"/>
    </xf>
    <xf numFmtId="164" fontId="4" fillId="12" borderId="101" xfId="0" applyNumberFormat="1" applyFont="1" applyFill="1" applyBorder="1" applyAlignment="1" applyProtection="1">
      <alignment vertical="center" wrapText="1"/>
      <protection locked="0"/>
    </xf>
    <xf numFmtId="164" fontId="4" fillId="12" borderId="99" xfId="0" applyNumberFormat="1" applyFont="1" applyFill="1" applyBorder="1" applyAlignment="1" applyProtection="1">
      <alignment vertical="center" wrapText="1"/>
      <protection locked="0"/>
    </xf>
    <xf numFmtId="164" fontId="7" fillId="4" borderId="51" xfId="0" applyNumberFormat="1" applyFont="1" applyFill="1" applyBorder="1" applyAlignment="1" applyProtection="1">
      <alignment vertical="center"/>
    </xf>
    <xf numFmtId="164" fontId="7" fillId="4" borderId="52" xfId="0" applyNumberFormat="1" applyFont="1" applyFill="1" applyBorder="1" applyAlignment="1" applyProtection="1">
      <alignment vertical="center"/>
    </xf>
    <xf numFmtId="164" fontId="7" fillId="4" borderId="102" xfId="0" applyNumberFormat="1" applyFont="1" applyFill="1" applyBorder="1" applyAlignment="1" applyProtection="1">
      <alignment vertical="center"/>
    </xf>
    <xf numFmtId="164" fontId="7" fillId="4" borderId="104" xfId="0" applyNumberFormat="1" applyFont="1" applyFill="1" applyBorder="1" applyAlignment="1" applyProtection="1">
      <alignment vertical="center"/>
    </xf>
    <xf numFmtId="164" fontId="4" fillId="12" borderId="102" xfId="0" applyNumberFormat="1" applyFont="1" applyFill="1" applyBorder="1" applyAlignment="1" applyProtection="1">
      <alignment vertical="center" wrapText="1"/>
      <protection locked="0"/>
    </xf>
    <xf numFmtId="164" fontId="4" fillId="12" borderId="104" xfId="0" applyNumberFormat="1" applyFont="1" applyFill="1" applyBorder="1" applyAlignment="1" applyProtection="1">
      <alignment vertical="center" wrapText="1"/>
      <protection locked="0"/>
    </xf>
    <xf numFmtId="164" fontId="4" fillId="12" borderId="66" xfId="0" applyNumberFormat="1" applyFont="1" applyFill="1" applyBorder="1" applyAlignment="1" applyProtection="1">
      <alignment vertical="center" wrapText="1"/>
      <protection locked="0"/>
    </xf>
    <xf numFmtId="164" fontId="4" fillId="12" borderId="67" xfId="0" applyNumberFormat="1" applyFont="1" applyFill="1" applyBorder="1" applyAlignment="1" applyProtection="1">
      <alignment vertical="center" wrapText="1"/>
      <protection locked="0"/>
    </xf>
    <xf numFmtId="164" fontId="4" fillId="12" borderId="106" xfId="0" applyNumberFormat="1" applyFont="1" applyFill="1" applyBorder="1" applyAlignment="1" applyProtection="1">
      <alignment vertical="center" wrapText="1"/>
      <protection locked="0"/>
    </xf>
    <xf numFmtId="164" fontId="7" fillId="4" borderId="107" xfId="0" applyNumberFormat="1" applyFont="1" applyFill="1" applyBorder="1" applyAlignment="1" applyProtection="1"/>
    <xf numFmtId="164" fontId="4" fillId="12" borderId="107" xfId="0" applyNumberFormat="1" applyFont="1" applyFill="1" applyBorder="1" applyAlignment="1" applyProtection="1">
      <alignment vertical="center" wrapText="1"/>
      <protection locked="0"/>
    </xf>
    <xf numFmtId="2" fontId="4" fillId="12" borderId="66" xfId="0" applyNumberFormat="1" applyFont="1" applyFill="1" applyBorder="1" applyAlignment="1" applyProtection="1">
      <alignment vertical="center" wrapText="1"/>
      <protection locked="0"/>
    </xf>
    <xf numFmtId="0" fontId="29" fillId="2" borderId="0" xfId="0" applyFont="1" applyFill="1" applyAlignment="1" applyProtection="1">
      <alignment horizontal="right" indent="1"/>
      <protection locked="0"/>
    </xf>
    <xf numFmtId="0" fontId="6" fillId="19" borderId="0" xfId="0" applyFont="1" applyFill="1" applyBorder="1" applyAlignment="1">
      <alignment vertical="center"/>
    </xf>
    <xf numFmtId="0" fontId="0" fillId="8" borderId="0" xfId="0" applyFill="1" applyBorder="1"/>
    <xf numFmtId="0" fontId="0" fillId="2" borderId="0" xfId="0" applyFill="1"/>
    <xf numFmtId="0" fontId="6" fillId="19" borderId="0" xfId="0" applyFont="1" applyFill="1" applyBorder="1" applyAlignment="1" applyProtection="1">
      <alignment horizontal="left" vertical="center"/>
    </xf>
    <xf numFmtId="0" fontId="6" fillId="8" borderId="0" xfId="0" applyFont="1" applyFill="1" applyBorder="1" applyAlignment="1">
      <alignment horizontal="left" vertical="center" wrapText="1"/>
    </xf>
    <xf numFmtId="0" fontId="6" fillId="3" borderId="0" xfId="6">
      <alignment horizontal="left" vertical="center"/>
      <protection locked="0"/>
    </xf>
    <xf numFmtId="0" fontId="0" fillId="20" borderId="0" xfId="0" applyFill="1"/>
    <xf numFmtId="0" fontId="31" fillId="2" borderId="0" xfId="7" applyFont="1" applyFill="1" applyAlignment="1" applyProtection="1">
      <alignment horizontal="right" indent="1"/>
      <protection locked="0"/>
    </xf>
    <xf numFmtId="0" fontId="0" fillId="21" borderId="0" xfId="0" applyFill="1"/>
    <xf numFmtId="0" fontId="29" fillId="2" borderId="0" xfId="0" applyFont="1" applyFill="1" applyAlignment="1">
      <alignment horizontal="right" indent="1"/>
    </xf>
    <xf numFmtId="0" fontId="7" fillId="16" borderId="0" xfId="0" applyFont="1" applyFill="1" applyAlignment="1" applyProtection="1">
      <alignment vertical="center" wrapText="1"/>
      <protection locked="0"/>
    </xf>
    <xf numFmtId="0" fontId="7" fillId="16" borderId="0" xfId="0" applyFont="1" applyFill="1" applyAlignment="1">
      <alignment vertical="center" wrapText="1"/>
    </xf>
    <xf numFmtId="0" fontId="7" fillId="2" borderId="0" xfId="0" applyFont="1" applyFill="1" applyAlignment="1">
      <alignment vertical="center" wrapText="1"/>
    </xf>
    <xf numFmtId="0" fontId="0" fillId="16" borderId="0" xfId="0" quotePrefix="1" applyFill="1" applyAlignment="1" applyProtection="1">
      <alignment vertical="center"/>
    </xf>
    <xf numFmtId="0" fontId="0" fillId="16" borderId="0" xfId="0" quotePrefix="1" applyFill="1" applyAlignment="1">
      <alignment vertical="center"/>
    </xf>
    <xf numFmtId="0" fontId="0" fillId="2" borderId="0" xfId="0" applyFill="1" applyAlignment="1">
      <alignment vertical="top" wrapText="1"/>
    </xf>
    <xf numFmtId="0" fontId="28" fillId="8" borderId="0" xfId="8">
      <alignment vertical="center"/>
      <protection locked="0"/>
    </xf>
    <xf numFmtId="0" fontId="17" fillId="2" borderId="113"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0" fillId="2" borderId="0" xfId="0" applyFill="1" applyBorder="1"/>
    <xf numFmtId="0" fontId="29" fillId="2" borderId="0" xfId="0" applyFont="1" applyFill="1" applyBorder="1" applyAlignment="1">
      <alignment horizontal="right" indent="1"/>
    </xf>
    <xf numFmtId="0" fontId="3" fillId="2" borderId="113" xfId="0" applyFont="1" applyFill="1" applyBorder="1" applyAlignment="1">
      <alignment horizontal="left" vertical="top"/>
    </xf>
    <xf numFmtId="0" fontId="3" fillId="2" borderId="0" xfId="0" applyFont="1" applyFill="1" applyBorder="1" applyAlignment="1">
      <alignment horizontal="left" vertical="top"/>
    </xf>
    <xf numFmtId="0" fontId="3" fillId="15" borderId="114" xfId="0" applyFont="1" applyFill="1" applyBorder="1" applyAlignment="1">
      <alignment horizontal="center" vertical="top"/>
    </xf>
    <xf numFmtId="0" fontId="0" fillId="0" borderId="0" xfId="0" applyFill="1" applyBorder="1"/>
    <xf numFmtId="0" fontId="32" fillId="2" borderId="60" xfId="0" applyFont="1" applyFill="1" applyBorder="1" applyAlignment="1">
      <alignment vertical="center" wrapText="1"/>
    </xf>
    <xf numFmtId="0" fontId="32" fillId="2" borderId="65" xfId="0" applyFont="1" applyFill="1" applyBorder="1" applyAlignment="1">
      <alignment vertical="center" wrapText="1"/>
    </xf>
    <xf numFmtId="0" fontId="32" fillId="15" borderId="115" xfId="0" applyFont="1" applyFill="1" applyBorder="1" applyAlignment="1">
      <alignment horizontal="center" vertical="center" wrapText="1"/>
    </xf>
    <xf numFmtId="0" fontId="0" fillId="2" borderId="31" xfId="0" applyFill="1" applyBorder="1"/>
    <xf numFmtId="0" fontId="33" fillId="2" borderId="0" xfId="0" applyFont="1" applyFill="1" applyAlignment="1">
      <alignment horizontal="right" indent="1"/>
    </xf>
    <xf numFmtId="0" fontId="3" fillId="12" borderId="116" xfId="0" applyFont="1" applyFill="1" applyBorder="1" applyAlignment="1" applyProtection="1">
      <alignment vertical="top"/>
      <protection locked="0"/>
    </xf>
    <xf numFmtId="0" fontId="3" fillId="12" borderId="31" xfId="0" applyFont="1" applyFill="1" applyBorder="1" applyAlignment="1" applyProtection="1">
      <alignment vertical="top"/>
      <protection locked="0"/>
    </xf>
    <xf numFmtId="0" fontId="0" fillId="0" borderId="74" xfId="0" applyBorder="1"/>
    <xf numFmtId="0" fontId="0" fillId="12" borderId="117" xfId="0" applyFont="1" applyFill="1" applyBorder="1" applyAlignment="1" applyProtection="1">
      <alignment vertical="top"/>
      <protection locked="0"/>
    </xf>
    <xf numFmtId="0" fontId="0" fillId="12" borderId="0" xfId="0" applyFont="1" applyFill="1" applyBorder="1" applyAlignment="1" applyProtection="1">
      <alignment vertical="top"/>
      <protection locked="0"/>
    </xf>
    <xf numFmtId="0" fontId="0" fillId="0" borderId="68" xfId="0" applyBorder="1"/>
    <xf numFmtId="0" fontId="3" fillId="0" borderId="113" xfId="0" applyFont="1" applyBorder="1" applyAlignment="1">
      <alignment vertical="center"/>
    </xf>
    <xf numFmtId="0" fontId="3" fillId="0" borderId="0" xfId="0" applyFont="1" applyBorder="1" applyAlignment="1">
      <alignment vertical="center"/>
    </xf>
    <xf numFmtId="171" fontId="0" fillId="12" borderId="118" xfId="0" applyNumberFormat="1" applyFill="1" applyBorder="1" applyProtection="1">
      <protection locked="0"/>
    </xf>
    <xf numFmtId="172" fontId="8" fillId="12" borderId="118" xfId="9" applyBorder="1">
      <alignment horizontal="right"/>
      <protection locked="0"/>
    </xf>
    <xf numFmtId="0" fontId="34" fillId="2" borderId="0" xfId="0" applyFont="1" applyFill="1" applyAlignment="1">
      <alignment horizontal="right" indent="1"/>
    </xf>
    <xf numFmtId="0" fontId="35" fillId="0" borderId="113" xfId="0" applyFont="1" applyBorder="1" applyAlignment="1">
      <alignment horizontal="left" vertical="center" indent="1"/>
    </xf>
    <xf numFmtId="0" fontId="35" fillId="0" borderId="0" xfId="0" applyFont="1" applyBorder="1" applyAlignment="1">
      <alignment horizontal="left" vertical="center" indent="1"/>
    </xf>
    <xf numFmtId="171" fontId="0" fillId="0" borderId="119" xfId="0" applyNumberFormat="1" applyFill="1" applyBorder="1"/>
    <xf numFmtId="0" fontId="0" fillId="0" borderId="113" xfId="0" applyBorder="1" applyAlignment="1">
      <alignment horizontal="left" vertical="center" indent="2"/>
    </xf>
    <xf numFmtId="0" fontId="0" fillId="0" borderId="0" xfId="0" applyBorder="1" applyAlignment="1">
      <alignment horizontal="left" vertical="center" indent="2"/>
    </xf>
    <xf numFmtId="171" fontId="0" fillId="12" borderId="120" xfId="0" applyNumberFormat="1" applyFill="1" applyBorder="1" applyProtection="1">
      <protection locked="0"/>
    </xf>
    <xf numFmtId="172" fontId="8" fillId="12" borderId="120" xfId="9" applyBorder="1">
      <alignment horizontal="right"/>
      <protection locked="0"/>
    </xf>
    <xf numFmtId="171" fontId="0" fillId="12" borderId="121" xfId="0" applyNumberFormat="1" applyFill="1" applyBorder="1" applyProtection="1">
      <protection locked="0"/>
    </xf>
    <xf numFmtId="172" fontId="8" fillId="12" borderId="121" xfId="9" applyBorder="1">
      <alignment horizontal="right"/>
      <protection locked="0"/>
    </xf>
    <xf numFmtId="171" fontId="0" fillId="12" borderId="122" xfId="0" applyNumberFormat="1" applyFill="1" applyBorder="1" applyProtection="1">
      <protection locked="0"/>
    </xf>
    <xf numFmtId="172" fontId="8" fillId="12" borderId="122" xfId="9" applyBorder="1">
      <alignment horizontal="right"/>
      <protection locked="0"/>
    </xf>
    <xf numFmtId="0" fontId="32" fillId="0" borderId="60" xfId="0" applyFont="1" applyBorder="1" applyAlignment="1">
      <alignment vertical="center"/>
    </xf>
    <xf numFmtId="0" fontId="32" fillId="0" borderId="0" xfId="0" applyFont="1" applyBorder="1" applyAlignment="1">
      <alignment vertical="center"/>
    </xf>
    <xf numFmtId="171" fontId="0" fillId="12" borderId="123" xfId="0" applyNumberFormat="1" applyFill="1" applyBorder="1" applyProtection="1">
      <protection locked="0"/>
    </xf>
    <xf numFmtId="172" fontId="8" fillId="12" borderId="123" xfId="9" applyBorder="1">
      <alignment horizontal="right"/>
      <protection locked="0"/>
    </xf>
    <xf numFmtId="0" fontId="33" fillId="0" borderId="0" xfId="0" applyFont="1" applyFill="1" applyAlignment="1">
      <alignment horizontal="right" indent="1"/>
    </xf>
    <xf numFmtId="0" fontId="3" fillId="0" borderId="116" xfId="0" applyFont="1" applyFill="1" applyBorder="1" applyAlignment="1" applyProtection="1">
      <alignment vertical="top"/>
      <protection locked="0"/>
    </xf>
    <xf numFmtId="0" fontId="3" fillId="0" borderId="31" xfId="0" applyFont="1" applyFill="1" applyBorder="1" applyAlignment="1" applyProtection="1">
      <alignment vertical="top"/>
      <protection locked="0"/>
    </xf>
    <xf numFmtId="0" fontId="0" fillId="0" borderId="74" xfId="0" applyFill="1" applyBorder="1"/>
    <xf numFmtId="0" fontId="0" fillId="0" borderId="0" xfId="0" applyFill="1"/>
    <xf numFmtId="171" fontId="0" fillId="12" borderId="124" xfId="0" applyNumberFormat="1" applyFill="1" applyBorder="1" applyProtection="1">
      <protection locked="0"/>
    </xf>
    <xf numFmtId="0" fontId="0" fillId="0" borderId="113" xfId="0" applyBorder="1" applyAlignment="1" applyProtection="1">
      <alignment horizontal="left" vertical="center" indent="2"/>
    </xf>
    <xf numFmtId="0" fontId="0" fillId="0" borderId="0" xfId="0" applyBorder="1" applyAlignment="1" applyProtection="1">
      <alignment horizontal="left" vertical="center" indent="2"/>
    </xf>
    <xf numFmtId="171" fontId="0" fillId="22" borderId="125" xfId="0" applyNumberFormat="1" applyFill="1" applyBorder="1" applyProtection="1">
      <protection locked="0"/>
    </xf>
    <xf numFmtId="0" fontId="0" fillId="0" borderId="60" xfId="0" applyBorder="1" applyAlignment="1" applyProtection="1">
      <alignment horizontal="left" vertical="center" indent="2"/>
    </xf>
    <xf numFmtId="0" fontId="0" fillId="0" borderId="65" xfId="0" applyBorder="1" applyAlignment="1" applyProtection="1">
      <alignment horizontal="left" vertical="center" indent="2"/>
    </xf>
    <xf numFmtId="171" fontId="0" fillId="12" borderId="72" xfId="0" applyNumberFormat="1" applyFill="1" applyBorder="1" applyProtection="1">
      <protection locked="0"/>
    </xf>
    <xf numFmtId="171" fontId="0" fillId="0" borderId="68" xfId="0" applyNumberFormat="1" applyFill="1" applyBorder="1" applyProtection="1">
      <protection locked="0"/>
    </xf>
    <xf numFmtId="0" fontId="3" fillId="12" borderId="0" xfId="0" applyFont="1" applyFill="1" applyBorder="1" applyAlignment="1" applyProtection="1">
      <alignment vertical="top"/>
      <protection locked="0"/>
    </xf>
    <xf numFmtId="0" fontId="32" fillId="15" borderId="126" xfId="0" applyFont="1" applyFill="1" applyBorder="1" applyAlignment="1">
      <alignment horizontal="center" vertical="center" wrapText="1"/>
    </xf>
    <xf numFmtId="0" fontId="32" fillId="15" borderId="127" xfId="0" applyFont="1" applyFill="1" applyBorder="1" applyAlignment="1">
      <alignment horizontal="center" vertical="center" wrapText="1"/>
    </xf>
    <xf numFmtId="0" fontId="3" fillId="12" borderId="111" xfId="0" applyFont="1" applyFill="1" applyBorder="1" applyAlignment="1" applyProtection="1">
      <alignment vertical="top"/>
      <protection locked="0"/>
    </xf>
    <xf numFmtId="0" fontId="32" fillId="15" borderId="128" xfId="0" applyFont="1" applyFill="1" applyBorder="1" applyAlignment="1">
      <alignment horizontal="center" vertical="center" wrapText="1"/>
    </xf>
    <xf numFmtId="0" fontId="35" fillId="0" borderId="129" xfId="0" applyFont="1" applyBorder="1" applyAlignment="1">
      <alignment horizontal="left" vertical="center" indent="1"/>
    </xf>
    <xf numFmtId="0" fontId="35" fillId="0" borderId="111" xfId="0" applyFont="1" applyBorder="1" applyAlignment="1">
      <alignment horizontal="left" vertical="center" indent="1"/>
    </xf>
    <xf numFmtId="171" fontId="0" fillId="0" borderId="111" xfId="0" applyNumberFormat="1" applyFill="1" applyBorder="1"/>
    <xf numFmtId="0" fontId="35" fillId="0" borderId="129" xfId="0" applyFont="1" applyBorder="1" applyAlignment="1">
      <alignment horizontal="left" vertical="center" wrapText="1" indent="1"/>
    </xf>
    <xf numFmtId="0" fontId="35" fillId="0" borderId="111" xfId="0" applyFont="1" applyBorder="1" applyAlignment="1">
      <alignment horizontal="left" vertical="center" wrapText="1" indent="1"/>
    </xf>
    <xf numFmtId="0" fontId="32" fillId="0" borderId="130" xfId="0" applyFont="1" applyBorder="1" applyAlignment="1">
      <alignment vertical="center"/>
    </xf>
    <xf numFmtId="0" fontId="32" fillId="0" borderId="128" xfId="0" applyFont="1" applyBorder="1" applyAlignment="1">
      <alignment vertical="center"/>
    </xf>
    <xf numFmtId="171" fontId="0" fillId="12" borderId="128" xfId="0" applyNumberFormat="1" applyFill="1" applyBorder="1" applyProtection="1">
      <protection locked="0"/>
    </xf>
    <xf numFmtId="0" fontId="33" fillId="0" borderId="0" xfId="0" applyFont="1" applyFill="1" applyBorder="1" applyAlignment="1">
      <alignment horizontal="right" indent="1"/>
    </xf>
    <xf numFmtId="0" fontId="0" fillId="0" borderId="114" xfId="0" applyFill="1" applyBorder="1"/>
    <xf numFmtId="171" fontId="2" fillId="0" borderId="111" xfId="0" applyNumberFormat="1" applyFont="1" applyFill="1" applyBorder="1"/>
    <xf numFmtId="0" fontId="34" fillId="0" borderId="0" xfId="0" applyFont="1" applyFill="1" applyBorder="1" applyAlignment="1">
      <alignment horizontal="right" indent="1"/>
    </xf>
    <xf numFmtId="0" fontId="35" fillId="10" borderId="129" xfId="0" applyFont="1" applyFill="1" applyBorder="1" applyAlignment="1">
      <alignment horizontal="left" vertical="center" indent="1"/>
    </xf>
    <xf numFmtId="0" fontId="35" fillId="10" borderId="0" xfId="0" applyFont="1" applyFill="1" applyBorder="1" applyAlignment="1">
      <alignment horizontal="left" vertical="center" indent="1"/>
    </xf>
    <xf numFmtId="173" fontId="0" fillId="10" borderId="0" xfId="0" applyNumberFormat="1" applyFill="1"/>
    <xf numFmtId="0" fontId="35" fillId="23" borderId="129" xfId="0" applyFont="1" applyFill="1" applyBorder="1" applyAlignment="1">
      <alignment horizontal="left" vertical="center" indent="1"/>
    </xf>
    <xf numFmtId="0" fontId="35" fillId="23" borderId="0" xfId="0" applyFont="1" applyFill="1" applyBorder="1" applyAlignment="1">
      <alignment horizontal="left" vertical="center" indent="1"/>
    </xf>
    <xf numFmtId="0" fontId="0" fillId="23" borderId="0" xfId="0" applyFill="1"/>
    <xf numFmtId="174" fontId="0" fillId="23" borderId="0" xfId="0" applyNumberFormat="1" applyFill="1"/>
    <xf numFmtId="0" fontId="35" fillId="0" borderId="129" xfId="0" applyFont="1" applyFill="1" applyBorder="1" applyAlignment="1">
      <alignment horizontal="left" vertical="center" indent="1"/>
    </xf>
    <xf numFmtId="0" fontId="35" fillId="0" borderId="0" xfId="0" applyFont="1" applyFill="1" applyBorder="1" applyAlignment="1">
      <alignment horizontal="left" vertical="center" indent="1"/>
    </xf>
    <xf numFmtId="173" fontId="0" fillId="0" borderId="0" xfId="0" applyNumberFormat="1"/>
    <xf numFmtId="9" fontId="0" fillId="0" borderId="0" xfId="0" applyNumberFormat="1"/>
    <xf numFmtId="0" fontId="10" fillId="5" borderId="1"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164" fontId="7" fillId="6" borderId="8" xfId="0" applyNumberFormat="1" applyFont="1" applyFill="1" applyBorder="1" applyAlignment="1" applyProtection="1">
      <alignment horizontal="center" vertical="center"/>
    </xf>
    <xf numFmtId="164" fontId="7" fillId="6" borderId="9" xfId="0" applyNumberFormat="1" applyFont="1" applyFill="1" applyBorder="1" applyAlignment="1" applyProtection="1">
      <alignment horizontal="center" vertical="center"/>
    </xf>
    <xf numFmtId="164" fontId="7" fillId="6" borderId="10" xfId="0" applyNumberFormat="1" applyFont="1" applyFill="1" applyBorder="1" applyAlignment="1" applyProtection="1">
      <alignment horizontal="center" vertical="center"/>
    </xf>
    <xf numFmtId="0" fontId="7" fillId="7" borderId="4" xfId="0" applyFont="1" applyFill="1" applyBorder="1" applyAlignment="1" applyProtection="1">
      <alignment horizontal="center" vertical="center"/>
    </xf>
    <xf numFmtId="0" fontId="7" fillId="7" borderId="5"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0" fontId="7" fillId="9" borderId="4" xfId="0" applyFont="1" applyFill="1" applyBorder="1" applyAlignment="1" applyProtection="1">
      <alignment horizontal="center" vertical="center"/>
    </xf>
    <xf numFmtId="0" fontId="7" fillId="9" borderId="5" xfId="0" applyFont="1" applyFill="1" applyBorder="1" applyAlignment="1" applyProtection="1">
      <alignment horizontal="center" vertical="center"/>
    </xf>
    <xf numFmtId="0" fontId="7" fillId="9" borderId="6" xfId="0" applyFont="1" applyFill="1" applyBorder="1" applyAlignment="1" applyProtection="1">
      <alignment horizontal="center" vertical="center"/>
    </xf>
    <xf numFmtId="0" fontId="11" fillId="9" borderId="76" xfId="0" applyFont="1" applyFill="1" applyBorder="1" applyAlignment="1" applyProtection="1">
      <alignment horizontal="center" vertical="center" wrapText="1"/>
    </xf>
    <xf numFmtId="0" fontId="11" fillId="9" borderId="77" xfId="0" applyFont="1" applyFill="1" applyBorder="1" applyAlignment="1" applyProtection="1">
      <alignment horizontal="center" vertical="center" wrapText="1"/>
    </xf>
    <xf numFmtId="0" fontId="11" fillId="14" borderId="78" xfId="0" applyFont="1" applyFill="1" applyBorder="1" applyAlignment="1" applyProtection="1">
      <alignment horizontal="center" vertical="center" wrapText="1"/>
    </xf>
    <xf numFmtId="0" fontId="11" fillId="14" borderId="79" xfId="0" applyFont="1" applyFill="1" applyBorder="1" applyAlignment="1" applyProtection="1">
      <alignment horizontal="center" vertical="center" wrapText="1"/>
    </xf>
    <xf numFmtId="0" fontId="11" fillId="14" borderId="77" xfId="0" applyFont="1" applyFill="1" applyBorder="1" applyAlignment="1" applyProtection="1">
      <alignment horizontal="center" vertical="center" wrapText="1"/>
    </xf>
    <xf numFmtId="0" fontId="11" fillId="4" borderId="32" xfId="0" applyFont="1" applyFill="1" applyBorder="1" applyAlignment="1" applyProtection="1">
      <alignment horizontal="center" vertical="center" wrapText="1"/>
    </xf>
    <xf numFmtId="0" fontId="11" fillId="4" borderId="33" xfId="0" applyFont="1" applyFill="1" applyBorder="1" applyAlignment="1" applyProtection="1">
      <alignment horizontal="center" vertical="center" wrapText="1"/>
    </xf>
    <xf numFmtId="0" fontId="11" fillId="4" borderId="34" xfId="0" applyFont="1" applyFill="1" applyBorder="1" applyAlignment="1" applyProtection="1">
      <alignment horizontal="center" vertical="center" wrapText="1"/>
    </xf>
    <xf numFmtId="0" fontId="11" fillId="9" borderId="32" xfId="0" applyFont="1" applyFill="1" applyBorder="1" applyAlignment="1" applyProtection="1">
      <alignment horizontal="center" vertical="center" wrapText="1"/>
    </xf>
    <xf numFmtId="0" fontId="11" fillId="9" borderId="35" xfId="0" applyFont="1" applyFill="1" applyBorder="1" applyAlignment="1" applyProtection="1">
      <alignment horizontal="center" vertical="center" wrapText="1"/>
    </xf>
    <xf numFmtId="0" fontId="11" fillId="9" borderId="36" xfId="0" applyFont="1" applyFill="1" applyBorder="1" applyAlignment="1" applyProtection="1">
      <alignment horizontal="center" vertical="center" wrapText="1"/>
    </xf>
    <xf numFmtId="0" fontId="11" fillId="9" borderId="37"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27" fillId="18" borderId="108" xfId="0" applyFont="1" applyFill="1" applyBorder="1" applyAlignment="1">
      <alignment horizontal="center" vertical="center" wrapText="1"/>
    </xf>
    <xf numFmtId="0" fontId="27" fillId="18" borderId="109" xfId="0" applyFont="1" applyFill="1" applyBorder="1" applyAlignment="1">
      <alignment horizontal="center" vertical="center" wrapText="1"/>
    </xf>
    <xf numFmtId="0" fontId="27" fillId="18" borderId="110" xfId="0" applyFont="1" applyFill="1" applyBorder="1" applyAlignment="1">
      <alignment horizontal="center" vertical="center" wrapText="1"/>
    </xf>
    <xf numFmtId="0" fontId="27" fillId="18" borderId="111" xfId="0" applyFont="1" applyFill="1" applyBorder="1" applyAlignment="1">
      <alignment horizontal="center" vertical="center" wrapText="1"/>
    </xf>
    <xf numFmtId="0" fontId="27" fillId="18" borderId="2" xfId="0" applyFont="1" applyFill="1" applyBorder="1" applyAlignment="1">
      <alignment horizontal="center" vertical="center" wrapText="1"/>
    </xf>
    <xf numFmtId="0" fontId="27" fillId="18" borderId="3" xfId="0" applyFont="1" applyFill="1" applyBorder="1" applyAlignment="1">
      <alignment horizontal="center" vertical="center" wrapText="1"/>
    </xf>
    <xf numFmtId="0" fontId="4" fillId="2" borderId="56" xfId="0" applyFont="1" applyFill="1" applyBorder="1" applyAlignment="1" applyProtection="1">
      <alignment horizontal="left" indent="2"/>
    </xf>
    <xf numFmtId="0" fontId="4" fillId="2" borderId="67" xfId="0" applyFont="1" applyFill="1" applyBorder="1" applyAlignment="1" applyProtection="1">
      <alignment horizontal="left" indent="2"/>
    </xf>
    <xf numFmtId="0" fontId="4" fillId="2" borderId="87" xfId="0" applyFont="1" applyFill="1" applyBorder="1" applyAlignment="1" applyProtection="1">
      <alignment horizontal="center"/>
    </xf>
    <xf numFmtId="0" fontId="4" fillId="2" borderId="89" xfId="0" applyFont="1" applyFill="1" applyBorder="1" applyAlignment="1" applyProtection="1">
      <alignment horizontal="center"/>
    </xf>
    <xf numFmtId="0" fontId="4" fillId="2" borderId="91" xfId="0" applyFont="1" applyFill="1" applyBorder="1" applyAlignment="1" applyProtection="1">
      <alignment horizontal="left" indent="2"/>
    </xf>
    <xf numFmtId="0" fontId="4" fillId="2" borderId="92" xfId="0" applyFont="1" applyFill="1" applyBorder="1" applyAlignment="1" applyProtection="1">
      <alignment horizontal="left" indent="2"/>
    </xf>
    <xf numFmtId="0" fontId="4" fillId="2" borderId="93" xfId="0" applyFont="1" applyFill="1" applyBorder="1" applyAlignment="1" applyProtection="1">
      <alignment horizontal="center"/>
    </xf>
    <xf numFmtId="164" fontId="4" fillId="22" borderId="20" xfId="0" applyNumberFormat="1" applyFont="1" applyFill="1" applyBorder="1" applyAlignment="1" applyProtection="1">
      <alignment vertical="center" wrapText="1"/>
    </xf>
    <xf numFmtId="164" fontId="4" fillId="22" borderId="18" xfId="0" applyNumberFormat="1" applyFont="1" applyFill="1" applyBorder="1" applyAlignment="1" applyProtection="1">
      <alignment vertical="center" wrapText="1"/>
    </xf>
    <xf numFmtId="164" fontId="4" fillId="22" borderId="21" xfId="0" applyNumberFormat="1" applyFont="1" applyFill="1" applyBorder="1" applyAlignment="1" applyProtection="1">
      <alignment horizontal="right" vertical="center" wrapText="1"/>
    </xf>
  </cellXfs>
  <cellStyles count="10">
    <cellStyle name="dms_NUM" xfId="9"/>
    <cellStyle name="Hyperlink 3" xfId="7"/>
    <cellStyle name="Normal" xfId="0" builtinId="0"/>
    <cellStyle name="Normal 10" xfId="2"/>
    <cellStyle name="Normal 3 5" xfId="5"/>
    <cellStyle name="Percent" xfId="1" builtinId="5"/>
    <cellStyle name="RIN_TB2" xfId="6"/>
    <cellStyle name="RIN_TB3" xfId="8"/>
    <cellStyle name="TableLvl2" xfId="3"/>
    <cellStyle name="TableLvl3" xfId="4"/>
  </cellStyles>
  <dxfs count="20">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tsaf\AppData\Local\Microsoft\Windows\INetCache\Content.Outlook\6RTZEJ6U\AER%20-%20EBSS%20DD%20from%20TN-Response%20IR3%20-%20Reset%20RIN%20Final%20Template%205%20-%20Efficiency%20Benefit%20Sharing%20Scheme%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aer.gov.au/AER/EBSS/10.%20NSW,%20ACT,%20TasNetworks,%20Power%20&amp;%20Water%202019-24/TasNetworks%202019-24/AER%20Draft%20Decision%20-%20EBSS%20-%20TasNetworks%20Distribut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hambreyd\AppData\Local\Microsoft\Windows\Temporary%20Internet%20Files\Content.Outlook\9OYE1JFF\AER%20-%20EBSS%20DD%20from%20TN-Response%20IR3%20-%20Reset%20RIN%20Final%20Template%205%20-%20Efficiency%20Benefit%20Sharing%20Scheme%20Distribution.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hold\AppData\Local\Microsoft\Windows\Temporary%20Internet%20Files\Content.Outlook\E02EG578\DNSP%202020-24%20-%20Reset%20RIN%20template%20-%20pre-draft%20-%20unlocked%20@%2020170201.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6.3%20Sustained%20interruptions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7.5 EBSS"/>
      <sheetName val="AER EBSS DD"/>
      <sheetName val="3.2.3 Provisions"/>
      <sheetName val="Sheet2"/>
      <sheetName val="Provisions from EBRIN"/>
    </sheetNames>
    <sheetDataSet>
      <sheetData sheetId="0" refreshError="1">
        <row r="9">
          <cell r="B9" t="str">
            <v>ActewAGL Distribution</v>
          </cell>
          <cell r="C9" t="str">
            <v>ActewAGL Distribution</v>
          </cell>
          <cell r="D9">
            <v>76670568688</v>
          </cell>
          <cell r="E9" t="str">
            <v>ACT</v>
          </cell>
          <cell r="F9" t="str">
            <v>Electricity</v>
          </cell>
          <cell r="G9" t="str">
            <v>Distribution</v>
          </cell>
          <cell r="H9" t="str">
            <v>Revenue cap</v>
          </cell>
          <cell r="I9" t="str">
            <v>Financial</v>
          </cell>
          <cell r="J9" t="str">
            <v>June</v>
          </cell>
          <cell r="K9">
            <v>5</v>
          </cell>
          <cell r="L9">
            <v>5</v>
          </cell>
          <cell r="M9">
            <v>5</v>
          </cell>
          <cell r="N9" t="str">
            <v>2014-19 Distribution Determination</v>
          </cell>
          <cell r="O9" t="str">
            <v>40 Bunda Street</v>
          </cell>
          <cell r="Q9" t="str">
            <v>CANBERRA</v>
          </cell>
          <cell r="R9" t="str">
            <v>ACT</v>
          </cell>
          <cell r="S9" t="str">
            <v>2600</v>
          </cell>
          <cell r="T9" t="str">
            <v>GPO BOX 366</v>
          </cell>
          <cell r="V9" t="str">
            <v>CANBERRA</v>
          </cell>
          <cell r="W9" t="str">
            <v>ACT</v>
          </cell>
          <cell r="X9">
            <v>2601</v>
          </cell>
          <cell r="Y9" t="str">
            <v>Robert Walker</v>
          </cell>
          <cell r="Z9" t="str">
            <v>02 6248 3847</v>
          </cell>
          <cell r="AA9" t="str">
            <v>robert.walker@actewagle.com.au</v>
          </cell>
          <cell r="AC9" t="str">
            <v>NO</v>
          </cell>
          <cell r="AD9" t="str">
            <v>YES</v>
          </cell>
          <cell r="AE9" t="str">
            <v>YES</v>
          </cell>
          <cell r="AF9" t="str">
            <v>NO</v>
          </cell>
        </row>
        <row r="10">
          <cell r="B10" t="str">
            <v>ActewAGL Distribution (Tx Assets)</v>
          </cell>
          <cell r="C10" t="str">
            <v>ActewAGL Distribution (Tx Assets)</v>
          </cell>
          <cell r="D10">
            <v>76670568688</v>
          </cell>
          <cell r="E10" t="str">
            <v>ACT</v>
          </cell>
          <cell r="F10" t="str">
            <v>Electricity</v>
          </cell>
          <cell r="G10" t="str">
            <v>Distribution</v>
          </cell>
          <cell r="H10" t="str">
            <v>Revenue cap</v>
          </cell>
          <cell r="I10" t="str">
            <v>Financial</v>
          </cell>
          <cell r="J10" t="str">
            <v>June</v>
          </cell>
          <cell r="K10">
            <v>5</v>
          </cell>
          <cell r="L10">
            <v>5</v>
          </cell>
          <cell r="M10">
            <v>5</v>
          </cell>
          <cell r="N10" t="str">
            <v>distribution determination</v>
          </cell>
          <cell r="O10" t="str">
            <v>40 Bunda Street</v>
          </cell>
          <cell r="Q10" t="str">
            <v>CANBERRA</v>
          </cell>
          <cell r="R10" t="str">
            <v>ACT</v>
          </cell>
          <cell r="S10" t="str">
            <v>2600</v>
          </cell>
          <cell r="T10" t="str">
            <v>GPO BOX 366</v>
          </cell>
          <cell r="V10" t="str">
            <v>CANBERRA</v>
          </cell>
          <cell r="W10" t="str">
            <v>ACT</v>
          </cell>
          <cell r="X10">
            <v>2601</v>
          </cell>
          <cell r="Y10" t="str">
            <v>Robert Walker</v>
          </cell>
          <cell r="Z10" t="str">
            <v>02 6248 3847</v>
          </cell>
          <cell r="AA10" t="str">
            <v>robert.walker@actewagle.com.au</v>
          </cell>
        </row>
        <row r="11">
          <cell r="B11" t="str">
            <v>ActewAGL Gas</v>
          </cell>
          <cell r="C11" t="str">
            <v>ActewAGL Gas</v>
          </cell>
          <cell r="D11">
            <v>76670568688</v>
          </cell>
          <cell r="E11" t="str">
            <v>ACT</v>
          </cell>
          <cell r="F11" t="str">
            <v>Gas</v>
          </cell>
          <cell r="G11" t="str">
            <v>Distribution</v>
          </cell>
          <cell r="H11" t="str">
            <v>Weighted average price cap</v>
          </cell>
          <cell r="I11" t="str">
            <v>Financial</v>
          </cell>
          <cell r="J11" t="str">
            <v>June</v>
          </cell>
          <cell r="K11">
            <v>5</v>
          </cell>
          <cell r="L11">
            <v>5</v>
          </cell>
          <cell r="M11" t="str">
            <v>x</v>
          </cell>
          <cell r="O11" t="str">
            <v>40 Bunda Street</v>
          </cell>
          <cell r="Q11" t="str">
            <v>CANBERRA</v>
          </cell>
          <cell r="R11" t="str">
            <v>ACT</v>
          </cell>
          <cell r="S11" t="str">
            <v>2600</v>
          </cell>
          <cell r="T11" t="str">
            <v>GPO BOX 366</v>
          </cell>
          <cell r="V11" t="str">
            <v>CANBERRA</v>
          </cell>
          <cell r="W11" t="str">
            <v>ACT</v>
          </cell>
          <cell r="X11">
            <v>2601</v>
          </cell>
          <cell r="Y11" t="str">
            <v>Philip Deamer</v>
          </cell>
          <cell r="Z11" t="str">
            <v>02 6248 3438</v>
          </cell>
          <cell r="AA11" t="str">
            <v>GasAAReview@actewagl.com.au</v>
          </cell>
        </row>
        <row r="12">
          <cell r="B12" t="str">
            <v>AEMO</v>
          </cell>
          <cell r="C12" t="str">
            <v>Australian Energy Market Operator Ltd</v>
          </cell>
          <cell r="D12">
            <v>94072010327</v>
          </cell>
          <cell r="E12" t="str">
            <v>Vic</v>
          </cell>
          <cell r="F12" t="str">
            <v>Electricity</v>
          </cell>
          <cell r="G12" t="str">
            <v>Transmission</v>
          </cell>
          <cell r="H12" t="str">
            <v>-</v>
          </cell>
          <cell r="I12" t="str">
            <v>Financial</v>
          </cell>
          <cell r="J12" t="str">
            <v>March</v>
          </cell>
          <cell r="K12">
            <v>5</v>
          </cell>
          <cell r="L12">
            <v>5</v>
          </cell>
          <cell r="M12" t="str">
            <v>x</v>
          </cell>
          <cell r="N12" t="str">
            <v>-</v>
          </cell>
          <cell r="O12" t="str">
            <v>Level 22</v>
          </cell>
          <cell r="P12" t="str">
            <v>530 Collins Street</v>
          </cell>
          <cell r="Q12" t="str">
            <v>MELBOURNE</v>
          </cell>
          <cell r="R12" t="str">
            <v>VIC</v>
          </cell>
          <cell r="S12" t="str">
            <v>3000</v>
          </cell>
          <cell r="T12" t="str">
            <v>GPO Box 2008</v>
          </cell>
          <cell r="V12" t="str">
            <v>MELBOURNE</v>
          </cell>
          <cell r="W12" t="str">
            <v>VIC</v>
          </cell>
          <cell r="X12" t="str">
            <v>3001</v>
          </cell>
        </row>
        <row r="13">
          <cell r="B13" t="str">
            <v>AGN (Albury and Victoria)</v>
          </cell>
          <cell r="C13" t="str">
            <v>Australian Gas Networks Limited (reporting data for Albury and Victoria)</v>
          </cell>
          <cell r="D13">
            <v>19078551685</v>
          </cell>
          <cell r="E13" t="str">
            <v>Vic</v>
          </cell>
          <cell r="F13" t="str">
            <v>Gas</v>
          </cell>
          <cell r="G13" t="str">
            <v>Distribution</v>
          </cell>
          <cell r="H13" t="str">
            <v>Weighted average price cap</v>
          </cell>
          <cell r="I13" t="str">
            <v>Calendar</v>
          </cell>
          <cell r="J13" t="str">
            <v>December</v>
          </cell>
          <cell r="K13">
            <v>5</v>
          </cell>
          <cell r="L13">
            <v>5</v>
          </cell>
          <cell r="M13" t="str">
            <v>x</v>
          </cell>
          <cell r="O13" t="str">
            <v>Level 6</v>
          </cell>
          <cell r="P13" t="str">
            <v>400 King William Street</v>
          </cell>
          <cell r="Q13" t="str">
            <v>ADELAIDE</v>
          </cell>
          <cell r="R13" t="str">
            <v>SA</v>
          </cell>
          <cell r="S13" t="str">
            <v>5000</v>
          </cell>
          <cell r="T13" t="str">
            <v>PO Box 6468</v>
          </cell>
          <cell r="U13" t="str">
            <v>Halifax Street</v>
          </cell>
          <cell r="V13" t="str">
            <v>ADELAIDE</v>
          </cell>
          <cell r="W13" t="str">
            <v>SA</v>
          </cell>
          <cell r="X13" t="str">
            <v>5000</v>
          </cell>
          <cell r="Y13" t="str">
            <v>Craig de Laine</v>
          </cell>
          <cell r="Z13" t="str">
            <v xml:space="preserve">08 8418 1129 </v>
          </cell>
          <cell r="AA13" t="str">
            <v>craig.delaine@agn.com.au</v>
          </cell>
        </row>
        <row r="14">
          <cell r="B14" t="str">
            <v>AGN (Albury)</v>
          </cell>
          <cell r="C14" t="str">
            <v>Australian Gas Networks Limited (reporting data for Albury)</v>
          </cell>
          <cell r="D14">
            <v>19078551685</v>
          </cell>
          <cell r="E14" t="str">
            <v>Vic</v>
          </cell>
          <cell r="F14" t="str">
            <v>Gas</v>
          </cell>
          <cell r="G14" t="str">
            <v>Distribution</v>
          </cell>
          <cell r="H14" t="str">
            <v>Weighted average price cap</v>
          </cell>
          <cell r="I14" t="str">
            <v>Calendar</v>
          </cell>
          <cell r="J14" t="str">
            <v>December</v>
          </cell>
          <cell r="K14">
            <v>5</v>
          </cell>
          <cell r="L14">
            <v>5</v>
          </cell>
          <cell r="M14" t="str">
            <v>x</v>
          </cell>
          <cell r="O14" t="str">
            <v>Level 6</v>
          </cell>
          <cell r="P14" t="str">
            <v>400 King William Street</v>
          </cell>
          <cell r="Q14" t="str">
            <v>ADELAIDE</v>
          </cell>
          <cell r="R14" t="str">
            <v>SA</v>
          </cell>
          <cell r="S14" t="str">
            <v>5000</v>
          </cell>
          <cell r="T14" t="str">
            <v>PO Box 6468</v>
          </cell>
          <cell r="U14" t="str">
            <v>Halifax Street</v>
          </cell>
          <cell r="V14" t="str">
            <v>ADELAIDE</v>
          </cell>
          <cell r="W14" t="str">
            <v>SA</v>
          </cell>
          <cell r="X14" t="str">
            <v>5000</v>
          </cell>
          <cell r="Y14" t="str">
            <v>Craig de Laine</v>
          </cell>
          <cell r="Z14" t="str">
            <v xml:space="preserve">08 8418 1129 </v>
          </cell>
          <cell r="AA14" t="str">
            <v>craig.delaine@agn.com.au</v>
          </cell>
        </row>
        <row r="15">
          <cell r="B15" t="str">
            <v>AGN (SA)</v>
          </cell>
          <cell r="C15" t="str">
            <v>Australian Gas Networks Limited (reporting data for SA)</v>
          </cell>
          <cell r="D15">
            <v>19078551685</v>
          </cell>
          <cell r="E15" t="str">
            <v>SA</v>
          </cell>
          <cell r="F15" t="str">
            <v>Gas</v>
          </cell>
          <cell r="G15" t="str">
            <v>Distribution</v>
          </cell>
          <cell r="H15" t="str">
            <v>Weighted average price cap</v>
          </cell>
          <cell r="I15" t="str">
            <v>Financial</v>
          </cell>
          <cell r="J15" t="str">
            <v>June</v>
          </cell>
          <cell r="K15">
            <v>5</v>
          </cell>
          <cell r="L15">
            <v>5</v>
          </cell>
          <cell r="M15">
            <v>5</v>
          </cell>
          <cell r="N15" t="str">
            <v>distribution determination</v>
          </cell>
          <cell r="O15" t="str">
            <v>Level 6</v>
          </cell>
          <cell r="P15" t="str">
            <v>400 King William Street</v>
          </cell>
          <cell r="Q15" t="str">
            <v>ADELAIDE</v>
          </cell>
          <cell r="R15" t="str">
            <v>SA</v>
          </cell>
          <cell r="S15" t="str">
            <v>5000</v>
          </cell>
          <cell r="T15" t="str">
            <v>PO Box 6468</v>
          </cell>
          <cell r="U15" t="str">
            <v>Halifax Street</v>
          </cell>
          <cell r="V15" t="str">
            <v>ADELAIDE</v>
          </cell>
          <cell r="W15" t="str">
            <v>SA</v>
          </cell>
          <cell r="X15" t="str">
            <v>5000</v>
          </cell>
          <cell r="Y15" t="str">
            <v>Craig de Laine</v>
          </cell>
          <cell r="Z15" t="str">
            <v xml:space="preserve">08 8418 1129 </v>
          </cell>
          <cell r="AA15" t="str">
            <v>craig.delaine@agn.com.au</v>
          </cell>
        </row>
        <row r="16">
          <cell r="B16" t="str">
            <v>AGN (Victoria)</v>
          </cell>
          <cell r="C16" t="str">
            <v>Australian Gas Networks Limited (reporting data for Victoria)</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row>
        <row r="17">
          <cell r="B17" t="str">
            <v>Amadeus</v>
          </cell>
          <cell r="C17" t="str">
            <v>APT Pipelines (NT) Pty Ltd</v>
          </cell>
          <cell r="D17">
            <v>39009737393</v>
          </cell>
          <cell r="E17" t="str">
            <v>NT</v>
          </cell>
          <cell r="F17" t="str">
            <v>Gas</v>
          </cell>
          <cell r="G17" t="str">
            <v>Transmission</v>
          </cell>
          <cell r="H17" t="str">
            <v>Weighted average price cap</v>
          </cell>
          <cell r="I17" t="str">
            <v>Financial</v>
          </cell>
          <cell r="J17" t="str">
            <v>June</v>
          </cell>
          <cell r="K17">
            <v>5</v>
          </cell>
          <cell r="L17">
            <v>5</v>
          </cell>
          <cell r="M17" t="str">
            <v>x</v>
          </cell>
          <cell r="N17" t="str">
            <v>n/a</v>
          </cell>
          <cell r="O17" t="str">
            <v>Level 19, HSBC Building</v>
          </cell>
          <cell r="P17" t="str">
            <v>580 George Street</v>
          </cell>
          <cell r="Q17" t="str">
            <v>SYDNEY</v>
          </cell>
          <cell r="R17" t="str">
            <v>NSW</v>
          </cell>
          <cell r="S17" t="str">
            <v>2000</v>
          </cell>
          <cell r="T17" t="str">
            <v>Level 19, HSBC Building</v>
          </cell>
          <cell r="U17" t="str">
            <v>580 George Street</v>
          </cell>
          <cell r="V17" t="str">
            <v>SYDNEY</v>
          </cell>
          <cell r="W17" t="str">
            <v>NSW</v>
          </cell>
          <cell r="X17" t="str">
            <v>2000</v>
          </cell>
          <cell r="Y17" t="str">
            <v>Alexandra Curran</v>
          </cell>
          <cell r="Z17" t="str">
            <v>02 9275 0020</v>
          </cell>
          <cell r="AA17" t="str">
            <v>alexandra.curran@apa.com.au</v>
          </cell>
        </row>
        <row r="18">
          <cell r="B18" t="str">
            <v>APA GasNet</v>
          </cell>
          <cell r="C18" t="str">
            <v>APA GasNet Australia (Operations) Pty Ltd</v>
          </cell>
          <cell r="D18" t="str">
            <v>065083009</v>
          </cell>
          <cell r="E18" t="str">
            <v>Vic</v>
          </cell>
          <cell r="F18" t="str">
            <v>Gas</v>
          </cell>
          <cell r="G18" t="str">
            <v>Transmission</v>
          </cell>
          <cell r="H18" t="str">
            <v>Weighted average price cap</v>
          </cell>
          <cell r="I18" t="str">
            <v>Calendar</v>
          </cell>
          <cell r="J18" t="str">
            <v>December</v>
          </cell>
          <cell r="K18">
            <v>5</v>
          </cell>
          <cell r="L18">
            <v>5</v>
          </cell>
          <cell r="M18" t="str">
            <v>x</v>
          </cell>
          <cell r="O18" t="str">
            <v>Level 19, HSBC Building</v>
          </cell>
          <cell r="P18" t="str">
            <v>580 George Street</v>
          </cell>
          <cell r="Q18" t="str">
            <v>SYDNEY</v>
          </cell>
          <cell r="R18" t="str">
            <v>NSW</v>
          </cell>
          <cell r="S18" t="str">
            <v>2000</v>
          </cell>
          <cell r="T18" t="str">
            <v>PO Box R41</v>
          </cell>
          <cell r="V18" t="str">
            <v>ROYAL EXCHANGE</v>
          </cell>
          <cell r="W18" t="str">
            <v>NSW</v>
          </cell>
          <cell r="X18" t="str">
            <v>1225</v>
          </cell>
          <cell r="Z18" t="str">
            <v>02 9693 0000</v>
          </cell>
        </row>
        <row r="19">
          <cell r="B19" t="str">
            <v>Ausgrid</v>
          </cell>
          <cell r="C19" t="str">
            <v>Ausgrid</v>
          </cell>
          <cell r="D19">
            <v>78508211731</v>
          </cell>
          <cell r="E19" t="str">
            <v>NSW</v>
          </cell>
          <cell r="F19" t="str">
            <v>Electricity</v>
          </cell>
          <cell r="G19" t="str">
            <v>Distribution</v>
          </cell>
          <cell r="H19" t="str">
            <v>Revenue cap</v>
          </cell>
          <cell r="I19" t="str">
            <v>Financial</v>
          </cell>
          <cell r="J19" t="str">
            <v>June</v>
          </cell>
          <cell r="K19">
            <v>5</v>
          </cell>
          <cell r="L19">
            <v>5</v>
          </cell>
          <cell r="M19">
            <v>5</v>
          </cell>
          <cell r="N19" t="str">
            <v>2014-19 Distribution Determination</v>
          </cell>
          <cell r="O19" t="str">
            <v>570 George St</v>
          </cell>
          <cell r="Q19" t="str">
            <v>SYDNEY</v>
          </cell>
          <cell r="R19" t="str">
            <v>NSW</v>
          </cell>
          <cell r="S19">
            <v>2000</v>
          </cell>
          <cell r="T19" t="str">
            <v>GPO Box 4009</v>
          </cell>
          <cell r="V19" t="str">
            <v>SYDNEY</v>
          </cell>
          <cell r="W19" t="str">
            <v>NSW</v>
          </cell>
          <cell r="X19" t="str">
            <v>2001</v>
          </cell>
          <cell r="Y19" t="str">
            <v>John Thomson</v>
          </cell>
          <cell r="Z19" t="str">
            <v>(02) 9269 2312</v>
          </cell>
          <cell r="AA19" t="str">
            <v>john.thomson@ausgrid.com.au</v>
          </cell>
          <cell r="AC19" t="str">
            <v>YES</v>
          </cell>
          <cell r="AD19" t="str">
            <v>YES</v>
          </cell>
          <cell r="AE19" t="str">
            <v>YES</v>
          </cell>
          <cell r="AF19" t="str">
            <v>YES</v>
          </cell>
        </row>
        <row r="20">
          <cell r="B20" t="str">
            <v>Ausgrid (Tx Assets)</v>
          </cell>
          <cell r="C20" t="str">
            <v>Ausgrid (Tx Assets)</v>
          </cell>
          <cell r="D20">
            <v>67505337385</v>
          </cell>
          <cell r="E20" t="str">
            <v>NSW</v>
          </cell>
          <cell r="F20" t="str">
            <v>Electricity</v>
          </cell>
          <cell r="G20" t="str">
            <v>Distribution</v>
          </cell>
          <cell r="H20" t="str">
            <v>Revenue cap</v>
          </cell>
          <cell r="I20" t="str">
            <v>Financial</v>
          </cell>
          <cell r="J20" t="str">
            <v>June</v>
          </cell>
          <cell r="K20">
            <v>5</v>
          </cell>
          <cell r="L20">
            <v>5</v>
          </cell>
          <cell r="M20">
            <v>5</v>
          </cell>
          <cell r="N20" t="str">
            <v>distribution determination</v>
          </cell>
          <cell r="R20" t="str">
            <v>NSW</v>
          </cell>
        </row>
        <row r="21">
          <cell r="B21" t="str">
            <v>AusNet (D)</v>
          </cell>
          <cell r="C21" t="str">
            <v>AusNet Electricity Services Pty Ltd</v>
          </cell>
          <cell r="D21">
            <v>91064651118</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O21" t="str">
            <v>Level 32</v>
          </cell>
          <cell r="P21" t="str">
            <v>2 Southbank Boulevard</v>
          </cell>
          <cell r="Q21" t="str">
            <v>SOUTHBANK</v>
          </cell>
          <cell r="R21" t="str">
            <v>Vic</v>
          </cell>
          <cell r="S21" t="str">
            <v>3006</v>
          </cell>
          <cell r="T21" t="str">
            <v>Locked Bag 14051</v>
          </cell>
          <cell r="V21" t="str">
            <v>MELBOURNE CITY MAIL CENTRE</v>
          </cell>
          <cell r="W21" t="str">
            <v>VIC</v>
          </cell>
          <cell r="X21">
            <v>8001</v>
          </cell>
          <cell r="AD21" t="str">
            <v>YES</v>
          </cell>
          <cell r="AE21" t="str">
            <v>YES</v>
          </cell>
          <cell r="AF21" t="str">
            <v>YES</v>
          </cell>
        </row>
        <row r="22">
          <cell r="B22" t="str">
            <v>AusNet (Gas)</v>
          </cell>
          <cell r="C22" t="str">
            <v>AusNet Gas Services</v>
          </cell>
          <cell r="D22" t="str">
            <v>086015036</v>
          </cell>
          <cell r="E22" t="str">
            <v>Vic</v>
          </cell>
          <cell r="F22" t="str">
            <v>Gas</v>
          </cell>
          <cell r="G22" t="str">
            <v>Distribution</v>
          </cell>
          <cell r="H22" t="str">
            <v>Weighted average price cap</v>
          </cell>
          <cell r="I22" t="str">
            <v>Calendar</v>
          </cell>
          <cell r="J22" t="str">
            <v>December</v>
          </cell>
          <cell r="K22">
            <v>5</v>
          </cell>
          <cell r="L22">
            <v>5</v>
          </cell>
          <cell r="M22" t="str">
            <v>X</v>
          </cell>
          <cell r="O22" t="str">
            <v>Level 19, HSBC Building</v>
          </cell>
          <cell r="P22" t="str">
            <v>580 George Street</v>
          </cell>
          <cell r="Q22" t="str">
            <v>SYDNEY</v>
          </cell>
          <cell r="R22" t="str">
            <v>NSW</v>
          </cell>
          <cell r="S22" t="str">
            <v>2000</v>
          </cell>
          <cell r="T22" t="str">
            <v>PO Box R41</v>
          </cell>
          <cell r="V22" t="str">
            <v>ROYAL EXCHANGE</v>
          </cell>
          <cell r="W22" t="str">
            <v>NSW</v>
          </cell>
          <cell r="X22" t="str">
            <v>1225</v>
          </cell>
          <cell r="Y22" t="str">
            <v>Alexandra Curran</v>
          </cell>
          <cell r="Z22" t="str">
            <v>02 9275 0020</v>
          </cell>
          <cell r="AA22" t="str">
            <v>alexandra.curran@apa.com.au</v>
          </cell>
        </row>
        <row r="23">
          <cell r="B23" t="str">
            <v>AusNet (T)</v>
          </cell>
          <cell r="C23" t="str">
            <v>Ausnet Services (Transmission) Ltd</v>
          </cell>
          <cell r="D23">
            <v>48116124362</v>
          </cell>
          <cell r="E23" t="str">
            <v>Vic</v>
          </cell>
          <cell r="F23" t="str">
            <v>Electricity</v>
          </cell>
          <cell r="G23" t="str">
            <v>Transmission</v>
          </cell>
          <cell r="H23" t="str">
            <v>Revenue cap</v>
          </cell>
          <cell r="I23" t="str">
            <v>Financial</v>
          </cell>
          <cell r="J23" t="str">
            <v>March</v>
          </cell>
          <cell r="K23">
            <v>5</v>
          </cell>
          <cell r="L23">
            <v>5</v>
          </cell>
          <cell r="M23">
            <v>2</v>
          </cell>
          <cell r="N23" t="str">
            <v>transmission determination</v>
          </cell>
          <cell r="O23" t="str">
            <v>Level 32</v>
          </cell>
          <cell r="P23" t="str">
            <v>2 Southbank Boulevard</v>
          </cell>
          <cell r="Q23" t="str">
            <v>SOUTHBANK</v>
          </cell>
          <cell r="R23" t="str">
            <v>Vic</v>
          </cell>
          <cell r="S23" t="str">
            <v>3006</v>
          </cell>
          <cell r="T23" t="str">
            <v>Locked Bag 14051</v>
          </cell>
          <cell r="V23" t="str">
            <v>MELBOURNE CITY MAIL CENTRE</v>
          </cell>
          <cell r="W23" t="str">
            <v>Vic</v>
          </cell>
          <cell r="X23" t="str">
            <v>8001</v>
          </cell>
          <cell r="Y23" t="str">
            <v>Clare Thompson</v>
          </cell>
          <cell r="Z23" t="str">
            <v>03 9695 6670</v>
          </cell>
          <cell r="AA23" t="str">
            <v>clare.e.thompson@ausnetservices.com.au</v>
          </cell>
        </row>
        <row r="24">
          <cell r="B24" t="str">
            <v>Australian Distribution Co.</v>
          </cell>
          <cell r="C24" t="str">
            <v>Australian Distribution Co.</v>
          </cell>
          <cell r="D24">
            <v>11222333444</v>
          </cell>
          <cell r="E24" t="str">
            <v>-</v>
          </cell>
          <cell r="F24" t="str">
            <v>Electricity</v>
          </cell>
          <cell r="G24" t="str">
            <v>Distribution</v>
          </cell>
          <cell r="H24" t="str">
            <v>Revenue cap</v>
          </cell>
          <cell r="I24" t="str">
            <v>Financial</v>
          </cell>
          <cell r="J24" t="str">
            <v>June</v>
          </cell>
          <cell r="K24">
            <v>5</v>
          </cell>
          <cell r="L24">
            <v>5</v>
          </cell>
          <cell r="M24">
            <v>2</v>
          </cell>
          <cell r="N24" t="str">
            <v>distribution determination</v>
          </cell>
          <cell r="O24" t="str">
            <v>123 Straight Street</v>
          </cell>
          <cell r="Q24" t="str">
            <v>SYDNEY</v>
          </cell>
          <cell r="R24" t="str">
            <v>NSW</v>
          </cell>
          <cell r="S24" t="str">
            <v>2000</v>
          </cell>
          <cell r="T24" t="str">
            <v>PO Box 123</v>
          </cell>
          <cell r="V24" t="str">
            <v>SYDNEY</v>
          </cell>
          <cell r="W24" t="str">
            <v>NSW</v>
          </cell>
          <cell r="X24">
            <v>2000</v>
          </cell>
          <cell r="Y24" t="str">
            <v>Bob Smith</v>
          </cell>
          <cell r="Z24" t="str">
            <v>02 1234 5678</v>
          </cell>
          <cell r="AA24" t="str">
            <v>bob@auselec.net.au</v>
          </cell>
        </row>
        <row r="25">
          <cell r="B25" t="str">
            <v>Australian Distribution Co. (Vic)</v>
          </cell>
          <cell r="C25" t="str">
            <v>Australian Distribution Co. (Victoria)</v>
          </cell>
          <cell r="D25">
            <v>11222333444</v>
          </cell>
          <cell r="E25" t="str">
            <v>Vic</v>
          </cell>
          <cell r="F25" t="str">
            <v>Electricity</v>
          </cell>
          <cell r="G25" t="str">
            <v>Distribution</v>
          </cell>
          <cell r="H25" t="str">
            <v>Revenue cap</v>
          </cell>
          <cell r="I25" t="str">
            <v>Calendar</v>
          </cell>
          <cell r="J25" t="str">
            <v>December</v>
          </cell>
          <cell r="K25">
            <v>5</v>
          </cell>
          <cell r="L25">
            <v>5</v>
          </cell>
          <cell r="M25">
            <v>2</v>
          </cell>
          <cell r="N25" t="str">
            <v>distribution determination</v>
          </cell>
          <cell r="O25" t="str">
            <v>123 Straight Street</v>
          </cell>
          <cell r="Q25" t="str">
            <v>MELBOURNE</v>
          </cell>
          <cell r="R25" t="str">
            <v>Vic</v>
          </cell>
          <cell r="S25" t="str">
            <v>3000</v>
          </cell>
          <cell r="T25" t="str">
            <v>PO Box 123</v>
          </cell>
          <cell r="V25" t="str">
            <v>MELBOURNE</v>
          </cell>
          <cell r="W25" t="str">
            <v>VIC</v>
          </cell>
          <cell r="X25" t="str">
            <v>3000</v>
          </cell>
          <cell r="Y25" t="str">
            <v>Bob Smith</v>
          </cell>
          <cell r="Z25" t="str">
            <v>02 1234 5678</v>
          </cell>
          <cell r="AA25" t="str">
            <v>bob@auselec.net.au</v>
          </cell>
        </row>
        <row r="26">
          <cell r="B26" t="str">
            <v>Australian Transmission Co.</v>
          </cell>
          <cell r="C26" t="str">
            <v>Australian Transmission Co.</v>
          </cell>
          <cell r="D26">
            <v>11222333444</v>
          </cell>
          <cell r="E26" t="str">
            <v>-</v>
          </cell>
          <cell r="F26" t="str">
            <v>Electricity</v>
          </cell>
          <cell r="G26" t="str">
            <v>Transmission</v>
          </cell>
          <cell r="H26" t="str">
            <v>Revenue cap</v>
          </cell>
          <cell r="I26" t="str">
            <v>Financial</v>
          </cell>
          <cell r="J26" t="str">
            <v>June</v>
          </cell>
          <cell r="K26">
            <v>5</v>
          </cell>
          <cell r="L26">
            <v>5</v>
          </cell>
          <cell r="M26">
            <v>5</v>
          </cell>
          <cell r="N26" t="str">
            <v>transmission determination</v>
          </cell>
          <cell r="O26" t="str">
            <v>123 Straight Street</v>
          </cell>
          <cell r="Q26" t="str">
            <v>SYDNEY</v>
          </cell>
          <cell r="R26" t="str">
            <v>NSW</v>
          </cell>
          <cell r="S26" t="str">
            <v>2000</v>
          </cell>
          <cell r="T26" t="str">
            <v>PO Box 123</v>
          </cell>
          <cell r="V26" t="str">
            <v>SYDNEY</v>
          </cell>
          <cell r="W26" t="str">
            <v>NSW</v>
          </cell>
          <cell r="X26">
            <v>2000</v>
          </cell>
          <cell r="Y26" t="str">
            <v>Bob Smith</v>
          </cell>
          <cell r="Z26" t="str">
            <v>02 1234 5678</v>
          </cell>
          <cell r="AA26" t="str">
            <v>bob@auselec.net.au</v>
          </cell>
        </row>
        <row r="27">
          <cell r="B27" t="str">
            <v>CitiPower</v>
          </cell>
          <cell r="C27" t="str">
            <v>CitiPower</v>
          </cell>
          <cell r="D27">
            <v>76064651056</v>
          </cell>
          <cell r="E27" t="str">
            <v>Vic</v>
          </cell>
          <cell r="F27" t="str">
            <v>Electricity</v>
          </cell>
          <cell r="G27" t="str">
            <v>Distribution</v>
          </cell>
          <cell r="H27" t="str">
            <v>Revenue cap</v>
          </cell>
          <cell r="I27" t="str">
            <v>Calendar</v>
          </cell>
          <cell r="J27" t="str">
            <v>December</v>
          </cell>
          <cell r="K27">
            <v>5</v>
          </cell>
          <cell r="L27">
            <v>5</v>
          </cell>
          <cell r="M27">
            <v>2</v>
          </cell>
          <cell r="N27" t="str">
            <v>2016-20 Distribution Determination</v>
          </cell>
          <cell r="O27" t="str">
            <v>40 Market Street</v>
          </cell>
          <cell r="Q27" t="str">
            <v>MELBOURNE</v>
          </cell>
          <cell r="R27" t="str">
            <v>Vic</v>
          </cell>
          <cell r="S27" t="str">
            <v>3000</v>
          </cell>
          <cell r="T27" t="str">
            <v>Locked Bag 14090</v>
          </cell>
          <cell r="V27" t="str">
            <v>MELBOURNE</v>
          </cell>
          <cell r="W27" t="str">
            <v>VIC</v>
          </cell>
          <cell r="X27">
            <v>8001</v>
          </cell>
          <cell r="Y27" t="str">
            <v>Hannah Williams</v>
          </cell>
          <cell r="Z27" t="str">
            <v>03 9683 4088</v>
          </cell>
          <cell r="AA27" t="str">
            <v>hwilliams@powercor.com.au</v>
          </cell>
          <cell r="AC27" t="str">
            <v>YES</v>
          </cell>
          <cell r="AD27" t="str">
            <v>YES</v>
          </cell>
          <cell r="AE27" t="str">
            <v>NO</v>
          </cell>
          <cell r="AF27" t="str">
            <v>NO</v>
          </cell>
        </row>
        <row r="28">
          <cell r="B28" t="str">
            <v>Directlink</v>
          </cell>
          <cell r="C28" t="str">
            <v>Directlink</v>
          </cell>
          <cell r="D28">
            <v>16779340889</v>
          </cell>
          <cell r="E28" t="str">
            <v>Qld</v>
          </cell>
          <cell r="F28" t="str">
            <v>Electricity</v>
          </cell>
          <cell r="G28" t="str">
            <v>Transmission</v>
          </cell>
          <cell r="H28" t="str">
            <v>Revenue cap</v>
          </cell>
          <cell r="I28" t="str">
            <v>Financial</v>
          </cell>
          <cell r="J28" t="str">
            <v>June</v>
          </cell>
          <cell r="K28">
            <v>9</v>
          </cell>
          <cell r="L28">
            <v>5</v>
          </cell>
          <cell r="M28">
            <v>5</v>
          </cell>
          <cell r="N28" t="str">
            <v>transmission determination</v>
          </cell>
          <cell r="O28" t="str">
            <v>Level 19, HSBC Building</v>
          </cell>
          <cell r="P28" t="str">
            <v>580 George Street</v>
          </cell>
          <cell r="Q28" t="str">
            <v>SYDNEY</v>
          </cell>
          <cell r="R28" t="str">
            <v>NSW</v>
          </cell>
          <cell r="S28" t="str">
            <v>2000</v>
          </cell>
          <cell r="T28" t="str">
            <v>PO Box R41</v>
          </cell>
          <cell r="V28" t="str">
            <v>ROYAL EXCHANGE</v>
          </cell>
          <cell r="W28" t="str">
            <v>NSW</v>
          </cell>
          <cell r="X28" t="str">
            <v>1225</v>
          </cell>
          <cell r="Y28" t="str">
            <v>Scott Young</v>
          </cell>
          <cell r="Z28" t="str">
            <v>02 9275 0031</v>
          </cell>
          <cell r="AA28" t="str">
            <v>scott.young@apa.com.au</v>
          </cell>
        </row>
        <row r="29">
          <cell r="B29" t="str">
            <v>ElectraNet</v>
          </cell>
          <cell r="C29" t="str">
            <v>ElectraNet</v>
          </cell>
          <cell r="D29">
            <v>41094482416</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52-55 East Terrace</v>
          </cell>
          <cell r="P29" t="str">
            <v>Rymill Park</v>
          </cell>
          <cell r="Q29" t="str">
            <v>ADELAIDE</v>
          </cell>
          <cell r="R29" t="str">
            <v>SA</v>
          </cell>
          <cell r="S29" t="str">
            <v>5000</v>
          </cell>
          <cell r="T29" t="str">
            <v>PO Box 7096</v>
          </cell>
          <cell r="U29" t="str">
            <v>Hutt Street Post Office</v>
          </cell>
          <cell r="V29" t="str">
            <v>ADELAIDE</v>
          </cell>
          <cell r="W29" t="str">
            <v>SA</v>
          </cell>
          <cell r="X29">
            <v>5000</v>
          </cell>
          <cell r="Y29" t="str">
            <v>Bill Jackson</v>
          </cell>
          <cell r="Z29" t="str">
            <v>08 8404 7969</v>
          </cell>
          <cell r="AA29" t="str">
            <v>jackson.bill@electranet.com.au</v>
          </cell>
        </row>
        <row r="30">
          <cell r="B30" t="str">
            <v>Endeavour Energy</v>
          </cell>
          <cell r="C30" t="str">
            <v>Endeavour Energy</v>
          </cell>
          <cell r="D30">
            <v>59253130878</v>
          </cell>
          <cell r="E30" t="str">
            <v>NSW</v>
          </cell>
          <cell r="F30" t="str">
            <v>Electricity</v>
          </cell>
          <cell r="G30" t="str">
            <v>Distribution</v>
          </cell>
          <cell r="H30" t="str">
            <v>Revenue cap</v>
          </cell>
          <cell r="I30" t="str">
            <v>Financial</v>
          </cell>
          <cell r="J30" t="str">
            <v>June</v>
          </cell>
          <cell r="K30">
            <v>5</v>
          </cell>
          <cell r="L30">
            <v>5</v>
          </cell>
          <cell r="M30">
            <v>5</v>
          </cell>
          <cell r="N30" t="str">
            <v>2014-19 Distribution Determination</v>
          </cell>
          <cell r="O30" t="str">
            <v>51 Huntingwood Drive</v>
          </cell>
          <cell r="Q30" t="str">
            <v>HUNTINGWOOD</v>
          </cell>
          <cell r="R30" t="str">
            <v>NSW</v>
          </cell>
          <cell r="S30" t="str">
            <v>2148</v>
          </cell>
          <cell r="T30" t="str">
            <v>PO Box 811</v>
          </cell>
          <cell r="V30" t="str">
            <v>SEVEN HILLS</v>
          </cell>
          <cell r="W30" t="str">
            <v>NSW</v>
          </cell>
          <cell r="X30" t="str">
            <v>1730</v>
          </cell>
          <cell r="Y30" t="str">
            <v>Jon Hocking</v>
          </cell>
          <cell r="Z30" t="str">
            <v>02 9853 4386 / 0407 348 156</v>
          </cell>
          <cell r="AA30" t="str">
            <v>Jon.Hocking@Endeavourenergy.com.au</v>
          </cell>
          <cell r="AC30" t="str">
            <v>NO</v>
          </cell>
          <cell r="AD30" t="str">
            <v>YES</v>
          </cell>
          <cell r="AE30" t="str">
            <v>YES</v>
          </cell>
          <cell r="AF30" t="str">
            <v>YES</v>
          </cell>
        </row>
        <row r="31">
          <cell r="B31" t="str">
            <v>Energex</v>
          </cell>
          <cell r="C31" t="str">
            <v>Energex</v>
          </cell>
          <cell r="D31">
            <v>40078849055</v>
          </cell>
          <cell r="E31" t="str">
            <v>Qld</v>
          </cell>
          <cell r="F31" t="str">
            <v>Electricity</v>
          </cell>
          <cell r="G31" t="str">
            <v>Distribution</v>
          </cell>
          <cell r="H31" t="str">
            <v>Revenue cap</v>
          </cell>
          <cell r="I31" t="str">
            <v>Financial</v>
          </cell>
          <cell r="J31" t="str">
            <v>June</v>
          </cell>
          <cell r="K31">
            <v>5</v>
          </cell>
          <cell r="L31">
            <v>5</v>
          </cell>
          <cell r="M31">
            <v>5</v>
          </cell>
          <cell r="N31" t="str">
            <v>2015-20 Distribution Determination</v>
          </cell>
          <cell r="O31" t="str">
            <v>26 Reddacliff Street</v>
          </cell>
          <cell r="Q31" t="str">
            <v>NEWSTEAD</v>
          </cell>
          <cell r="R31" t="str">
            <v>Qld</v>
          </cell>
          <cell r="S31" t="str">
            <v>4006</v>
          </cell>
          <cell r="T31" t="str">
            <v>26 Reddacliff Street</v>
          </cell>
          <cell r="V31" t="str">
            <v>NEWSTEAD</v>
          </cell>
          <cell r="W31" t="str">
            <v>QLD</v>
          </cell>
          <cell r="X31" t="str">
            <v>4006</v>
          </cell>
          <cell r="Y31" t="str">
            <v>Nicola Roscoe</v>
          </cell>
          <cell r="Z31" t="str">
            <v>07 3664 5891</v>
          </cell>
          <cell r="AA31" t="str">
            <v>nicolaroscoe@energex.com.au</v>
          </cell>
          <cell r="AC31" t="str">
            <v>YES</v>
          </cell>
          <cell r="AD31" t="str">
            <v>YES</v>
          </cell>
          <cell r="AE31" t="str">
            <v>YES</v>
          </cell>
          <cell r="AF31" t="str">
            <v>NO</v>
          </cell>
        </row>
        <row r="32">
          <cell r="B32" t="str">
            <v>Ergon Energy</v>
          </cell>
          <cell r="C32" t="str">
            <v>Ergon Energy</v>
          </cell>
          <cell r="D32">
            <v>50087646062</v>
          </cell>
          <cell r="E32" t="str">
            <v>Qld</v>
          </cell>
          <cell r="F32" t="str">
            <v>Electricity</v>
          </cell>
          <cell r="G32" t="str">
            <v>Distribution</v>
          </cell>
          <cell r="H32" t="str">
            <v>Revenue cap</v>
          </cell>
          <cell r="I32" t="str">
            <v>Financial</v>
          </cell>
          <cell r="J32" t="str">
            <v>June</v>
          </cell>
          <cell r="K32">
            <v>5</v>
          </cell>
          <cell r="L32">
            <v>5</v>
          </cell>
          <cell r="M32">
            <v>5</v>
          </cell>
          <cell r="N32" t="str">
            <v>2015-20 Distribution Determination</v>
          </cell>
          <cell r="O32" t="str">
            <v>22 Walker Street</v>
          </cell>
          <cell r="Q32" t="str">
            <v>TOWNSVILLE</v>
          </cell>
          <cell r="R32" t="str">
            <v>Qld</v>
          </cell>
          <cell r="S32" t="str">
            <v>4810</v>
          </cell>
          <cell r="T32" t="str">
            <v>Po Box 264</v>
          </cell>
          <cell r="V32" t="str">
            <v>FORTITUDE VALLEY</v>
          </cell>
          <cell r="W32" t="str">
            <v>QLD</v>
          </cell>
          <cell r="X32">
            <v>4006</v>
          </cell>
          <cell r="Y32" t="str">
            <v>Jenny Doyle, Group Manager Regulatory Affairs</v>
          </cell>
          <cell r="Z32" t="str">
            <v>(07) 3851 6416</v>
          </cell>
          <cell r="AA32" t="str">
            <v>jenny.doyle@ergon.com.au</v>
          </cell>
          <cell r="AC32" t="str">
            <v>NO</v>
          </cell>
          <cell r="AD32" t="str">
            <v>YES</v>
          </cell>
          <cell r="AE32" t="str">
            <v>YES</v>
          </cell>
          <cell r="AF32" t="str">
            <v>YES</v>
          </cell>
        </row>
        <row r="33">
          <cell r="B33" t="str">
            <v>Essential Energy</v>
          </cell>
          <cell r="C33" t="str">
            <v>Essential Energy</v>
          </cell>
          <cell r="D33">
            <v>37428185226</v>
          </cell>
          <cell r="E33" t="str">
            <v>NSW</v>
          </cell>
          <cell r="F33" t="str">
            <v>Electricity</v>
          </cell>
          <cell r="G33" t="str">
            <v>Distribution</v>
          </cell>
          <cell r="H33" t="str">
            <v>Revenue cap</v>
          </cell>
          <cell r="I33" t="str">
            <v>Financial</v>
          </cell>
          <cell r="J33" t="str">
            <v>June</v>
          </cell>
          <cell r="K33">
            <v>5</v>
          </cell>
          <cell r="L33">
            <v>5</v>
          </cell>
          <cell r="M33">
            <v>5</v>
          </cell>
          <cell r="N33" t="str">
            <v>2014-19 Distribution Determination</v>
          </cell>
          <cell r="O33" t="str">
            <v>8 Buller Street</v>
          </cell>
          <cell r="Q33" t="str">
            <v>PORT MACQUARIE</v>
          </cell>
          <cell r="R33" t="str">
            <v>NSW</v>
          </cell>
          <cell r="S33" t="str">
            <v>2444</v>
          </cell>
          <cell r="T33" t="str">
            <v>PO Box 5730</v>
          </cell>
          <cell r="V33" t="str">
            <v>PORT MACQUARIE</v>
          </cell>
          <cell r="W33" t="str">
            <v>NSW</v>
          </cell>
          <cell r="X33" t="str">
            <v>2444</v>
          </cell>
          <cell r="Y33" t="str">
            <v>Catherine Waddell</v>
          </cell>
          <cell r="Z33" t="str">
            <v>02 6338 3553</v>
          </cell>
          <cell r="AA33" t="str">
            <v>catherine.waddell@essentialenergy.com.au</v>
          </cell>
          <cell r="AE33" t="str">
            <v>YES</v>
          </cell>
          <cell r="AF33" t="str">
            <v>YES</v>
          </cell>
        </row>
        <row r="34">
          <cell r="B34" t="str">
            <v>Jemena Electricity</v>
          </cell>
          <cell r="C34" t="str">
            <v>Jemena Electricity</v>
          </cell>
          <cell r="D34">
            <v>82064651083</v>
          </cell>
          <cell r="E34" t="str">
            <v>Vic</v>
          </cell>
          <cell r="F34" t="str">
            <v>Electricity</v>
          </cell>
          <cell r="G34" t="str">
            <v>Distribution</v>
          </cell>
          <cell r="H34" t="str">
            <v>Revenue cap</v>
          </cell>
          <cell r="I34" t="str">
            <v>Calendar</v>
          </cell>
          <cell r="J34" t="str">
            <v>December</v>
          </cell>
          <cell r="K34">
            <v>5</v>
          </cell>
          <cell r="L34">
            <v>5</v>
          </cell>
          <cell r="M34">
            <v>2</v>
          </cell>
          <cell r="N34" t="str">
            <v>2016-20 Distribution Determination</v>
          </cell>
          <cell r="O34" t="str">
            <v>Level 16</v>
          </cell>
          <cell r="P34" t="str">
            <v>567 Collins Street</v>
          </cell>
          <cell r="Q34" t="str">
            <v>MELBOURNE</v>
          </cell>
          <cell r="R34" t="str">
            <v>VIC</v>
          </cell>
          <cell r="S34" t="str">
            <v>3000</v>
          </cell>
          <cell r="T34" t="str">
            <v>PO Box 16182</v>
          </cell>
          <cell r="V34" t="str">
            <v>MELBOURNE</v>
          </cell>
          <cell r="W34" t="str">
            <v>VIC</v>
          </cell>
          <cell r="X34">
            <v>8001</v>
          </cell>
          <cell r="Y34" t="str">
            <v>Matthew Serpell</v>
          </cell>
          <cell r="Z34" t="str">
            <v>03 9173 8231</v>
          </cell>
          <cell r="AA34" t="str">
            <v>matthew.serpell@jemena.com.au</v>
          </cell>
          <cell r="AE34" t="str">
            <v>YES</v>
          </cell>
          <cell r="AF34" t="str">
            <v>NO</v>
          </cell>
        </row>
        <row r="35">
          <cell r="B35" t="str">
            <v>JGN</v>
          </cell>
          <cell r="C35" t="str">
            <v>Jemena Gas Networks (NSW) Ltd</v>
          </cell>
          <cell r="D35" t="str">
            <v>003 004 322</v>
          </cell>
          <cell r="E35" t="str">
            <v>NSW</v>
          </cell>
          <cell r="F35" t="str">
            <v>Gas</v>
          </cell>
          <cell r="G35" t="str">
            <v>Distribution</v>
          </cell>
          <cell r="H35" t="str">
            <v>Weighted average price cap</v>
          </cell>
          <cell r="I35" t="str">
            <v>Financial</v>
          </cell>
          <cell r="J35" t="str">
            <v>June</v>
          </cell>
          <cell r="K35">
            <v>5</v>
          </cell>
          <cell r="L35">
            <v>5</v>
          </cell>
        </row>
        <row r="36">
          <cell r="B36" t="str">
            <v>Multinet Gas</v>
          </cell>
          <cell r="C36" t="str">
            <v>Multinet Gas (DB No.1) Pty Ltd (ACN 086 026 986), Multinet Gas (DB No.2) Pty Ltd (ACN 086 230 122)</v>
          </cell>
          <cell r="D36" t="str">
            <v>086026986</v>
          </cell>
          <cell r="E36" t="str">
            <v>Vic</v>
          </cell>
          <cell r="F36" t="str">
            <v>Gas</v>
          </cell>
          <cell r="G36" t="str">
            <v>Distribution</v>
          </cell>
          <cell r="H36" t="str">
            <v>Weighted average price cap</v>
          </cell>
          <cell r="I36" t="str">
            <v>Calendar</v>
          </cell>
          <cell r="J36" t="str">
            <v>December</v>
          </cell>
          <cell r="K36">
            <v>5</v>
          </cell>
          <cell r="L36">
            <v>5</v>
          </cell>
          <cell r="M36" t="str">
            <v>x</v>
          </cell>
          <cell r="O36" t="str">
            <v>6 Nexus Court</v>
          </cell>
          <cell r="Q36" t="str">
            <v>MULGRAVE</v>
          </cell>
          <cell r="R36" t="str">
            <v>Vic</v>
          </cell>
          <cell r="S36" t="str">
            <v>3149</v>
          </cell>
          <cell r="Y36" t="str">
            <v>Stephanie McDougall</v>
          </cell>
          <cell r="Z36" t="str">
            <v>03 8846 9538</v>
          </cell>
          <cell r="AA36" t="str">
            <v>Stephanie.McDougall@ue.com.au</v>
          </cell>
        </row>
        <row r="37">
          <cell r="B37" t="str">
            <v>Murraylink</v>
          </cell>
          <cell r="C37" t="str">
            <v>Murraylink</v>
          </cell>
          <cell r="D37">
            <v>79181207909</v>
          </cell>
          <cell r="E37" t="str">
            <v>SA</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O37" t="str">
            <v>Level 19</v>
          </cell>
          <cell r="P37" t="str">
            <v>580 George Street</v>
          </cell>
          <cell r="Q37" t="str">
            <v>SYDNEY</v>
          </cell>
          <cell r="R37" t="str">
            <v>NSW</v>
          </cell>
          <cell r="S37" t="str">
            <v>2000</v>
          </cell>
          <cell r="Y37" t="str">
            <v>Scott Young</v>
          </cell>
          <cell r="Z37" t="str">
            <v>02 9275 0031</v>
          </cell>
          <cell r="AA37" t="str">
            <v>scott.young@apa.com.au</v>
          </cell>
        </row>
        <row r="38">
          <cell r="B38" t="str">
            <v>Power and Water</v>
          </cell>
          <cell r="C38" t="str">
            <v>Power and Water Corporation</v>
          </cell>
          <cell r="D38">
            <v>15947352360</v>
          </cell>
          <cell r="E38" t="str">
            <v>NT</v>
          </cell>
          <cell r="F38" t="str">
            <v>Electricity</v>
          </cell>
          <cell r="G38" t="str">
            <v>Distribution</v>
          </cell>
          <cell r="H38" t="str">
            <v>Revenue cap</v>
          </cell>
          <cell r="I38" t="str">
            <v>Financial</v>
          </cell>
          <cell r="J38" t="str">
            <v>June</v>
          </cell>
          <cell r="K38">
            <v>5</v>
          </cell>
          <cell r="L38">
            <v>5</v>
          </cell>
          <cell r="M38" t="str">
            <v>x</v>
          </cell>
          <cell r="N38" t="str">
            <v>distribution determination</v>
          </cell>
          <cell r="O38" t="str">
            <v>GPO Box 1921</v>
          </cell>
          <cell r="Q38" t="str">
            <v>DARWIN</v>
          </cell>
          <cell r="R38" t="str">
            <v>NT</v>
          </cell>
          <cell r="S38" t="str">
            <v>0801</v>
          </cell>
          <cell r="T38" t="str">
            <v>GPO Box 1921</v>
          </cell>
          <cell r="V38" t="str">
            <v>DARWIN</v>
          </cell>
          <cell r="W38" t="str">
            <v>NT</v>
          </cell>
          <cell r="X38" t="str">
            <v>0801</v>
          </cell>
          <cell r="Y38" t="str">
            <v>Lucy Moon</v>
          </cell>
          <cell r="Z38" t="str">
            <v>08 8924 5822</v>
          </cell>
          <cell r="AA38" t="str">
            <v>Lucy.Moon@powerwater.com.au</v>
          </cell>
          <cell r="AC38" t="str">
            <v>YES</v>
          </cell>
          <cell r="AD38" t="str">
            <v>YES</v>
          </cell>
          <cell r="AE38" t="str">
            <v>YES</v>
          </cell>
          <cell r="AF38" t="str">
            <v>YES</v>
          </cell>
        </row>
        <row r="39">
          <cell r="B39" t="str">
            <v>Powercor Australia</v>
          </cell>
          <cell r="C39" t="str">
            <v>Powercor Australia</v>
          </cell>
          <cell r="D39">
            <v>89064651109</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40 Market Street</v>
          </cell>
          <cell r="Q39" t="str">
            <v>MELBOURNE</v>
          </cell>
          <cell r="R39" t="str">
            <v>Vic</v>
          </cell>
          <cell r="S39" t="str">
            <v>3000</v>
          </cell>
          <cell r="T39" t="str">
            <v>Locked bag 14090</v>
          </cell>
          <cell r="V39" t="str">
            <v>MELBOURNE</v>
          </cell>
          <cell r="W39" t="str">
            <v>VIC</v>
          </cell>
          <cell r="X39">
            <v>8001</v>
          </cell>
          <cell r="Y39" t="str">
            <v>Hannah Williams</v>
          </cell>
          <cell r="Z39" t="str">
            <v>03 9683 4088</v>
          </cell>
          <cell r="AA39" t="str">
            <v>hwilliams@powercor.com.au</v>
          </cell>
          <cell r="AE39" t="str">
            <v>YES</v>
          </cell>
          <cell r="AF39" t="str">
            <v>YES</v>
          </cell>
        </row>
        <row r="40">
          <cell r="B40" t="str">
            <v>Powerlink</v>
          </cell>
          <cell r="C40" t="str">
            <v>Queensland Electricity Transmission Corporation Limited trading as Powerlink Queensland</v>
          </cell>
          <cell r="D40">
            <v>82078849233</v>
          </cell>
          <cell r="E40" t="str">
            <v>Qld</v>
          </cell>
          <cell r="F40" t="str">
            <v>Electricity</v>
          </cell>
          <cell r="G40" t="str">
            <v>Transmission</v>
          </cell>
          <cell r="H40" t="str">
            <v>Revenue cap</v>
          </cell>
          <cell r="I40" t="str">
            <v>Financial</v>
          </cell>
          <cell r="J40" t="str">
            <v>June</v>
          </cell>
          <cell r="K40">
            <v>5</v>
          </cell>
          <cell r="L40">
            <v>5</v>
          </cell>
          <cell r="M40">
            <v>5</v>
          </cell>
          <cell r="N40" t="str">
            <v>transmission determination</v>
          </cell>
          <cell r="O40" t="str">
            <v>33 Harold St</v>
          </cell>
          <cell r="Q40" t="str">
            <v>VIRGINIA</v>
          </cell>
          <cell r="R40" t="str">
            <v>Qld</v>
          </cell>
          <cell r="S40" t="str">
            <v>4014</v>
          </cell>
          <cell r="T40" t="str">
            <v>PO Box 1193</v>
          </cell>
          <cell r="V40" t="str">
            <v>VIRGINIA</v>
          </cell>
          <cell r="W40" t="str">
            <v>QLD</v>
          </cell>
          <cell r="X40">
            <v>4014</v>
          </cell>
          <cell r="Y40" t="str">
            <v>Jennifer Harris</v>
          </cell>
          <cell r="Z40" t="str">
            <v>07 3860 2667</v>
          </cell>
          <cell r="AA40" t="str">
            <v>jharris@powerlink.com.au</v>
          </cell>
        </row>
        <row r="41">
          <cell r="B41" t="str">
            <v>Roma to Brisbane Pipeline</v>
          </cell>
          <cell r="C41" t="str">
            <v>APT Petroleum Pipelines Limited t/a Roma to Brisbane Pipeline</v>
          </cell>
          <cell r="D41" t="str">
            <v>009 737 393</v>
          </cell>
          <cell r="E41" t="str">
            <v>Qld</v>
          </cell>
          <cell r="F41" t="str">
            <v>Gas</v>
          </cell>
          <cell r="G41" t="str">
            <v>Transmission</v>
          </cell>
          <cell r="H41" t="str">
            <v>Weighted average price cap</v>
          </cell>
          <cell r="I41" t="str">
            <v>Financial</v>
          </cell>
          <cell r="J41" t="str">
            <v>June</v>
          </cell>
          <cell r="K41">
            <v>5</v>
          </cell>
          <cell r="L41">
            <v>5</v>
          </cell>
          <cell r="M41" t="str">
            <v>x</v>
          </cell>
          <cell r="N41" t="str">
            <v>n/a</v>
          </cell>
          <cell r="O41" t="str">
            <v>580 George Street</v>
          </cell>
          <cell r="Q41" t="str">
            <v>SYDNEY</v>
          </cell>
          <cell r="R41" t="str">
            <v>NSW</v>
          </cell>
          <cell r="S41" t="str">
            <v>2000</v>
          </cell>
          <cell r="T41" t="str">
            <v>PO Box R41</v>
          </cell>
          <cell r="V41" t="str">
            <v>ROYAL EXCHANGE</v>
          </cell>
          <cell r="W41" t="str">
            <v>NSW</v>
          </cell>
          <cell r="X41" t="str">
            <v>1225</v>
          </cell>
          <cell r="Y41" t="str">
            <v>Mark Allen</v>
          </cell>
          <cell r="Z41" t="str">
            <v>02 9275 0010</v>
          </cell>
          <cell r="AA41" t="str">
            <v>mark.allen@apa.com.au</v>
          </cell>
        </row>
        <row r="42">
          <cell r="B42" t="str">
            <v>SA Power Networks</v>
          </cell>
          <cell r="C42" t="str">
            <v>SA Power Networks</v>
          </cell>
          <cell r="D42">
            <v>13332330749</v>
          </cell>
          <cell r="E42" t="str">
            <v>SA</v>
          </cell>
          <cell r="F42" t="str">
            <v>Electricity</v>
          </cell>
          <cell r="G42" t="str">
            <v>Distribution</v>
          </cell>
          <cell r="H42" t="str">
            <v>Revenue cap</v>
          </cell>
          <cell r="I42" t="str">
            <v>Financial</v>
          </cell>
          <cell r="J42" t="str">
            <v>June</v>
          </cell>
          <cell r="K42">
            <v>5</v>
          </cell>
          <cell r="L42">
            <v>5</v>
          </cell>
          <cell r="M42">
            <v>5</v>
          </cell>
          <cell r="N42" t="str">
            <v>2015-20 Distribution Determination</v>
          </cell>
          <cell r="O42" t="str">
            <v>1 Anzac Highway</v>
          </cell>
          <cell r="Q42" t="str">
            <v>KESWICK</v>
          </cell>
          <cell r="R42" t="str">
            <v>SA</v>
          </cell>
          <cell r="S42" t="str">
            <v>5035</v>
          </cell>
          <cell r="T42" t="str">
            <v>GPO Box 77</v>
          </cell>
          <cell r="V42" t="str">
            <v>ADELAIDE</v>
          </cell>
          <cell r="W42" t="str">
            <v>SA</v>
          </cell>
          <cell r="X42" t="str">
            <v>5000</v>
          </cell>
          <cell r="Y42" t="str">
            <v>Richard Sibly</v>
          </cell>
          <cell r="Z42" t="str">
            <v>08 8404 5613</v>
          </cell>
          <cell r="AA42" t="str">
            <v>richard.sibly@sapowernetworks.com.au</v>
          </cell>
          <cell r="AE42" t="str">
            <v>YES</v>
          </cell>
          <cell r="AF42" t="str">
            <v>YES</v>
          </cell>
        </row>
        <row r="43">
          <cell r="B43" t="str">
            <v>TasNetworks (D)</v>
          </cell>
          <cell r="C43" t="str">
            <v>TasNetworks (D)</v>
          </cell>
          <cell r="D43">
            <v>24167357299</v>
          </cell>
          <cell r="E43" t="str">
            <v>Tas</v>
          </cell>
          <cell r="F43" t="str">
            <v>Electricity</v>
          </cell>
          <cell r="G43" t="str">
            <v>Distribution</v>
          </cell>
          <cell r="H43" t="str">
            <v>Revenue cap</v>
          </cell>
          <cell r="I43" t="str">
            <v>Financial</v>
          </cell>
          <cell r="J43" t="str">
            <v>June</v>
          </cell>
          <cell r="K43">
            <v>2</v>
          </cell>
          <cell r="L43">
            <v>5</v>
          </cell>
          <cell r="M43">
            <v>5</v>
          </cell>
          <cell r="N43" t="str">
            <v>distribution determination</v>
          </cell>
          <cell r="O43" t="str">
            <v>1-7 Maria Street</v>
          </cell>
          <cell r="Q43" t="str">
            <v>LENAH VALLEY</v>
          </cell>
          <cell r="R43" t="str">
            <v>Tas</v>
          </cell>
          <cell r="S43" t="str">
            <v>7008</v>
          </cell>
          <cell r="T43" t="str">
            <v>PO Box 606</v>
          </cell>
          <cell r="V43" t="str">
            <v>MOONAH</v>
          </cell>
          <cell r="W43" t="str">
            <v>Tas</v>
          </cell>
          <cell r="X43" t="str">
            <v>7009</v>
          </cell>
          <cell r="Y43" t="str">
            <v>John Sayers</v>
          </cell>
          <cell r="Z43" t="str">
            <v>03 6271 6469</v>
          </cell>
          <cell r="AA43" t="str">
            <v>john.sayers@tasnetworks.com.au</v>
          </cell>
          <cell r="AE43" t="str">
            <v>YES</v>
          </cell>
          <cell r="AF43" t="str">
            <v>YES</v>
          </cell>
        </row>
        <row r="44">
          <cell r="B44" t="str">
            <v>TasNetworks (T)</v>
          </cell>
          <cell r="C44" t="str">
            <v>TasNetworks (T)</v>
          </cell>
          <cell r="D44">
            <v>24167357299</v>
          </cell>
          <cell r="E44" t="str">
            <v>Tas</v>
          </cell>
          <cell r="F44" t="str">
            <v>Electricity</v>
          </cell>
          <cell r="G44" t="str">
            <v>Transmission</v>
          </cell>
          <cell r="H44" t="str">
            <v>Revenue cap</v>
          </cell>
          <cell r="I44" t="str">
            <v>Financial</v>
          </cell>
          <cell r="J44" t="str">
            <v>June</v>
          </cell>
          <cell r="K44">
            <v>5</v>
          </cell>
          <cell r="L44">
            <v>5</v>
          </cell>
          <cell r="M44">
            <v>5</v>
          </cell>
          <cell r="N44" t="str">
            <v>transmission determination</v>
          </cell>
          <cell r="O44" t="str">
            <v>1-7 Maria Street</v>
          </cell>
          <cell r="Q44" t="str">
            <v>LENAH VALLEY</v>
          </cell>
          <cell r="R44" t="str">
            <v>Tas</v>
          </cell>
          <cell r="S44" t="str">
            <v>7008</v>
          </cell>
          <cell r="T44" t="str">
            <v>PO Box 606</v>
          </cell>
          <cell r="V44" t="str">
            <v>MOONAH</v>
          </cell>
          <cell r="W44" t="str">
            <v>Tas</v>
          </cell>
          <cell r="X44" t="str">
            <v>7009</v>
          </cell>
          <cell r="Y44" t="str">
            <v>John Sayers</v>
          </cell>
          <cell r="Z44" t="str">
            <v>03 6271 6469</v>
          </cell>
          <cell r="AA44" t="str">
            <v>john.sayers@tasnetworks.com.au</v>
          </cell>
        </row>
        <row r="45">
          <cell r="B45" t="str">
            <v>TransGrid</v>
          </cell>
          <cell r="C45" t="str">
            <v>NSW Electricity Networks Operations Pty Ltd trading as TransGrid</v>
          </cell>
          <cell r="D45">
            <v>609169959</v>
          </cell>
          <cell r="E45" t="str">
            <v>NSW</v>
          </cell>
          <cell r="F45" t="str">
            <v>Electricity</v>
          </cell>
          <cell r="G45" t="str">
            <v>Transmission</v>
          </cell>
          <cell r="H45" t="str">
            <v>Revenue cap</v>
          </cell>
          <cell r="I45" t="str">
            <v>Financial</v>
          </cell>
          <cell r="J45" t="str">
            <v>June</v>
          </cell>
          <cell r="K45">
            <v>5</v>
          </cell>
          <cell r="L45">
            <v>4</v>
          </cell>
          <cell r="M45">
            <v>5</v>
          </cell>
          <cell r="N45" t="str">
            <v>transmission determination</v>
          </cell>
          <cell r="O45" t="str">
            <v>180 Thomas Street</v>
          </cell>
          <cell r="Q45" t="str">
            <v>SYDNEY</v>
          </cell>
          <cell r="R45" t="str">
            <v>NSW</v>
          </cell>
          <cell r="S45" t="str">
            <v>2000</v>
          </cell>
          <cell r="T45" t="str">
            <v>PO Box A1000</v>
          </cell>
          <cell r="V45" t="str">
            <v>SYDNEY SOUTH</v>
          </cell>
          <cell r="W45" t="str">
            <v>NSW</v>
          </cell>
          <cell r="X45" t="str">
            <v>1235</v>
          </cell>
          <cell r="Y45" t="str">
            <v>Garrie Chubb</v>
          </cell>
          <cell r="Z45" t="str">
            <v>0408 210 221</v>
          </cell>
          <cell r="AA45" t="str">
            <v>garrie.chubb@transgrid.com.au</v>
          </cell>
        </row>
        <row r="46">
          <cell r="B46" t="str">
            <v>United Energy</v>
          </cell>
          <cell r="C46" t="str">
            <v>United Energy</v>
          </cell>
          <cell r="D46">
            <v>70064651029</v>
          </cell>
          <cell r="E46" t="str">
            <v>Vic</v>
          </cell>
          <cell r="F46" t="str">
            <v>Electricity</v>
          </cell>
          <cell r="G46" t="str">
            <v>Distribution</v>
          </cell>
          <cell r="H46" t="str">
            <v>Revenue cap</v>
          </cell>
          <cell r="I46" t="str">
            <v>Calendar</v>
          </cell>
          <cell r="J46" t="str">
            <v>December</v>
          </cell>
          <cell r="K46">
            <v>5</v>
          </cell>
          <cell r="L46">
            <v>5</v>
          </cell>
          <cell r="M46">
            <v>2</v>
          </cell>
          <cell r="N46" t="str">
            <v>2016-20 Distribution Determination</v>
          </cell>
          <cell r="O46" t="str">
            <v>Level 3</v>
          </cell>
          <cell r="P46" t="str">
            <v>6 Nexus Court</v>
          </cell>
          <cell r="Q46" t="str">
            <v>MULGRAVE</v>
          </cell>
          <cell r="R46" t="str">
            <v>Vic</v>
          </cell>
          <cell r="S46" t="str">
            <v>3149</v>
          </cell>
          <cell r="T46" t="str">
            <v>PO Box 449</v>
          </cell>
          <cell r="V46" t="str">
            <v>MOUNT WAVERLEY</v>
          </cell>
          <cell r="W46" t="str">
            <v>VIC</v>
          </cell>
          <cell r="X46">
            <v>3170</v>
          </cell>
          <cell r="Y46" t="str">
            <v>Mathew Abraham</v>
          </cell>
          <cell r="Z46" t="str">
            <v>03 8846 9758</v>
          </cell>
          <cell r="AA46" t="str">
            <v>mathew.abraham@ue.com.au</v>
          </cell>
          <cell r="AE46" t="str">
            <v>YES</v>
          </cell>
          <cell r="AF46" t="str">
            <v>NO</v>
          </cell>
        </row>
        <row r="47">
          <cell r="B47" t="str">
            <v>Western Power (D)</v>
          </cell>
          <cell r="C47" t="str">
            <v>Western Power (D)</v>
          </cell>
          <cell r="D47">
            <v>18540492861</v>
          </cell>
          <cell r="E47" t="str">
            <v>WA</v>
          </cell>
          <cell r="F47" t="str">
            <v>Electricity</v>
          </cell>
          <cell r="G47" t="str">
            <v>Distribution</v>
          </cell>
          <cell r="H47" t="str">
            <v>Revenue cap</v>
          </cell>
          <cell r="I47" t="str">
            <v>Financial</v>
          </cell>
          <cell r="J47" t="str">
            <v>June</v>
          </cell>
          <cell r="K47">
            <v>12</v>
          </cell>
          <cell r="L47">
            <v>4</v>
          </cell>
          <cell r="M47" t="str">
            <v>x</v>
          </cell>
          <cell r="N47" t="str">
            <v>distribution determination</v>
          </cell>
          <cell r="O47" t="str">
            <v>363 Wellington Street</v>
          </cell>
          <cell r="Q47" t="str">
            <v>PERTH</v>
          </cell>
          <cell r="R47" t="str">
            <v>WA</v>
          </cell>
          <cell r="S47" t="str">
            <v>6000</v>
          </cell>
          <cell r="T47" t="str">
            <v>GPO Box L921</v>
          </cell>
          <cell r="V47" t="str">
            <v>PERTH</v>
          </cell>
          <cell r="W47" t="str">
            <v>WA</v>
          </cell>
          <cell r="X47">
            <v>6842</v>
          </cell>
          <cell r="Y47" t="str">
            <v>Judy Hunter</v>
          </cell>
          <cell r="Z47" t="str">
            <v>08 9326 6239</v>
          </cell>
          <cell r="AA47" t="str">
            <v>judy.hunter@westernpower.com.au</v>
          </cell>
          <cell r="AE47" t="str">
            <v>YES</v>
          </cell>
          <cell r="AF47" t="str">
            <v>YES</v>
          </cell>
        </row>
        <row r="48">
          <cell r="B48" t="str">
            <v>Western Power (T)</v>
          </cell>
          <cell r="C48" t="str">
            <v>Western Power (T)</v>
          </cell>
          <cell r="D48">
            <v>18540492861</v>
          </cell>
          <cell r="E48" t="str">
            <v>WA</v>
          </cell>
          <cell r="F48" t="str">
            <v>Electricity</v>
          </cell>
          <cell r="G48" t="str">
            <v>Transmission</v>
          </cell>
          <cell r="H48" t="str">
            <v>Revenue cap</v>
          </cell>
          <cell r="I48" t="str">
            <v>Financial</v>
          </cell>
          <cell r="J48" t="str">
            <v>June</v>
          </cell>
          <cell r="K48">
            <v>12</v>
          </cell>
          <cell r="L48">
            <v>4</v>
          </cell>
          <cell r="M48" t="str">
            <v>x</v>
          </cell>
          <cell r="N48" t="str">
            <v>transmission determination</v>
          </cell>
          <cell r="O48" t="str">
            <v>363 Wellington Street</v>
          </cell>
          <cell r="Q48" t="str">
            <v>PERTH</v>
          </cell>
          <cell r="R48" t="str">
            <v>WA</v>
          </cell>
          <cell r="S48" t="str">
            <v>6000</v>
          </cell>
          <cell r="T48" t="str">
            <v>GPO Box L921</v>
          </cell>
          <cell r="V48" t="str">
            <v>PERTH</v>
          </cell>
          <cell r="W48" t="str">
            <v>WA</v>
          </cell>
          <cell r="X48">
            <v>6842</v>
          </cell>
          <cell r="Y48" t="str">
            <v>Judy Hunter</v>
          </cell>
          <cell r="Z48" t="str">
            <v>08 9326 6239</v>
          </cell>
          <cell r="AA48" t="str">
            <v>judy.hunter@westernpower.com.au</v>
          </cell>
          <cell r="AE48" t="str">
            <v>YES</v>
          </cell>
          <cell r="AF48" t="str">
            <v>YES</v>
          </cell>
        </row>
        <row r="54">
          <cell r="B54" t="str">
            <v>ARR</v>
          </cell>
          <cell r="C54" t="str">
            <v>ANNUAL REPORTING STATEMENT</v>
          </cell>
          <cell r="E54" t="str">
            <v>2020</v>
          </cell>
        </row>
        <row r="55">
          <cell r="B55" t="str">
            <v>CA</v>
          </cell>
          <cell r="C55" t="str">
            <v>CATEGORY ANALYSIS</v>
          </cell>
          <cell r="E55" t="str">
            <v>2020</v>
          </cell>
        </row>
        <row r="56">
          <cell r="B56" t="str">
            <v>CPI</v>
          </cell>
          <cell r="C56" t="str">
            <v>CPI</v>
          </cell>
        </row>
        <row r="57">
          <cell r="B57" t="str">
            <v>EB</v>
          </cell>
          <cell r="C57" t="str">
            <v>ECONOMIC BENCHMARKING</v>
          </cell>
          <cell r="E57" t="str">
            <v>2020</v>
          </cell>
        </row>
        <row r="58">
          <cell r="B58" t="str">
            <v>PTRM</v>
          </cell>
          <cell r="C58" t="str">
            <v>POST TAX REVENUE MODEL</v>
          </cell>
          <cell r="E58" t="str">
            <v>2024</v>
          </cell>
        </row>
        <row r="59">
          <cell r="B59" t="str">
            <v>Reset</v>
          </cell>
          <cell r="C59" t="str">
            <v>REGULATORY REPORTING STATEMENT</v>
          </cell>
          <cell r="E59" t="str">
            <v>2024</v>
          </cell>
        </row>
        <row r="60">
          <cell r="B60" t="str">
            <v>RFM</v>
          </cell>
          <cell r="C60" t="str">
            <v>ROLL FORWARD MODEL</v>
          </cell>
          <cell r="E60" t="str">
            <v>2019</v>
          </cell>
        </row>
        <row r="61">
          <cell r="B61" t="str">
            <v>WACC</v>
          </cell>
          <cell r="C61" t="str">
            <v>WEIGHTED AVERAGE COST OF CAPITAL</v>
          </cell>
          <cell r="E61" t="str">
            <v>2024</v>
          </cell>
        </row>
        <row r="64">
          <cell r="B64" t="str">
            <v>Actual</v>
          </cell>
        </row>
        <row r="65">
          <cell r="B65" t="str">
            <v>Estimate</v>
          </cell>
        </row>
        <row r="66">
          <cell r="B66" t="str">
            <v>Consolidated</v>
          </cell>
        </row>
        <row r="67">
          <cell r="B67" t="str">
            <v>Recast</v>
          </cell>
        </row>
        <row r="68">
          <cell r="B68" t="str">
            <v>Public</v>
          </cell>
        </row>
        <row r="72">
          <cell r="B72" t="str">
            <v>After appeal</v>
          </cell>
        </row>
        <row r="73">
          <cell r="B73" t="str">
            <v>Draft decision</v>
          </cell>
        </row>
        <row r="74">
          <cell r="B74" t="str">
            <v>Final decision</v>
          </cell>
        </row>
        <row r="75">
          <cell r="B75" t="str">
            <v>PTRM update 1</v>
          </cell>
        </row>
        <row r="76">
          <cell r="B76" t="str">
            <v>PTRM update 2</v>
          </cell>
        </row>
        <row r="77">
          <cell r="B77" t="str">
            <v>PTRM update 3</v>
          </cell>
        </row>
        <row r="78">
          <cell r="B78" t="str">
            <v>PTRM update 4</v>
          </cell>
        </row>
        <row r="79">
          <cell r="B79" t="str">
            <v>PTRM update 5</v>
          </cell>
        </row>
        <row r="80">
          <cell r="B80" t="str">
            <v>PTRM update 6</v>
          </cell>
        </row>
        <row r="81">
          <cell r="B81" t="str">
            <v>PTRM update 7</v>
          </cell>
        </row>
        <row r="82">
          <cell r="B82" t="str">
            <v>Regulatory proposal</v>
          </cell>
        </row>
        <row r="83">
          <cell r="B83" t="str">
            <v>Reporting</v>
          </cell>
        </row>
        <row r="84">
          <cell r="B84" t="str">
            <v>Revised regulatory proposal</v>
          </cell>
        </row>
        <row r="92">
          <cell r="B92">
            <v>1</v>
          </cell>
          <cell r="C92" t="str">
            <v>dms_FRCP_y1</v>
          </cell>
          <cell r="D92">
            <v>1</v>
          </cell>
          <cell r="E92" t="str">
            <v>CRCP_y1</v>
          </cell>
          <cell r="F92" t="str">
            <v>2019-20</v>
          </cell>
          <cell r="H92" t="str">
            <v>2018-19</v>
          </cell>
          <cell r="J92">
            <v>1</v>
          </cell>
          <cell r="M92" t="str">
            <v>2019-20</v>
          </cell>
          <cell r="O92">
            <v>2020</v>
          </cell>
        </row>
        <row r="93">
          <cell r="B93">
            <v>2</v>
          </cell>
          <cell r="C93" t="str">
            <v>dms_FRCP_y2</v>
          </cell>
          <cell r="D93">
            <v>2</v>
          </cell>
          <cell r="E93" t="str">
            <v>CRCP_y2</v>
          </cell>
          <cell r="F93" t="str">
            <v>2020-21</v>
          </cell>
          <cell r="H93" t="str">
            <v>2017-18</v>
          </cell>
          <cell r="J93">
            <v>2</v>
          </cell>
          <cell r="M93" t="str">
            <v>2020-21</v>
          </cell>
          <cell r="O93">
            <v>2021</v>
          </cell>
        </row>
        <row r="94">
          <cell r="B94">
            <v>3</v>
          </cell>
          <cell r="C94" t="str">
            <v>dms_FRCP_y3</v>
          </cell>
          <cell r="D94">
            <v>3</v>
          </cell>
          <cell r="E94" t="str">
            <v>CRCP_y3</v>
          </cell>
          <cell r="F94" t="str">
            <v>2021-22</v>
          </cell>
          <cell r="H94" t="str">
            <v>2016-17</v>
          </cell>
          <cell r="J94">
            <v>3</v>
          </cell>
          <cell r="M94" t="str">
            <v>2021-22</v>
          </cell>
          <cell r="O94">
            <v>2022</v>
          </cell>
        </row>
        <row r="95">
          <cell r="B95">
            <v>4</v>
          </cell>
          <cell r="C95" t="str">
            <v>dms_FRCP_y4</v>
          </cell>
          <cell r="D95">
            <v>4</v>
          </cell>
          <cell r="E95" t="str">
            <v>CRCP_y4</v>
          </cell>
          <cell r="F95" t="str">
            <v>2022-23</v>
          </cell>
          <cell r="H95" t="str">
            <v>2015-16</v>
          </cell>
          <cell r="J95">
            <v>4</v>
          </cell>
          <cell r="M95" t="str">
            <v>2022-23</v>
          </cell>
          <cell r="O95">
            <v>2023</v>
          </cell>
        </row>
        <row r="96">
          <cell r="B96">
            <v>5</v>
          </cell>
          <cell r="C96" t="str">
            <v>dms_FRCP_y5</v>
          </cell>
          <cell r="D96">
            <v>5</v>
          </cell>
          <cell r="E96" t="str">
            <v>CRCP_y5</v>
          </cell>
          <cell r="F96" t="str">
            <v>2023-24</v>
          </cell>
          <cell r="H96" t="str">
            <v>2014-15</v>
          </cell>
          <cell r="J96">
            <v>5</v>
          </cell>
          <cell r="M96" t="str">
            <v>2023-24</v>
          </cell>
          <cell r="O96">
            <v>2024</v>
          </cell>
        </row>
        <row r="97">
          <cell r="B97">
            <v>6</v>
          </cell>
          <cell r="C97" t="str">
            <v>dms_FRCP_y6</v>
          </cell>
          <cell r="D97">
            <v>6</v>
          </cell>
          <cell r="E97" t="str">
            <v>CRCP_y6</v>
          </cell>
          <cell r="F97" t="str">
            <v>2024-25</v>
          </cell>
          <cell r="H97" t="str">
            <v>2013-14</v>
          </cell>
          <cell r="J97">
            <v>6</v>
          </cell>
          <cell r="M97" t="str">
            <v>2024-25</v>
          </cell>
          <cell r="O97">
            <v>2025</v>
          </cell>
        </row>
        <row r="98">
          <cell r="B98">
            <v>7</v>
          </cell>
          <cell r="C98" t="str">
            <v>dms_FRCP_y7</v>
          </cell>
          <cell r="D98">
            <v>7</v>
          </cell>
          <cell r="E98" t="str">
            <v>CRCP_y7</v>
          </cell>
          <cell r="F98" t="str">
            <v>2025-26</v>
          </cell>
          <cell r="H98" t="str">
            <v>2012-13</v>
          </cell>
          <cell r="J98">
            <v>7</v>
          </cell>
          <cell r="M98" t="str">
            <v>2025-26</v>
          </cell>
          <cell r="O98">
            <v>2026</v>
          </cell>
        </row>
        <row r="99">
          <cell r="B99">
            <v>8</v>
          </cell>
          <cell r="C99" t="str">
            <v>dms_FRCP_y8</v>
          </cell>
          <cell r="D99">
            <v>8</v>
          </cell>
          <cell r="E99" t="str">
            <v>CRCP_y8</v>
          </cell>
          <cell r="F99" t="str">
            <v>2026-27</v>
          </cell>
          <cell r="H99" t="str">
            <v>2011-12</v>
          </cell>
          <cell r="J99">
            <v>8</v>
          </cell>
          <cell r="M99" t="str">
            <v>2026-27</v>
          </cell>
          <cell r="O99">
            <v>2027</v>
          </cell>
        </row>
        <row r="100">
          <cell r="B100">
            <v>9</v>
          </cell>
          <cell r="C100" t="str">
            <v>dms_FRCP_y9</v>
          </cell>
          <cell r="D100">
            <v>9</v>
          </cell>
          <cell r="E100" t="str">
            <v>CRCP_y9</v>
          </cell>
          <cell r="F100" t="str">
            <v>2027-28</v>
          </cell>
          <cell r="H100" t="str">
            <v>2010-11</v>
          </cell>
          <cell r="J100">
            <v>9</v>
          </cell>
          <cell r="M100" t="str">
            <v>2027-28</v>
          </cell>
          <cell r="O100">
            <v>2028</v>
          </cell>
        </row>
        <row r="101">
          <cell r="B101">
            <v>10</v>
          </cell>
          <cell r="C101" t="str">
            <v>dms_FRCP_y10</v>
          </cell>
          <cell r="D101">
            <v>10</v>
          </cell>
          <cell r="E101" t="str">
            <v>CRCP_y10</v>
          </cell>
          <cell r="F101" t="str">
            <v>2028-29</v>
          </cell>
          <cell r="H101" t="str">
            <v>2009-10</v>
          </cell>
          <cell r="J101">
            <v>10</v>
          </cell>
          <cell r="M101" t="str">
            <v>2028-29</v>
          </cell>
          <cell r="O101">
            <v>2029</v>
          </cell>
        </row>
        <row r="102">
          <cell r="B102">
            <v>11</v>
          </cell>
          <cell r="C102" t="str">
            <v>dms_FRCP_y11</v>
          </cell>
          <cell r="D102">
            <v>11</v>
          </cell>
          <cell r="E102" t="str">
            <v>CRCP_y11</v>
          </cell>
          <cell r="F102" t="str">
            <v>2029-30</v>
          </cell>
          <cell r="H102" t="str">
            <v>2008-09</v>
          </cell>
          <cell r="J102">
            <v>11</v>
          </cell>
          <cell r="M102" t="str">
            <v>2029-30</v>
          </cell>
          <cell r="O102">
            <v>2030</v>
          </cell>
        </row>
        <row r="103">
          <cell r="B103">
            <v>12</v>
          </cell>
          <cell r="C103" t="str">
            <v>dms_FRCP_y12</v>
          </cell>
          <cell r="D103">
            <v>12</v>
          </cell>
          <cell r="E103" t="str">
            <v>CRCP_y12</v>
          </cell>
          <cell r="F103" t="str">
            <v>2030-31</v>
          </cell>
          <cell r="H103" t="str">
            <v>2007-08</v>
          </cell>
          <cell r="J103">
            <v>12</v>
          </cell>
          <cell r="M103" t="str">
            <v>2030-31</v>
          </cell>
          <cell r="O103">
            <v>2031</v>
          </cell>
        </row>
        <row r="104">
          <cell r="B104">
            <v>13</v>
          </cell>
          <cell r="C104" t="str">
            <v>dms_FRCP_y13</v>
          </cell>
          <cell r="D104">
            <v>13</v>
          </cell>
          <cell r="E104" t="str">
            <v>CRCP_y13</v>
          </cell>
          <cell r="F104" t="str">
            <v>2031-32</v>
          </cell>
          <cell r="H104" t="str">
            <v>2006-07</v>
          </cell>
          <cell r="J104">
            <v>13</v>
          </cell>
          <cell r="M104" t="str">
            <v>2031-32</v>
          </cell>
          <cell r="O104">
            <v>2032</v>
          </cell>
        </row>
        <row r="105">
          <cell r="B105">
            <v>14</v>
          </cell>
          <cell r="C105" t="str">
            <v>dms_FRCP_y14</v>
          </cell>
          <cell r="D105">
            <v>14</v>
          </cell>
          <cell r="E105" t="str">
            <v>CRCP_y14</v>
          </cell>
          <cell r="F105" t="str">
            <v>2032-33</v>
          </cell>
          <cell r="H105" t="str">
            <v>2005-06</v>
          </cell>
          <cell r="J105">
            <v>14</v>
          </cell>
          <cell r="M105" t="str">
            <v>2032-33</v>
          </cell>
          <cell r="O105">
            <v>2033</v>
          </cell>
        </row>
        <row r="106">
          <cell r="B106">
            <v>15</v>
          </cell>
          <cell r="C106" t="str">
            <v>dms_FRCP_y15</v>
          </cell>
          <cell r="D106">
            <v>15</v>
          </cell>
          <cell r="E106" t="str">
            <v>CRCP_y15</v>
          </cell>
          <cell r="H106" t="str">
            <v>2004-05</v>
          </cell>
          <cell r="J106">
            <v>15</v>
          </cell>
          <cell r="M106" t="str">
            <v>2033-34</v>
          </cell>
          <cell r="O106">
            <v>2034</v>
          </cell>
        </row>
        <row r="107">
          <cell r="M107" t="str">
            <v>2034-35</v>
          </cell>
          <cell r="O107">
            <v>2035</v>
          </cell>
        </row>
        <row r="108">
          <cell r="M108" t="str">
            <v>2035-36</v>
          </cell>
          <cell r="O108">
            <v>2036</v>
          </cell>
        </row>
        <row r="109">
          <cell r="M109" t="str">
            <v>2036-37</v>
          </cell>
          <cell r="O109">
            <v>2037</v>
          </cell>
        </row>
        <row r="110">
          <cell r="C110" t="str">
            <v>2006-07</v>
          </cell>
          <cell r="D110">
            <v>2007</v>
          </cell>
          <cell r="G110" t="str">
            <v>2015-16</v>
          </cell>
          <cell r="H110">
            <v>2016</v>
          </cell>
          <cell r="M110" t="str">
            <v>2037-38</v>
          </cell>
          <cell r="O110">
            <v>2038</v>
          </cell>
        </row>
        <row r="111">
          <cell r="C111" t="str">
            <v>2007-08</v>
          </cell>
          <cell r="D111" t="str">
            <v>2008</v>
          </cell>
          <cell r="G111" t="str">
            <v>2016-17</v>
          </cell>
          <cell r="H111">
            <v>2017</v>
          </cell>
        </row>
        <row r="112">
          <cell r="C112" t="str">
            <v>2008-09</v>
          </cell>
          <cell r="D112" t="str">
            <v>2009</v>
          </cell>
          <cell r="G112" t="str">
            <v>2017-18</v>
          </cell>
          <cell r="H112">
            <v>2018</v>
          </cell>
        </row>
        <row r="113">
          <cell r="C113" t="str">
            <v>2009-10</v>
          </cell>
          <cell r="D113" t="str">
            <v>2010</v>
          </cell>
          <cell r="G113" t="str">
            <v>2018-19</v>
          </cell>
          <cell r="H113">
            <v>2019</v>
          </cell>
        </row>
        <row r="114">
          <cell r="C114" t="str">
            <v>2010-11</v>
          </cell>
          <cell r="D114" t="str">
            <v>2011</v>
          </cell>
          <cell r="G114" t="str">
            <v>2019-20</v>
          </cell>
          <cell r="H114">
            <v>2020</v>
          </cell>
        </row>
        <row r="115">
          <cell r="C115" t="str">
            <v>2011-12</v>
          </cell>
          <cell r="D115" t="str">
            <v>2012</v>
          </cell>
          <cell r="G115" t="str">
            <v>2020-21</v>
          </cell>
          <cell r="H115">
            <v>2021</v>
          </cell>
        </row>
        <row r="116">
          <cell r="C116" t="str">
            <v>2012-13</v>
          </cell>
          <cell r="D116" t="str">
            <v>2013</v>
          </cell>
          <cell r="G116" t="str">
            <v>2021-22</v>
          </cell>
          <cell r="H116">
            <v>2022</v>
          </cell>
        </row>
        <row r="117">
          <cell r="C117" t="str">
            <v>2013-14</v>
          </cell>
          <cell r="D117" t="str">
            <v>2014</v>
          </cell>
          <cell r="G117" t="str">
            <v>2022-23</v>
          </cell>
          <cell r="H117">
            <v>2023</v>
          </cell>
        </row>
        <row r="118">
          <cell r="C118" t="str">
            <v>2014-15</v>
          </cell>
          <cell r="D118" t="str">
            <v>2015</v>
          </cell>
          <cell r="G118" t="str">
            <v>2023-24</v>
          </cell>
          <cell r="H118">
            <v>2024</v>
          </cell>
        </row>
        <row r="119">
          <cell r="C119" t="str">
            <v>2015-16</v>
          </cell>
          <cell r="D119" t="str">
            <v>2016</v>
          </cell>
          <cell r="G119" t="str">
            <v>2024-25</v>
          </cell>
          <cell r="H119">
            <v>2025</v>
          </cell>
        </row>
        <row r="120">
          <cell r="C120" t="str">
            <v>2016-17</v>
          </cell>
          <cell r="D120" t="str">
            <v>2017</v>
          </cell>
          <cell r="G120" t="str">
            <v>2025-26</v>
          </cell>
          <cell r="H120">
            <v>2026</v>
          </cell>
        </row>
        <row r="121">
          <cell r="C121" t="str">
            <v>2017-18</v>
          </cell>
          <cell r="D121" t="str">
            <v>2018</v>
          </cell>
          <cell r="G121" t="str">
            <v>2026-27</v>
          </cell>
          <cell r="H121">
            <v>2027</v>
          </cell>
        </row>
        <row r="122">
          <cell r="C122" t="str">
            <v>2018-19</v>
          </cell>
          <cell r="D122">
            <v>2019</v>
          </cell>
          <cell r="G122" t="str">
            <v>2027-28</v>
          </cell>
          <cell r="H122">
            <v>2028</v>
          </cell>
        </row>
        <row r="123">
          <cell r="C123" t="str">
            <v>2019-20</v>
          </cell>
          <cell r="D123" t="str">
            <v>2020</v>
          </cell>
          <cell r="G123" t="str">
            <v>2028-29</v>
          </cell>
          <cell r="H123">
            <v>2029</v>
          </cell>
        </row>
        <row r="124">
          <cell r="C124" t="str">
            <v>2019-20</v>
          </cell>
          <cell r="D124" t="str">
            <v>2020</v>
          </cell>
          <cell r="G124" t="str">
            <v>2029-30</v>
          </cell>
          <cell r="H124">
            <v>2030</v>
          </cell>
        </row>
        <row r="125">
          <cell r="C125" t="str">
            <v>2020-21</v>
          </cell>
          <cell r="D125" t="str">
            <v>2021</v>
          </cell>
        </row>
        <row r="126">
          <cell r="C126" t="str">
            <v>2021-22</v>
          </cell>
          <cell r="D126" t="str">
            <v>2022</v>
          </cell>
        </row>
        <row r="127">
          <cell r="C127" t="str">
            <v>2022-23</v>
          </cell>
          <cell r="D127" t="str">
            <v>2023</v>
          </cell>
        </row>
        <row r="128">
          <cell r="C128" t="str">
            <v>2023-24</v>
          </cell>
          <cell r="D128" t="str">
            <v>2024</v>
          </cell>
        </row>
        <row r="129">
          <cell r="C129" t="str">
            <v>2024-25</v>
          </cell>
          <cell r="D129" t="str">
            <v>2025</v>
          </cell>
        </row>
      </sheetData>
      <sheetData sheetId="1" refreshError="1">
        <row r="3">
          <cell r="B3" t="str">
            <v>2019-20 to 2023-24</v>
          </cell>
        </row>
        <row r="14">
          <cell r="C14" t="str">
            <v>TasNetworks (D)</v>
          </cell>
        </row>
        <row r="35">
          <cell r="C35" t="str">
            <v>2019-20</v>
          </cell>
          <cell r="D35" t="str">
            <v>2020-21</v>
          </cell>
          <cell r="E35" t="str">
            <v>2021-22</v>
          </cell>
          <cell r="F35" t="str">
            <v>2022-23</v>
          </cell>
          <cell r="G35" t="str">
            <v>2023-24</v>
          </cell>
        </row>
        <row r="38">
          <cell r="C38" t="str">
            <v>2017-18</v>
          </cell>
          <cell r="D38" t="str">
            <v>2018-19</v>
          </cell>
          <cell r="E38" t="str">
            <v>2019-20</v>
          </cell>
          <cell r="F38" t="str">
            <v>2020-21</v>
          </cell>
          <cell r="G38" t="str">
            <v>2021-22</v>
          </cell>
          <cell r="I38" t="e">
            <v>#NAME?</v>
          </cell>
        </row>
        <row r="41">
          <cell r="C41" t="str">
            <v>2012-13</v>
          </cell>
          <cell r="D41" t="str">
            <v>2013-14</v>
          </cell>
          <cell r="E41" t="str">
            <v>2014-15</v>
          </cell>
          <cell r="F41" t="str">
            <v>2015-16</v>
          </cell>
          <cell r="G41" t="str">
            <v>2016-17</v>
          </cell>
        </row>
        <row r="44">
          <cell r="C44" t="str">
            <v>2019-20</v>
          </cell>
        </row>
        <row r="46">
          <cell r="C46" t="str">
            <v>2023-24</v>
          </cell>
        </row>
        <row r="53">
          <cell r="C53" t="str">
            <v>Consolidated</v>
          </cell>
        </row>
        <row r="60">
          <cell r="C60" t="str">
            <v>Financial</v>
          </cell>
        </row>
        <row r="61">
          <cell r="C61" t="str">
            <v>Reset</v>
          </cell>
        </row>
        <row r="64">
          <cell r="C64" t="str">
            <v>June</v>
          </cell>
        </row>
        <row r="65">
          <cell r="C65" t="str">
            <v>June 2019</v>
          </cell>
        </row>
        <row r="69">
          <cell r="C69">
            <v>0</v>
          </cell>
        </row>
        <row r="70">
          <cell r="C70">
            <v>2013</v>
          </cell>
        </row>
        <row r="71">
          <cell r="C71">
            <v>0</v>
          </cell>
        </row>
        <row r="72">
          <cell r="C72">
            <v>0</v>
          </cell>
        </row>
        <row r="73">
          <cell r="C73">
            <v>0</v>
          </cell>
        </row>
        <row r="74">
          <cell r="C74" t="str">
            <v>CRY</v>
          </cell>
        </row>
        <row r="76">
          <cell r="C76">
            <v>5</v>
          </cell>
        </row>
        <row r="77">
          <cell r="C77" t="str">
            <v>dms_FRCP_y5</v>
          </cell>
        </row>
        <row r="78">
          <cell r="C78" t="str">
            <v>2023-24</v>
          </cell>
        </row>
        <row r="79">
          <cell r="C79">
            <v>2</v>
          </cell>
        </row>
        <row r="81">
          <cell r="C81" t="str">
            <v>2017-18</v>
          </cell>
        </row>
        <row r="82">
          <cell r="C82" t="str">
            <v>2018-19</v>
          </cell>
        </row>
      </sheetData>
      <sheetData sheetId="2" refreshError="1"/>
      <sheetData sheetId="3" refreshError="1">
        <row r="54">
          <cell r="E54">
            <v>3.6616217334932735</v>
          </cell>
          <cell r="F54">
            <v>-0.56429515994747093</v>
          </cell>
          <cell r="G54">
            <v>4.0021543199997761E-2</v>
          </cell>
        </row>
      </sheetData>
      <sheetData sheetId="4" refreshError="1">
        <row r="14">
          <cell r="B14" t="str">
            <v>Long Service Leave</v>
          </cell>
        </row>
        <row r="34">
          <cell r="B34" t="str">
            <v xml:space="preserve">Annual Leave </v>
          </cell>
        </row>
        <row r="54">
          <cell r="B54" t="str">
            <v xml:space="preserve">RBF </v>
          </cell>
        </row>
        <row r="74">
          <cell r="B74" t="str">
            <v>SAF (Part)</v>
          </cell>
        </row>
        <row r="114">
          <cell r="B114" t="str">
            <v>Sick Leave</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7.5 EBSS as proposed"/>
      <sheetName val="AER Draft Decision EBSS - TH"/>
      <sheetName val="Old AER Draft Decision EBSS"/>
      <sheetName val="Provisions from EBRIN"/>
      <sheetName val="AER DD EBSS - TN Distribution"/>
      <sheetName val="Sheet1"/>
    </sheetNames>
    <sheetDataSet>
      <sheetData sheetId="0">
        <row r="9">
          <cell r="B9" t="str">
            <v>ActewAGL Distribution</v>
          </cell>
          <cell r="C9" t="str">
            <v>ActewAGL Distribution</v>
          </cell>
          <cell r="D9">
            <v>76670568688</v>
          </cell>
          <cell r="E9" t="str">
            <v>ACT</v>
          </cell>
          <cell r="F9" t="str">
            <v>Electricity</v>
          </cell>
          <cell r="G9" t="str">
            <v>Distribution</v>
          </cell>
          <cell r="H9" t="str">
            <v>Revenue cap</v>
          </cell>
          <cell r="I9" t="str">
            <v>Financial</v>
          </cell>
          <cell r="J9" t="str">
            <v>June</v>
          </cell>
          <cell r="K9">
            <v>5</v>
          </cell>
          <cell r="L9">
            <v>5</v>
          </cell>
          <cell r="M9">
            <v>5</v>
          </cell>
          <cell r="N9" t="str">
            <v>2014-19 Distribution Determination</v>
          </cell>
          <cell r="O9" t="str">
            <v>40 Bunda Street</v>
          </cell>
          <cell r="P9"/>
          <cell r="Q9" t="str">
            <v>CANBERRA</v>
          </cell>
          <cell r="R9" t="str">
            <v>ACT</v>
          </cell>
          <cell r="S9" t="str">
            <v>2600</v>
          </cell>
          <cell r="T9" t="str">
            <v>GPO BOX 366</v>
          </cell>
          <cell r="U9"/>
          <cell r="V9" t="str">
            <v>CANBERRA</v>
          </cell>
          <cell r="W9" t="str">
            <v>ACT</v>
          </cell>
          <cell r="X9">
            <v>2601</v>
          </cell>
          <cell r="Y9" t="str">
            <v>Robert Walker</v>
          </cell>
          <cell r="Z9" t="str">
            <v>02 6248 3847</v>
          </cell>
          <cell r="AA9" t="str">
            <v>robert.walker@actewagle.com.au</v>
          </cell>
          <cell r="AC9" t="str">
            <v>NO</v>
          </cell>
          <cell r="AD9" t="str">
            <v>YES</v>
          </cell>
          <cell r="AE9" t="str">
            <v>YES</v>
          </cell>
          <cell r="AF9" t="str">
            <v>NO</v>
          </cell>
        </row>
        <row r="10">
          <cell r="B10" t="str">
            <v>ActewAGL Distribution (Tx Assets)</v>
          </cell>
          <cell r="C10" t="str">
            <v>ActewAGL Distribution (Tx Assets)</v>
          </cell>
          <cell r="D10">
            <v>76670568688</v>
          </cell>
          <cell r="E10" t="str">
            <v>ACT</v>
          </cell>
          <cell r="F10" t="str">
            <v>Electricity</v>
          </cell>
          <cell r="G10" t="str">
            <v>Distribution</v>
          </cell>
          <cell r="H10" t="str">
            <v>Revenue cap</v>
          </cell>
          <cell r="I10" t="str">
            <v>Financial</v>
          </cell>
          <cell r="J10" t="str">
            <v>June</v>
          </cell>
          <cell r="K10">
            <v>5</v>
          </cell>
          <cell r="L10">
            <v>5</v>
          </cell>
          <cell r="M10">
            <v>5</v>
          </cell>
          <cell r="N10" t="str">
            <v>distribution determination</v>
          </cell>
          <cell r="O10" t="str">
            <v>40 Bunda Street</v>
          </cell>
          <cell r="P10"/>
          <cell r="Q10" t="str">
            <v>CANBERRA</v>
          </cell>
          <cell r="R10" t="str">
            <v>ACT</v>
          </cell>
          <cell r="S10" t="str">
            <v>2600</v>
          </cell>
          <cell r="T10" t="str">
            <v>GPO BOX 366</v>
          </cell>
          <cell r="U10"/>
          <cell r="V10" t="str">
            <v>CANBERRA</v>
          </cell>
          <cell r="W10" t="str">
            <v>ACT</v>
          </cell>
          <cell r="X10">
            <v>2601</v>
          </cell>
          <cell r="Y10" t="str">
            <v>Robert Walker</v>
          </cell>
          <cell r="Z10" t="str">
            <v>02 6248 3847</v>
          </cell>
          <cell r="AA10" t="str">
            <v>robert.walker@actewagle.com.au</v>
          </cell>
          <cell r="AC10"/>
          <cell r="AD10"/>
          <cell r="AE10"/>
          <cell r="AF10"/>
        </row>
        <row r="11">
          <cell r="B11" t="str">
            <v>ActewAGL Gas</v>
          </cell>
          <cell r="C11" t="str">
            <v>ActewAGL Gas</v>
          </cell>
          <cell r="D11">
            <v>76670568688</v>
          </cell>
          <cell r="E11" t="str">
            <v>ACT</v>
          </cell>
          <cell r="F11" t="str">
            <v>Gas</v>
          </cell>
          <cell r="G11" t="str">
            <v>Distribution</v>
          </cell>
          <cell r="H11" t="str">
            <v>Weighted average price cap</v>
          </cell>
          <cell r="I11" t="str">
            <v>Financial</v>
          </cell>
          <cell r="J11" t="str">
            <v>June</v>
          </cell>
          <cell r="K11">
            <v>5</v>
          </cell>
          <cell r="L11">
            <v>5</v>
          </cell>
          <cell r="M11" t="str">
            <v>x</v>
          </cell>
          <cell r="N11"/>
          <cell r="O11" t="str">
            <v>40 Bunda Street</v>
          </cell>
          <cell r="P11"/>
          <cell r="Q11" t="str">
            <v>CANBERRA</v>
          </cell>
          <cell r="R11" t="str">
            <v>ACT</v>
          </cell>
          <cell r="S11" t="str">
            <v>2600</v>
          </cell>
          <cell r="T11" t="str">
            <v>GPO BOX 366</v>
          </cell>
          <cell r="U11"/>
          <cell r="V11" t="str">
            <v>CANBERRA</v>
          </cell>
          <cell r="W11" t="str">
            <v>ACT</v>
          </cell>
          <cell r="X11">
            <v>2601</v>
          </cell>
          <cell r="Y11" t="str">
            <v>Philip Deamer</v>
          </cell>
          <cell r="Z11" t="str">
            <v>02 6248 3438</v>
          </cell>
          <cell r="AA11" t="str">
            <v>GasAAReview@actewagl.com.au</v>
          </cell>
          <cell r="AC11"/>
          <cell r="AD11"/>
          <cell r="AE11"/>
          <cell r="AF11"/>
        </row>
        <row r="12">
          <cell r="B12" t="str">
            <v>AEMO</v>
          </cell>
          <cell r="C12" t="str">
            <v>Australian Energy Market Operator Ltd</v>
          </cell>
          <cell r="D12">
            <v>94072010327</v>
          </cell>
          <cell r="E12" t="str">
            <v>Vic</v>
          </cell>
          <cell r="F12" t="str">
            <v>Electricity</v>
          </cell>
          <cell r="G12" t="str">
            <v>Transmission</v>
          </cell>
          <cell r="H12" t="str">
            <v>-</v>
          </cell>
          <cell r="I12" t="str">
            <v>Financial</v>
          </cell>
          <cell r="J12" t="str">
            <v>March</v>
          </cell>
          <cell r="K12">
            <v>5</v>
          </cell>
          <cell r="L12">
            <v>5</v>
          </cell>
          <cell r="M12" t="str">
            <v>x</v>
          </cell>
          <cell r="N12" t="str">
            <v>-</v>
          </cell>
          <cell r="O12" t="str">
            <v>Level 22</v>
          </cell>
          <cell r="P12" t="str">
            <v>530 Collins Street</v>
          </cell>
          <cell r="Q12" t="str">
            <v>MELBOURNE</v>
          </cell>
          <cell r="R12" t="str">
            <v>VIC</v>
          </cell>
          <cell r="S12" t="str">
            <v>3000</v>
          </cell>
          <cell r="T12" t="str">
            <v>GPO Box 2008</v>
          </cell>
          <cell r="U12"/>
          <cell r="V12" t="str">
            <v>MELBOURNE</v>
          </cell>
          <cell r="W12" t="str">
            <v>VIC</v>
          </cell>
          <cell r="X12" t="str">
            <v>3001</v>
          </cell>
          <cell r="Y12"/>
          <cell r="Z12"/>
          <cell r="AA12"/>
          <cell r="AC12"/>
          <cell r="AD12"/>
          <cell r="AE12"/>
          <cell r="AF12"/>
        </row>
        <row r="13">
          <cell r="B13" t="str">
            <v>AGN (Albury and Victoria)</v>
          </cell>
          <cell r="C13" t="str">
            <v>Australian Gas Networks Limited (reporting data for Albury and Victoria)</v>
          </cell>
          <cell r="D13">
            <v>19078551685</v>
          </cell>
          <cell r="E13" t="str">
            <v>Vic</v>
          </cell>
          <cell r="F13" t="str">
            <v>Gas</v>
          </cell>
          <cell r="G13" t="str">
            <v>Distribution</v>
          </cell>
          <cell r="H13" t="str">
            <v>Weighted average price cap</v>
          </cell>
          <cell r="I13" t="str">
            <v>Calendar</v>
          </cell>
          <cell r="J13" t="str">
            <v>December</v>
          </cell>
          <cell r="K13">
            <v>5</v>
          </cell>
          <cell r="L13">
            <v>5</v>
          </cell>
          <cell r="M13" t="str">
            <v>x</v>
          </cell>
          <cell r="N13"/>
          <cell r="O13" t="str">
            <v>Level 6</v>
          </cell>
          <cell r="P13" t="str">
            <v>400 King William Street</v>
          </cell>
          <cell r="Q13" t="str">
            <v>ADELAIDE</v>
          </cell>
          <cell r="R13" t="str">
            <v>SA</v>
          </cell>
          <cell r="S13" t="str">
            <v>5000</v>
          </cell>
          <cell r="T13" t="str">
            <v>PO Box 6468</v>
          </cell>
          <cell r="U13" t="str">
            <v>Halifax Street</v>
          </cell>
          <cell r="V13" t="str">
            <v>ADELAIDE</v>
          </cell>
          <cell r="W13" t="str">
            <v>SA</v>
          </cell>
          <cell r="X13" t="str">
            <v>5000</v>
          </cell>
          <cell r="Y13" t="str">
            <v>Craig de Laine</v>
          </cell>
          <cell r="Z13" t="str">
            <v xml:space="preserve">08 8418 1129 </v>
          </cell>
          <cell r="AA13" t="str">
            <v>craig.delaine@agn.com.au</v>
          </cell>
          <cell r="AC13"/>
          <cell r="AD13"/>
          <cell r="AE13"/>
          <cell r="AF13"/>
        </row>
        <row r="14">
          <cell r="B14" t="str">
            <v>AGN (Albury)</v>
          </cell>
          <cell r="C14" t="str">
            <v>Australian Gas Networks Limited (reporting data for Albury)</v>
          </cell>
          <cell r="D14">
            <v>19078551685</v>
          </cell>
          <cell r="E14" t="str">
            <v>Vic</v>
          </cell>
          <cell r="F14" t="str">
            <v>Gas</v>
          </cell>
          <cell r="G14" t="str">
            <v>Distribution</v>
          </cell>
          <cell r="H14" t="str">
            <v>Weighted average price cap</v>
          </cell>
          <cell r="I14" t="str">
            <v>Calendar</v>
          </cell>
          <cell r="J14" t="str">
            <v>December</v>
          </cell>
          <cell r="K14">
            <v>5</v>
          </cell>
          <cell r="L14">
            <v>5</v>
          </cell>
          <cell r="M14" t="str">
            <v>x</v>
          </cell>
          <cell r="N14"/>
          <cell r="O14" t="str">
            <v>Level 6</v>
          </cell>
          <cell r="P14" t="str">
            <v>400 King William Street</v>
          </cell>
          <cell r="Q14" t="str">
            <v>ADELAIDE</v>
          </cell>
          <cell r="R14" t="str">
            <v>SA</v>
          </cell>
          <cell r="S14" t="str">
            <v>5000</v>
          </cell>
          <cell r="T14" t="str">
            <v>PO Box 6468</v>
          </cell>
          <cell r="U14" t="str">
            <v>Halifax Street</v>
          </cell>
          <cell r="V14" t="str">
            <v>ADELAIDE</v>
          </cell>
          <cell r="W14" t="str">
            <v>SA</v>
          </cell>
          <cell r="X14" t="str">
            <v>5000</v>
          </cell>
          <cell r="Y14" t="str">
            <v>Craig de Laine</v>
          </cell>
          <cell r="Z14" t="str">
            <v xml:space="preserve">08 8418 1129 </v>
          </cell>
          <cell r="AA14" t="str">
            <v>craig.delaine@agn.com.au</v>
          </cell>
          <cell r="AC14"/>
          <cell r="AD14"/>
          <cell r="AE14"/>
          <cell r="AF14"/>
        </row>
        <row r="15">
          <cell r="B15" t="str">
            <v>AGN (SA)</v>
          </cell>
          <cell r="C15" t="str">
            <v>Australian Gas Networks Limited (reporting data for SA)</v>
          </cell>
          <cell r="D15">
            <v>19078551685</v>
          </cell>
          <cell r="E15" t="str">
            <v>SA</v>
          </cell>
          <cell r="F15" t="str">
            <v>Gas</v>
          </cell>
          <cell r="G15" t="str">
            <v>Distribution</v>
          </cell>
          <cell r="H15" t="str">
            <v>Weighted average price cap</v>
          </cell>
          <cell r="I15" t="str">
            <v>Financial</v>
          </cell>
          <cell r="J15" t="str">
            <v>June</v>
          </cell>
          <cell r="K15">
            <v>5</v>
          </cell>
          <cell r="L15">
            <v>5</v>
          </cell>
          <cell r="M15">
            <v>5</v>
          </cell>
          <cell r="N15" t="str">
            <v>distribution determination</v>
          </cell>
          <cell r="O15" t="str">
            <v>Level 6</v>
          </cell>
          <cell r="P15" t="str">
            <v>400 King William Street</v>
          </cell>
          <cell r="Q15" t="str">
            <v>ADELAIDE</v>
          </cell>
          <cell r="R15" t="str">
            <v>SA</v>
          </cell>
          <cell r="S15" t="str">
            <v>5000</v>
          </cell>
          <cell r="T15" t="str">
            <v>PO Box 6468</v>
          </cell>
          <cell r="U15" t="str">
            <v>Halifax Street</v>
          </cell>
          <cell r="V15" t="str">
            <v>ADELAIDE</v>
          </cell>
          <cell r="W15" t="str">
            <v>SA</v>
          </cell>
          <cell r="X15" t="str">
            <v>5000</v>
          </cell>
          <cell r="Y15" t="str">
            <v>Craig de Laine</v>
          </cell>
          <cell r="Z15" t="str">
            <v xml:space="preserve">08 8418 1129 </v>
          </cell>
          <cell r="AA15" t="str">
            <v>craig.delaine@agn.com.au</v>
          </cell>
          <cell r="AC15"/>
          <cell r="AD15"/>
          <cell r="AE15"/>
          <cell r="AF15"/>
        </row>
        <row r="16">
          <cell r="B16" t="str">
            <v>AGN (Victoria)</v>
          </cell>
          <cell r="C16" t="str">
            <v>Australian Gas Networks Limited (reporting data for Victoria)</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cell r="P16"/>
          <cell r="Q16"/>
          <cell r="R16"/>
          <cell r="S16"/>
          <cell r="T16"/>
          <cell r="U16"/>
          <cell r="V16"/>
          <cell r="W16"/>
          <cell r="X16"/>
          <cell r="Y16"/>
          <cell r="Z16"/>
          <cell r="AA16"/>
          <cell r="AC16"/>
          <cell r="AD16"/>
          <cell r="AE16"/>
          <cell r="AF16"/>
        </row>
        <row r="17">
          <cell r="B17" t="str">
            <v>Amadeus</v>
          </cell>
          <cell r="C17" t="str">
            <v>APT Pipelines (NT) Pty Ltd</v>
          </cell>
          <cell r="D17">
            <v>39009737393</v>
          </cell>
          <cell r="E17" t="str">
            <v>NT</v>
          </cell>
          <cell r="F17" t="str">
            <v>Gas</v>
          </cell>
          <cell r="G17" t="str">
            <v>Transmission</v>
          </cell>
          <cell r="H17" t="str">
            <v>Weighted average price cap</v>
          </cell>
          <cell r="I17" t="str">
            <v>Financial</v>
          </cell>
          <cell r="J17" t="str">
            <v>June</v>
          </cell>
          <cell r="K17">
            <v>5</v>
          </cell>
          <cell r="L17">
            <v>5</v>
          </cell>
          <cell r="M17" t="str">
            <v>x</v>
          </cell>
          <cell r="N17" t="str">
            <v>n/a</v>
          </cell>
          <cell r="O17" t="str">
            <v>Level 19, HSBC Building</v>
          </cell>
          <cell r="P17" t="str">
            <v>580 George Street</v>
          </cell>
          <cell r="Q17" t="str">
            <v>SYDNEY</v>
          </cell>
          <cell r="R17" t="str">
            <v>NSW</v>
          </cell>
          <cell r="S17" t="str">
            <v>2000</v>
          </cell>
          <cell r="T17" t="str">
            <v>Level 19, HSBC Building</v>
          </cell>
          <cell r="U17" t="str">
            <v>580 George Street</v>
          </cell>
          <cell r="V17" t="str">
            <v>SYDNEY</v>
          </cell>
          <cell r="W17" t="str">
            <v>NSW</v>
          </cell>
          <cell r="X17" t="str">
            <v>2000</v>
          </cell>
          <cell r="Y17" t="str">
            <v>Alexandra Curran</v>
          </cell>
          <cell r="Z17" t="str">
            <v>02 9275 0020</v>
          </cell>
          <cell r="AA17" t="str">
            <v>alexandra.curran@apa.com.au</v>
          </cell>
          <cell r="AC17"/>
          <cell r="AD17"/>
          <cell r="AE17"/>
          <cell r="AF17"/>
        </row>
        <row r="18">
          <cell r="B18" t="str">
            <v>APA GasNet</v>
          </cell>
          <cell r="C18" t="str">
            <v>APA GasNet Australia (Operations) Pty Ltd</v>
          </cell>
          <cell r="D18" t="str">
            <v>065083009</v>
          </cell>
          <cell r="E18" t="str">
            <v>Vic</v>
          </cell>
          <cell r="F18" t="str">
            <v>Gas</v>
          </cell>
          <cell r="G18" t="str">
            <v>Transmission</v>
          </cell>
          <cell r="H18" t="str">
            <v>Weighted average price cap</v>
          </cell>
          <cell r="I18" t="str">
            <v>Calendar</v>
          </cell>
          <cell r="J18" t="str">
            <v>December</v>
          </cell>
          <cell r="K18">
            <v>5</v>
          </cell>
          <cell r="L18">
            <v>5</v>
          </cell>
          <cell r="M18" t="str">
            <v>x</v>
          </cell>
          <cell r="N18"/>
          <cell r="O18" t="str">
            <v>Level 19, HSBC Building</v>
          </cell>
          <cell r="P18" t="str">
            <v>580 George Street</v>
          </cell>
          <cell r="Q18" t="str">
            <v>SYDNEY</v>
          </cell>
          <cell r="R18" t="str">
            <v>NSW</v>
          </cell>
          <cell r="S18" t="str">
            <v>2000</v>
          </cell>
          <cell r="T18" t="str">
            <v>PO Box R41</v>
          </cell>
          <cell r="U18"/>
          <cell r="V18" t="str">
            <v>ROYAL EXCHANGE</v>
          </cell>
          <cell r="W18" t="str">
            <v>NSW</v>
          </cell>
          <cell r="X18" t="str">
            <v>1225</v>
          </cell>
          <cell r="Y18"/>
          <cell r="Z18" t="str">
            <v>02 9693 0000</v>
          </cell>
          <cell r="AA18"/>
          <cell r="AC18"/>
          <cell r="AD18"/>
          <cell r="AE18"/>
          <cell r="AF18"/>
        </row>
        <row r="19">
          <cell r="B19" t="str">
            <v>Ausgrid</v>
          </cell>
          <cell r="C19" t="str">
            <v>Ausgrid</v>
          </cell>
          <cell r="D19">
            <v>78508211731</v>
          </cell>
          <cell r="E19" t="str">
            <v>NSW</v>
          </cell>
          <cell r="F19" t="str">
            <v>Electricity</v>
          </cell>
          <cell r="G19" t="str">
            <v>Distribution</v>
          </cell>
          <cell r="H19" t="str">
            <v>Revenue cap</v>
          </cell>
          <cell r="I19" t="str">
            <v>Financial</v>
          </cell>
          <cell r="J19" t="str">
            <v>June</v>
          </cell>
          <cell r="K19">
            <v>5</v>
          </cell>
          <cell r="L19">
            <v>5</v>
          </cell>
          <cell r="M19">
            <v>5</v>
          </cell>
          <cell r="N19" t="str">
            <v>2014-19 Distribution Determination</v>
          </cell>
          <cell r="O19" t="str">
            <v>570 George St</v>
          </cell>
          <cell r="P19"/>
          <cell r="Q19" t="str">
            <v>SYDNEY</v>
          </cell>
          <cell r="R19" t="str">
            <v>NSW</v>
          </cell>
          <cell r="S19">
            <v>2000</v>
          </cell>
          <cell r="T19" t="str">
            <v>GPO Box 4009</v>
          </cell>
          <cell r="U19"/>
          <cell r="V19" t="str">
            <v>SYDNEY</v>
          </cell>
          <cell r="W19" t="str">
            <v>NSW</v>
          </cell>
          <cell r="X19" t="str">
            <v>2001</v>
          </cell>
          <cell r="Y19" t="str">
            <v>John Thomson</v>
          </cell>
          <cell r="Z19" t="str">
            <v>(02) 9269 2312</v>
          </cell>
          <cell r="AA19" t="str">
            <v>john.thomson@ausgrid.com.au</v>
          </cell>
          <cell r="AC19" t="str">
            <v>YES</v>
          </cell>
          <cell r="AD19" t="str">
            <v>YES</v>
          </cell>
          <cell r="AE19" t="str">
            <v>YES</v>
          </cell>
          <cell r="AF19" t="str">
            <v>YES</v>
          </cell>
        </row>
        <row r="20">
          <cell r="B20" t="str">
            <v>Ausgrid (Tx Assets)</v>
          </cell>
          <cell r="C20" t="str">
            <v>Ausgrid (Tx Assets)</v>
          </cell>
          <cell r="D20">
            <v>67505337385</v>
          </cell>
          <cell r="E20" t="str">
            <v>NSW</v>
          </cell>
          <cell r="F20" t="str">
            <v>Electricity</v>
          </cell>
          <cell r="G20" t="str">
            <v>Distribution</v>
          </cell>
          <cell r="H20" t="str">
            <v>Revenue cap</v>
          </cell>
          <cell r="I20" t="str">
            <v>Financial</v>
          </cell>
          <cell r="J20" t="str">
            <v>June</v>
          </cell>
          <cell r="K20">
            <v>5</v>
          </cell>
          <cell r="L20">
            <v>5</v>
          </cell>
          <cell r="M20">
            <v>5</v>
          </cell>
          <cell r="N20" t="str">
            <v>distribution determination</v>
          </cell>
          <cell r="O20"/>
          <cell r="P20"/>
          <cell r="Q20"/>
          <cell r="R20" t="str">
            <v>NSW</v>
          </cell>
          <cell r="S20"/>
          <cell r="T20"/>
          <cell r="U20"/>
          <cell r="V20"/>
          <cell r="W20"/>
          <cell r="X20"/>
          <cell r="Y20"/>
          <cell r="Z20"/>
          <cell r="AA20"/>
          <cell r="AC20"/>
          <cell r="AD20"/>
          <cell r="AE20"/>
          <cell r="AF20"/>
        </row>
        <row r="21">
          <cell r="B21" t="str">
            <v>AusNet (D)</v>
          </cell>
          <cell r="C21" t="str">
            <v>AusNet Electricity Services Pty Ltd</v>
          </cell>
          <cell r="D21">
            <v>91064651118</v>
          </cell>
          <cell r="E21" t="str">
            <v>Vic</v>
          </cell>
          <cell r="F21" t="str">
            <v>Electricity</v>
          </cell>
          <cell r="G21" t="str">
            <v>Distribution</v>
          </cell>
          <cell r="H21" t="str">
            <v>Revenue cap</v>
          </cell>
          <cell r="I21" t="str">
            <v>Calendar</v>
          </cell>
          <cell r="J21" t="str">
            <v>December</v>
          </cell>
          <cell r="K21">
            <v>5</v>
          </cell>
          <cell r="L21">
            <v>5</v>
          </cell>
          <cell r="M21">
            <v>2</v>
          </cell>
          <cell r="N21" t="str">
            <v>2016-20 Distribution Determination</v>
          </cell>
          <cell r="O21" t="str">
            <v>Level 32</v>
          </cell>
          <cell r="P21" t="str">
            <v>2 Southbank Boulevard</v>
          </cell>
          <cell r="Q21" t="str">
            <v>SOUTHBANK</v>
          </cell>
          <cell r="R21" t="str">
            <v>Vic</v>
          </cell>
          <cell r="S21" t="str">
            <v>3006</v>
          </cell>
          <cell r="T21" t="str">
            <v>Locked Bag 14051</v>
          </cell>
          <cell r="U21"/>
          <cell r="V21" t="str">
            <v>MELBOURNE CITY MAIL CENTRE</v>
          </cell>
          <cell r="W21" t="str">
            <v>VIC</v>
          </cell>
          <cell r="X21">
            <v>8001</v>
          </cell>
          <cell r="Y21"/>
          <cell r="Z21"/>
          <cell r="AA21"/>
          <cell r="AC21"/>
          <cell r="AD21" t="str">
            <v>YES</v>
          </cell>
          <cell r="AE21" t="str">
            <v>YES</v>
          </cell>
          <cell r="AF21" t="str">
            <v>YES</v>
          </cell>
        </row>
        <row r="22">
          <cell r="B22" t="str">
            <v>AusNet (Gas)</v>
          </cell>
          <cell r="C22" t="str">
            <v>AusNet Gas Services</v>
          </cell>
          <cell r="D22" t="str">
            <v>086015036</v>
          </cell>
          <cell r="E22" t="str">
            <v>Vic</v>
          </cell>
          <cell r="F22" t="str">
            <v>Gas</v>
          </cell>
          <cell r="G22" t="str">
            <v>Distribution</v>
          </cell>
          <cell r="H22" t="str">
            <v>Weighted average price cap</v>
          </cell>
          <cell r="I22" t="str">
            <v>Calendar</v>
          </cell>
          <cell r="J22" t="str">
            <v>December</v>
          </cell>
          <cell r="K22">
            <v>5</v>
          </cell>
          <cell r="L22">
            <v>5</v>
          </cell>
          <cell r="M22" t="str">
            <v>X</v>
          </cell>
          <cell r="N22"/>
          <cell r="O22" t="str">
            <v>Level 19, HSBC Building</v>
          </cell>
          <cell r="P22" t="str">
            <v>580 George Street</v>
          </cell>
          <cell r="Q22" t="str">
            <v>SYDNEY</v>
          </cell>
          <cell r="R22" t="str">
            <v>NSW</v>
          </cell>
          <cell r="S22" t="str">
            <v>2000</v>
          </cell>
          <cell r="T22" t="str">
            <v>PO Box R41</v>
          </cell>
          <cell r="U22"/>
          <cell r="V22" t="str">
            <v>ROYAL EXCHANGE</v>
          </cell>
          <cell r="W22" t="str">
            <v>NSW</v>
          </cell>
          <cell r="X22" t="str">
            <v>1225</v>
          </cell>
          <cell r="Y22" t="str">
            <v>Alexandra Curran</v>
          </cell>
          <cell r="Z22" t="str">
            <v>02 9275 0020</v>
          </cell>
          <cell r="AA22" t="str">
            <v>alexandra.curran@apa.com.au</v>
          </cell>
          <cell r="AC22"/>
          <cell r="AD22"/>
          <cell r="AE22"/>
          <cell r="AF22"/>
        </row>
        <row r="23">
          <cell r="B23" t="str">
            <v>AusNet (T)</v>
          </cell>
          <cell r="C23" t="str">
            <v>Ausnet Services (Transmission) Ltd</v>
          </cell>
          <cell r="D23">
            <v>48116124362</v>
          </cell>
          <cell r="E23" t="str">
            <v>Vic</v>
          </cell>
          <cell r="F23" t="str">
            <v>Electricity</v>
          </cell>
          <cell r="G23" t="str">
            <v>Transmission</v>
          </cell>
          <cell r="H23" t="str">
            <v>Revenue cap</v>
          </cell>
          <cell r="I23" t="str">
            <v>Financial</v>
          </cell>
          <cell r="J23" t="str">
            <v>March</v>
          </cell>
          <cell r="K23">
            <v>5</v>
          </cell>
          <cell r="L23">
            <v>5</v>
          </cell>
          <cell r="M23">
            <v>2</v>
          </cell>
          <cell r="N23" t="str">
            <v>transmission determination</v>
          </cell>
          <cell r="O23" t="str">
            <v>Level 32</v>
          </cell>
          <cell r="P23" t="str">
            <v>2 Southbank Boulevard</v>
          </cell>
          <cell r="Q23" t="str">
            <v>SOUTHBANK</v>
          </cell>
          <cell r="R23" t="str">
            <v>Vic</v>
          </cell>
          <cell r="S23" t="str">
            <v>3006</v>
          </cell>
          <cell r="T23" t="str">
            <v>Locked Bag 14051</v>
          </cell>
          <cell r="U23"/>
          <cell r="V23" t="str">
            <v>MELBOURNE CITY MAIL CENTRE</v>
          </cell>
          <cell r="W23" t="str">
            <v>Vic</v>
          </cell>
          <cell r="X23" t="str">
            <v>8001</v>
          </cell>
          <cell r="Y23" t="str">
            <v>Clare Thompson</v>
          </cell>
          <cell r="Z23" t="str">
            <v>03 9695 6670</v>
          </cell>
          <cell r="AA23" t="str">
            <v>clare.e.thompson@ausnetservices.com.au</v>
          </cell>
          <cell r="AC23"/>
          <cell r="AD23"/>
          <cell r="AE23"/>
          <cell r="AF23"/>
        </row>
        <row r="24">
          <cell r="B24" t="str">
            <v>Australian Distribution Co.</v>
          </cell>
          <cell r="C24" t="str">
            <v>Australian Distribution Co.</v>
          </cell>
          <cell r="D24">
            <v>11222333444</v>
          </cell>
          <cell r="E24" t="str">
            <v>-</v>
          </cell>
          <cell r="F24" t="str">
            <v>Electricity</v>
          </cell>
          <cell r="G24" t="str">
            <v>Distribution</v>
          </cell>
          <cell r="H24" t="str">
            <v>Revenue cap</v>
          </cell>
          <cell r="I24" t="str">
            <v>Financial</v>
          </cell>
          <cell r="J24" t="str">
            <v>June</v>
          </cell>
          <cell r="K24">
            <v>5</v>
          </cell>
          <cell r="L24">
            <v>5</v>
          </cell>
          <cell r="M24">
            <v>2</v>
          </cell>
          <cell r="N24" t="str">
            <v>distribution determination</v>
          </cell>
          <cell r="O24" t="str">
            <v>123 Straight Street</v>
          </cell>
          <cell r="P24"/>
          <cell r="Q24" t="str">
            <v>SYDNEY</v>
          </cell>
          <cell r="R24" t="str">
            <v>NSW</v>
          </cell>
          <cell r="S24" t="str">
            <v>2000</v>
          </cell>
          <cell r="T24" t="str">
            <v>PO Box 123</v>
          </cell>
          <cell r="U24"/>
          <cell r="V24" t="str">
            <v>SYDNEY</v>
          </cell>
          <cell r="W24" t="str">
            <v>NSW</v>
          </cell>
          <cell r="X24">
            <v>2000</v>
          </cell>
          <cell r="Y24" t="str">
            <v>Bob Smith</v>
          </cell>
          <cell r="Z24" t="str">
            <v>02 1234 5678</v>
          </cell>
          <cell r="AA24" t="str">
            <v>bob@auselec.net.au</v>
          </cell>
          <cell r="AC24"/>
          <cell r="AD24"/>
          <cell r="AE24"/>
          <cell r="AF24"/>
        </row>
        <row r="25">
          <cell r="B25" t="str">
            <v>Australian Distribution Co. (Vic)</v>
          </cell>
          <cell r="C25" t="str">
            <v>Australian Distribution Co. (Victoria)</v>
          </cell>
          <cell r="D25">
            <v>11222333444</v>
          </cell>
          <cell r="E25" t="str">
            <v>Vic</v>
          </cell>
          <cell r="F25" t="str">
            <v>Electricity</v>
          </cell>
          <cell r="G25" t="str">
            <v>Distribution</v>
          </cell>
          <cell r="H25" t="str">
            <v>Revenue cap</v>
          </cell>
          <cell r="I25" t="str">
            <v>Calendar</v>
          </cell>
          <cell r="J25" t="str">
            <v>December</v>
          </cell>
          <cell r="K25">
            <v>5</v>
          </cell>
          <cell r="L25">
            <v>5</v>
          </cell>
          <cell r="M25">
            <v>2</v>
          </cell>
          <cell r="N25" t="str">
            <v>distribution determination</v>
          </cell>
          <cell r="O25" t="str">
            <v>123 Straight Street</v>
          </cell>
          <cell r="P25"/>
          <cell r="Q25" t="str">
            <v>MELBOURNE</v>
          </cell>
          <cell r="R25" t="str">
            <v>Vic</v>
          </cell>
          <cell r="S25" t="str">
            <v>3000</v>
          </cell>
          <cell r="T25" t="str">
            <v>PO Box 123</v>
          </cell>
          <cell r="U25"/>
          <cell r="V25" t="str">
            <v>MELBOURNE</v>
          </cell>
          <cell r="W25" t="str">
            <v>VIC</v>
          </cell>
          <cell r="X25" t="str">
            <v>3000</v>
          </cell>
          <cell r="Y25" t="str">
            <v>Bob Smith</v>
          </cell>
          <cell r="Z25" t="str">
            <v>02 1234 5678</v>
          </cell>
          <cell r="AA25" t="str">
            <v>bob@auselec.net.au</v>
          </cell>
          <cell r="AC25"/>
          <cell r="AD25"/>
          <cell r="AE25"/>
          <cell r="AF25"/>
        </row>
        <row r="26">
          <cell r="B26" t="str">
            <v>Australian Transmission Co.</v>
          </cell>
          <cell r="C26" t="str">
            <v>Australian Transmission Co.</v>
          </cell>
          <cell r="D26">
            <v>11222333444</v>
          </cell>
          <cell r="E26" t="str">
            <v>-</v>
          </cell>
          <cell r="F26" t="str">
            <v>Electricity</v>
          </cell>
          <cell r="G26" t="str">
            <v>Transmission</v>
          </cell>
          <cell r="H26" t="str">
            <v>Revenue cap</v>
          </cell>
          <cell r="I26" t="str">
            <v>Financial</v>
          </cell>
          <cell r="J26" t="str">
            <v>June</v>
          </cell>
          <cell r="K26">
            <v>5</v>
          </cell>
          <cell r="L26">
            <v>5</v>
          </cell>
          <cell r="M26">
            <v>5</v>
          </cell>
          <cell r="N26" t="str">
            <v>transmission determination</v>
          </cell>
          <cell r="O26" t="str">
            <v>123 Straight Street</v>
          </cell>
          <cell r="P26"/>
          <cell r="Q26" t="str">
            <v>SYDNEY</v>
          </cell>
          <cell r="R26" t="str">
            <v>NSW</v>
          </cell>
          <cell r="S26" t="str">
            <v>2000</v>
          </cell>
          <cell r="T26" t="str">
            <v>PO Box 123</v>
          </cell>
          <cell r="U26"/>
          <cell r="V26" t="str">
            <v>SYDNEY</v>
          </cell>
          <cell r="W26" t="str">
            <v>NSW</v>
          </cell>
          <cell r="X26">
            <v>2000</v>
          </cell>
          <cell r="Y26" t="str">
            <v>Bob Smith</v>
          </cell>
          <cell r="Z26" t="str">
            <v>02 1234 5678</v>
          </cell>
          <cell r="AA26" t="str">
            <v>bob@auselec.net.au</v>
          </cell>
          <cell r="AC26"/>
          <cell r="AD26"/>
          <cell r="AE26"/>
          <cell r="AF26"/>
        </row>
        <row r="27">
          <cell r="B27" t="str">
            <v>CitiPower</v>
          </cell>
          <cell r="C27" t="str">
            <v>CitiPower</v>
          </cell>
          <cell r="D27">
            <v>76064651056</v>
          </cell>
          <cell r="E27" t="str">
            <v>Vic</v>
          </cell>
          <cell r="F27" t="str">
            <v>Electricity</v>
          </cell>
          <cell r="G27" t="str">
            <v>Distribution</v>
          </cell>
          <cell r="H27" t="str">
            <v>Revenue cap</v>
          </cell>
          <cell r="I27" t="str">
            <v>Calendar</v>
          </cell>
          <cell r="J27" t="str">
            <v>December</v>
          </cell>
          <cell r="K27">
            <v>5</v>
          </cell>
          <cell r="L27">
            <v>5</v>
          </cell>
          <cell r="M27">
            <v>2</v>
          </cell>
          <cell r="N27" t="str">
            <v>2016-20 Distribution Determination</v>
          </cell>
          <cell r="O27" t="str">
            <v>40 Market Street</v>
          </cell>
          <cell r="P27"/>
          <cell r="Q27" t="str">
            <v>MELBOURNE</v>
          </cell>
          <cell r="R27" t="str">
            <v>Vic</v>
          </cell>
          <cell r="S27" t="str">
            <v>3000</v>
          </cell>
          <cell r="T27" t="str">
            <v>Locked Bag 14090</v>
          </cell>
          <cell r="U27"/>
          <cell r="V27" t="str">
            <v>MELBOURNE</v>
          </cell>
          <cell r="W27" t="str">
            <v>VIC</v>
          </cell>
          <cell r="X27">
            <v>8001</v>
          </cell>
          <cell r="Y27" t="str">
            <v>Hannah Williams</v>
          </cell>
          <cell r="Z27" t="str">
            <v>03 9683 4088</v>
          </cell>
          <cell r="AA27" t="str">
            <v>hwilliams@powercor.com.au</v>
          </cell>
          <cell r="AC27" t="str">
            <v>YES</v>
          </cell>
          <cell r="AD27" t="str">
            <v>YES</v>
          </cell>
          <cell r="AE27" t="str">
            <v>NO</v>
          </cell>
          <cell r="AF27" t="str">
            <v>NO</v>
          </cell>
        </row>
        <row r="28">
          <cell r="B28" t="str">
            <v>Directlink</v>
          </cell>
          <cell r="C28" t="str">
            <v>Directlink</v>
          </cell>
          <cell r="D28">
            <v>16779340889</v>
          </cell>
          <cell r="E28" t="str">
            <v>Qld</v>
          </cell>
          <cell r="F28" t="str">
            <v>Electricity</v>
          </cell>
          <cell r="G28" t="str">
            <v>Transmission</v>
          </cell>
          <cell r="H28" t="str">
            <v>Revenue cap</v>
          </cell>
          <cell r="I28" t="str">
            <v>Financial</v>
          </cell>
          <cell r="J28" t="str">
            <v>June</v>
          </cell>
          <cell r="K28">
            <v>9</v>
          </cell>
          <cell r="L28">
            <v>5</v>
          </cell>
          <cell r="M28">
            <v>5</v>
          </cell>
          <cell r="N28" t="str">
            <v>transmission determination</v>
          </cell>
          <cell r="O28" t="str">
            <v>Level 19, HSBC Building</v>
          </cell>
          <cell r="P28" t="str">
            <v>580 George Street</v>
          </cell>
          <cell r="Q28" t="str">
            <v>SYDNEY</v>
          </cell>
          <cell r="R28" t="str">
            <v>NSW</v>
          </cell>
          <cell r="S28" t="str">
            <v>2000</v>
          </cell>
          <cell r="T28" t="str">
            <v>PO Box R41</v>
          </cell>
          <cell r="U28"/>
          <cell r="V28" t="str">
            <v>ROYAL EXCHANGE</v>
          </cell>
          <cell r="W28" t="str">
            <v>NSW</v>
          </cell>
          <cell r="X28" t="str">
            <v>1225</v>
          </cell>
          <cell r="Y28" t="str">
            <v>Scott Young</v>
          </cell>
          <cell r="Z28" t="str">
            <v>02 9275 0031</v>
          </cell>
          <cell r="AA28" t="str">
            <v>scott.young@apa.com.au</v>
          </cell>
          <cell r="AC28"/>
          <cell r="AD28"/>
          <cell r="AE28"/>
          <cell r="AF28"/>
        </row>
        <row r="29">
          <cell r="B29" t="str">
            <v>ElectraNet</v>
          </cell>
          <cell r="C29" t="str">
            <v>ElectraNet</v>
          </cell>
          <cell r="D29">
            <v>41094482416</v>
          </cell>
          <cell r="E29" t="str">
            <v>SA</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52-55 East Terrace</v>
          </cell>
          <cell r="P29" t="str">
            <v>Rymill Park</v>
          </cell>
          <cell r="Q29" t="str">
            <v>ADELAIDE</v>
          </cell>
          <cell r="R29" t="str">
            <v>SA</v>
          </cell>
          <cell r="S29" t="str">
            <v>5000</v>
          </cell>
          <cell r="T29" t="str">
            <v>PO Box 7096</v>
          </cell>
          <cell r="U29" t="str">
            <v>Hutt Street Post Office</v>
          </cell>
          <cell r="V29" t="str">
            <v>ADELAIDE</v>
          </cell>
          <cell r="W29" t="str">
            <v>SA</v>
          </cell>
          <cell r="X29">
            <v>5000</v>
          </cell>
          <cell r="Y29" t="str">
            <v>Bill Jackson</v>
          </cell>
          <cell r="Z29" t="str">
            <v>08 8404 7969</v>
          </cell>
          <cell r="AA29" t="str">
            <v>jackson.bill@electranet.com.au</v>
          </cell>
          <cell r="AC29"/>
          <cell r="AD29"/>
          <cell r="AE29"/>
          <cell r="AF29"/>
        </row>
        <row r="30">
          <cell r="B30" t="str">
            <v>Endeavour Energy</v>
          </cell>
          <cell r="C30" t="str">
            <v>Endeavour Energy</v>
          </cell>
          <cell r="D30">
            <v>59253130878</v>
          </cell>
          <cell r="E30" t="str">
            <v>NSW</v>
          </cell>
          <cell r="F30" t="str">
            <v>Electricity</v>
          </cell>
          <cell r="G30" t="str">
            <v>Distribution</v>
          </cell>
          <cell r="H30" t="str">
            <v>Revenue cap</v>
          </cell>
          <cell r="I30" t="str">
            <v>Financial</v>
          </cell>
          <cell r="J30" t="str">
            <v>June</v>
          </cell>
          <cell r="K30">
            <v>5</v>
          </cell>
          <cell r="L30">
            <v>5</v>
          </cell>
          <cell r="M30">
            <v>5</v>
          </cell>
          <cell r="N30" t="str">
            <v>2014-19 Distribution Determination</v>
          </cell>
          <cell r="O30" t="str">
            <v>51 Huntingwood Drive</v>
          </cell>
          <cell r="P30"/>
          <cell r="Q30" t="str">
            <v>HUNTINGWOOD</v>
          </cell>
          <cell r="R30" t="str">
            <v>NSW</v>
          </cell>
          <cell r="S30" t="str">
            <v>2148</v>
          </cell>
          <cell r="T30" t="str">
            <v>PO Box 811</v>
          </cell>
          <cell r="U30"/>
          <cell r="V30" t="str">
            <v>SEVEN HILLS</v>
          </cell>
          <cell r="W30" t="str">
            <v>NSW</v>
          </cell>
          <cell r="X30" t="str">
            <v>1730</v>
          </cell>
          <cell r="Y30" t="str">
            <v>Jon Hocking</v>
          </cell>
          <cell r="Z30" t="str">
            <v>02 9853 4386 / 0407 348 156</v>
          </cell>
          <cell r="AA30" t="str">
            <v>Jon.Hocking@Endeavourenergy.com.au</v>
          </cell>
          <cell r="AC30" t="str">
            <v>NO</v>
          </cell>
          <cell r="AD30" t="str">
            <v>YES</v>
          </cell>
          <cell r="AE30" t="str">
            <v>YES</v>
          </cell>
          <cell r="AF30" t="str">
            <v>YES</v>
          </cell>
        </row>
        <row r="31">
          <cell r="B31" t="str">
            <v>Energex</v>
          </cell>
          <cell r="C31" t="str">
            <v>Energex</v>
          </cell>
          <cell r="D31">
            <v>40078849055</v>
          </cell>
          <cell r="E31" t="str">
            <v>Qld</v>
          </cell>
          <cell r="F31" t="str">
            <v>Electricity</v>
          </cell>
          <cell r="G31" t="str">
            <v>Distribution</v>
          </cell>
          <cell r="H31" t="str">
            <v>Revenue cap</v>
          </cell>
          <cell r="I31" t="str">
            <v>Financial</v>
          </cell>
          <cell r="J31" t="str">
            <v>June</v>
          </cell>
          <cell r="K31">
            <v>5</v>
          </cell>
          <cell r="L31">
            <v>5</v>
          </cell>
          <cell r="M31">
            <v>5</v>
          </cell>
          <cell r="N31" t="str">
            <v>2015-20 Distribution Determination</v>
          </cell>
          <cell r="O31" t="str">
            <v>26 Reddacliff Street</v>
          </cell>
          <cell r="P31"/>
          <cell r="Q31" t="str">
            <v>NEWSTEAD</v>
          </cell>
          <cell r="R31" t="str">
            <v>Qld</v>
          </cell>
          <cell r="S31" t="str">
            <v>4006</v>
          </cell>
          <cell r="T31" t="str">
            <v>26 Reddacliff Street</v>
          </cell>
          <cell r="U31"/>
          <cell r="V31" t="str">
            <v>NEWSTEAD</v>
          </cell>
          <cell r="W31" t="str">
            <v>QLD</v>
          </cell>
          <cell r="X31" t="str">
            <v>4006</v>
          </cell>
          <cell r="Y31" t="str">
            <v>Nicola Roscoe</v>
          </cell>
          <cell r="Z31" t="str">
            <v>07 3664 5891</v>
          </cell>
          <cell r="AA31" t="str">
            <v>nicolaroscoe@energex.com.au</v>
          </cell>
          <cell r="AC31" t="str">
            <v>YES</v>
          </cell>
          <cell r="AD31" t="str">
            <v>YES</v>
          </cell>
          <cell r="AE31" t="str">
            <v>YES</v>
          </cell>
          <cell r="AF31" t="str">
            <v>NO</v>
          </cell>
        </row>
        <row r="32">
          <cell r="B32" t="str">
            <v>Ergon Energy</v>
          </cell>
          <cell r="C32" t="str">
            <v>Ergon Energy</v>
          </cell>
          <cell r="D32">
            <v>50087646062</v>
          </cell>
          <cell r="E32" t="str">
            <v>Qld</v>
          </cell>
          <cell r="F32" t="str">
            <v>Electricity</v>
          </cell>
          <cell r="G32" t="str">
            <v>Distribution</v>
          </cell>
          <cell r="H32" t="str">
            <v>Revenue cap</v>
          </cell>
          <cell r="I32" t="str">
            <v>Financial</v>
          </cell>
          <cell r="J32" t="str">
            <v>June</v>
          </cell>
          <cell r="K32">
            <v>5</v>
          </cell>
          <cell r="L32">
            <v>5</v>
          </cell>
          <cell r="M32">
            <v>5</v>
          </cell>
          <cell r="N32" t="str">
            <v>2015-20 Distribution Determination</v>
          </cell>
          <cell r="O32" t="str">
            <v>22 Walker Street</v>
          </cell>
          <cell r="P32"/>
          <cell r="Q32" t="str">
            <v>TOWNSVILLE</v>
          </cell>
          <cell r="R32" t="str">
            <v>Qld</v>
          </cell>
          <cell r="S32" t="str">
            <v>4810</v>
          </cell>
          <cell r="T32" t="str">
            <v>Po Box 264</v>
          </cell>
          <cell r="U32"/>
          <cell r="V32" t="str">
            <v>FORTITUDE VALLEY</v>
          </cell>
          <cell r="W32" t="str">
            <v>QLD</v>
          </cell>
          <cell r="X32">
            <v>4006</v>
          </cell>
          <cell r="Y32" t="str">
            <v>Jenny Doyle, Group Manager Regulatory Affairs</v>
          </cell>
          <cell r="Z32" t="str">
            <v>(07) 3851 6416</v>
          </cell>
          <cell r="AA32" t="str">
            <v>jenny.doyle@ergon.com.au</v>
          </cell>
          <cell r="AC32" t="str">
            <v>NO</v>
          </cell>
          <cell r="AD32" t="str">
            <v>YES</v>
          </cell>
          <cell r="AE32" t="str">
            <v>YES</v>
          </cell>
          <cell r="AF32" t="str">
            <v>YES</v>
          </cell>
        </row>
        <row r="33">
          <cell r="B33" t="str">
            <v>Essential Energy</v>
          </cell>
          <cell r="C33" t="str">
            <v>Essential Energy</v>
          </cell>
          <cell r="D33">
            <v>37428185226</v>
          </cell>
          <cell r="E33" t="str">
            <v>NSW</v>
          </cell>
          <cell r="F33" t="str">
            <v>Electricity</v>
          </cell>
          <cell r="G33" t="str">
            <v>Distribution</v>
          </cell>
          <cell r="H33" t="str">
            <v>Revenue cap</v>
          </cell>
          <cell r="I33" t="str">
            <v>Financial</v>
          </cell>
          <cell r="J33" t="str">
            <v>June</v>
          </cell>
          <cell r="K33">
            <v>5</v>
          </cell>
          <cell r="L33">
            <v>5</v>
          </cell>
          <cell r="M33">
            <v>5</v>
          </cell>
          <cell r="N33" t="str">
            <v>2014-19 Distribution Determination</v>
          </cell>
          <cell r="O33" t="str">
            <v>8 Buller Street</v>
          </cell>
          <cell r="P33"/>
          <cell r="Q33" t="str">
            <v>PORT MACQUARIE</v>
          </cell>
          <cell r="R33" t="str">
            <v>NSW</v>
          </cell>
          <cell r="S33" t="str">
            <v>2444</v>
          </cell>
          <cell r="T33" t="str">
            <v>PO Box 5730</v>
          </cell>
          <cell r="U33"/>
          <cell r="V33" t="str">
            <v>PORT MACQUARIE</v>
          </cell>
          <cell r="W33" t="str">
            <v>NSW</v>
          </cell>
          <cell r="X33" t="str">
            <v>2444</v>
          </cell>
          <cell r="Y33" t="str">
            <v>Catherine Waddell</v>
          </cell>
          <cell r="Z33" t="str">
            <v>02 6338 3553</v>
          </cell>
          <cell r="AA33" t="str">
            <v>catherine.waddell@essentialenergy.com.au</v>
          </cell>
          <cell r="AC33"/>
          <cell r="AD33"/>
          <cell r="AE33" t="str">
            <v>YES</v>
          </cell>
          <cell r="AF33" t="str">
            <v>YES</v>
          </cell>
        </row>
        <row r="34">
          <cell r="B34" t="str">
            <v>Jemena Electricity</v>
          </cell>
          <cell r="C34" t="str">
            <v>Jemena Electricity</v>
          </cell>
          <cell r="D34">
            <v>82064651083</v>
          </cell>
          <cell r="E34" t="str">
            <v>Vic</v>
          </cell>
          <cell r="F34" t="str">
            <v>Electricity</v>
          </cell>
          <cell r="G34" t="str">
            <v>Distribution</v>
          </cell>
          <cell r="H34" t="str">
            <v>Revenue cap</v>
          </cell>
          <cell r="I34" t="str">
            <v>Calendar</v>
          </cell>
          <cell r="J34" t="str">
            <v>December</v>
          </cell>
          <cell r="K34">
            <v>5</v>
          </cell>
          <cell r="L34">
            <v>5</v>
          </cell>
          <cell r="M34">
            <v>2</v>
          </cell>
          <cell r="N34" t="str">
            <v>2016-20 Distribution Determination</v>
          </cell>
          <cell r="O34" t="str">
            <v>Level 16</v>
          </cell>
          <cell r="P34" t="str">
            <v>567 Collins Street</v>
          </cell>
          <cell r="Q34" t="str">
            <v>MELBOURNE</v>
          </cell>
          <cell r="R34" t="str">
            <v>VIC</v>
          </cell>
          <cell r="S34" t="str">
            <v>3000</v>
          </cell>
          <cell r="T34" t="str">
            <v>PO Box 16182</v>
          </cell>
          <cell r="U34"/>
          <cell r="V34" t="str">
            <v>MELBOURNE</v>
          </cell>
          <cell r="W34" t="str">
            <v>VIC</v>
          </cell>
          <cell r="X34">
            <v>8001</v>
          </cell>
          <cell r="Y34" t="str">
            <v>Matthew Serpell</v>
          </cell>
          <cell r="Z34" t="str">
            <v>03 9173 8231</v>
          </cell>
          <cell r="AA34" t="str">
            <v>matthew.serpell@jemena.com.au</v>
          </cell>
          <cell r="AC34"/>
          <cell r="AD34"/>
          <cell r="AE34" t="str">
            <v>YES</v>
          </cell>
          <cell r="AF34" t="str">
            <v>NO</v>
          </cell>
        </row>
        <row r="35">
          <cell r="B35" t="str">
            <v>JGN</v>
          </cell>
          <cell r="C35" t="str">
            <v>Jemena Gas Networks (NSW) Ltd</v>
          </cell>
          <cell r="D35" t="str">
            <v>003 004 322</v>
          </cell>
          <cell r="E35" t="str">
            <v>NSW</v>
          </cell>
          <cell r="F35" t="str">
            <v>Gas</v>
          </cell>
          <cell r="G35" t="str">
            <v>Distribution</v>
          </cell>
          <cell r="H35" t="str">
            <v>Weighted average price cap</v>
          </cell>
          <cell r="I35" t="str">
            <v>Financial</v>
          </cell>
          <cell r="J35" t="str">
            <v>June</v>
          </cell>
          <cell r="K35">
            <v>5</v>
          </cell>
          <cell r="L35">
            <v>5</v>
          </cell>
          <cell r="M35"/>
          <cell r="N35"/>
          <cell r="O35"/>
          <cell r="P35"/>
          <cell r="Q35"/>
          <cell r="R35"/>
          <cell r="S35"/>
          <cell r="T35"/>
          <cell r="U35"/>
          <cell r="V35"/>
          <cell r="W35"/>
          <cell r="X35"/>
          <cell r="Y35"/>
          <cell r="Z35"/>
          <cell r="AC35"/>
          <cell r="AD35"/>
          <cell r="AE35"/>
          <cell r="AF35"/>
        </row>
        <row r="36">
          <cell r="B36" t="str">
            <v>Multinet Gas</v>
          </cell>
          <cell r="C36" t="str">
            <v>Multinet Gas (DB No.1) Pty Ltd (ACN 086 026 986), Multinet Gas (DB No.2) Pty Ltd (ACN 086 230 122)</v>
          </cell>
          <cell r="D36" t="str">
            <v>086026986</v>
          </cell>
          <cell r="E36" t="str">
            <v>Vic</v>
          </cell>
          <cell r="F36" t="str">
            <v>Gas</v>
          </cell>
          <cell r="G36" t="str">
            <v>Distribution</v>
          </cell>
          <cell r="H36" t="str">
            <v>Weighted average price cap</v>
          </cell>
          <cell r="I36" t="str">
            <v>Calendar</v>
          </cell>
          <cell r="J36" t="str">
            <v>December</v>
          </cell>
          <cell r="K36">
            <v>5</v>
          </cell>
          <cell r="L36">
            <v>5</v>
          </cell>
          <cell r="M36" t="str">
            <v>x</v>
          </cell>
          <cell r="N36"/>
          <cell r="O36" t="str">
            <v>6 Nexus Court</v>
          </cell>
          <cell r="P36"/>
          <cell r="Q36" t="str">
            <v>MULGRAVE</v>
          </cell>
          <cell r="R36" t="str">
            <v>Vic</v>
          </cell>
          <cell r="S36" t="str">
            <v>3149</v>
          </cell>
          <cell r="T36"/>
          <cell r="U36"/>
          <cell r="V36"/>
          <cell r="W36"/>
          <cell r="X36"/>
          <cell r="Y36" t="str">
            <v>Stephanie McDougall</v>
          </cell>
          <cell r="Z36" t="str">
            <v>03 8846 9538</v>
          </cell>
          <cell r="AA36" t="str">
            <v>Stephanie.McDougall@ue.com.au</v>
          </cell>
          <cell r="AC36"/>
          <cell r="AD36"/>
          <cell r="AE36"/>
          <cell r="AF36"/>
        </row>
        <row r="37">
          <cell r="B37" t="str">
            <v>Murraylink</v>
          </cell>
          <cell r="C37" t="str">
            <v>Murraylink</v>
          </cell>
          <cell r="D37">
            <v>79181207909</v>
          </cell>
          <cell r="E37" t="str">
            <v>SA</v>
          </cell>
          <cell r="F37" t="str">
            <v>Electricity</v>
          </cell>
          <cell r="G37" t="str">
            <v>Transmission</v>
          </cell>
          <cell r="H37" t="str">
            <v>Revenue cap</v>
          </cell>
          <cell r="I37" t="str">
            <v>Financial</v>
          </cell>
          <cell r="J37" t="str">
            <v>June</v>
          </cell>
          <cell r="K37">
            <v>5</v>
          </cell>
          <cell r="L37">
            <v>5</v>
          </cell>
          <cell r="M37">
            <v>5</v>
          </cell>
          <cell r="N37" t="str">
            <v>transmission determination</v>
          </cell>
          <cell r="O37" t="str">
            <v>Level 19</v>
          </cell>
          <cell r="P37" t="str">
            <v>580 George Street</v>
          </cell>
          <cell r="Q37" t="str">
            <v>SYDNEY</v>
          </cell>
          <cell r="R37" t="str">
            <v>NSW</v>
          </cell>
          <cell r="S37" t="str">
            <v>2000</v>
          </cell>
          <cell r="T37"/>
          <cell r="U37"/>
          <cell r="V37"/>
          <cell r="W37"/>
          <cell r="X37"/>
          <cell r="Y37" t="str">
            <v>Scott Young</v>
          </cell>
          <cell r="Z37" t="str">
            <v>02 9275 0031</v>
          </cell>
          <cell r="AA37" t="str">
            <v>scott.young@apa.com.au</v>
          </cell>
          <cell r="AC37"/>
          <cell r="AD37"/>
          <cell r="AE37"/>
          <cell r="AF37"/>
        </row>
        <row r="38">
          <cell r="B38" t="str">
            <v>Power and Water</v>
          </cell>
          <cell r="C38" t="str">
            <v>Power and Water Corporation</v>
          </cell>
          <cell r="D38">
            <v>15947352360</v>
          </cell>
          <cell r="E38" t="str">
            <v>NT</v>
          </cell>
          <cell r="F38" t="str">
            <v>Electricity</v>
          </cell>
          <cell r="G38" t="str">
            <v>Distribution</v>
          </cell>
          <cell r="H38" t="str">
            <v>Revenue cap</v>
          </cell>
          <cell r="I38" t="str">
            <v>Financial</v>
          </cell>
          <cell r="J38" t="str">
            <v>June</v>
          </cell>
          <cell r="K38">
            <v>5</v>
          </cell>
          <cell r="L38">
            <v>5</v>
          </cell>
          <cell r="M38" t="str">
            <v>x</v>
          </cell>
          <cell r="N38" t="str">
            <v>distribution determination</v>
          </cell>
          <cell r="O38" t="str">
            <v>GPO Box 1921</v>
          </cell>
          <cell r="P38"/>
          <cell r="Q38" t="str">
            <v>DARWIN</v>
          </cell>
          <cell r="R38" t="str">
            <v>NT</v>
          </cell>
          <cell r="S38" t="str">
            <v>0801</v>
          </cell>
          <cell r="T38" t="str">
            <v>GPO Box 1921</v>
          </cell>
          <cell r="U38"/>
          <cell r="V38" t="str">
            <v>DARWIN</v>
          </cell>
          <cell r="W38" t="str">
            <v>NT</v>
          </cell>
          <cell r="X38" t="str">
            <v>0801</v>
          </cell>
          <cell r="Y38" t="str">
            <v>Lucy Moon</v>
          </cell>
          <cell r="Z38" t="str">
            <v>08 8924 5822</v>
          </cell>
          <cell r="AA38" t="str">
            <v>Lucy.Moon@powerwater.com.au</v>
          </cell>
          <cell r="AC38" t="str">
            <v>YES</v>
          </cell>
          <cell r="AD38" t="str">
            <v>YES</v>
          </cell>
          <cell r="AE38" t="str">
            <v>YES</v>
          </cell>
          <cell r="AF38" t="str">
            <v>YES</v>
          </cell>
        </row>
        <row r="39">
          <cell r="B39" t="str">
            <v>Powercor Australia</v>
          </cell>
          <cell r="C39" t="str">
            <v>Powercor Australia</v>
          </cell>
          <cell r="D39">
            <v>89064651109</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40 Market Street</v>
          </cell>
          <cell r="P39"/>
          <cell r="Q39" t="str">
            <v>MELBOURNE</v>
          </cell>
          <cell r="R39" t="str">
            <v>Vic</v>
          </cell>
          <cell r="S39" t="str">
            <v>3000</v>
          </cell>
          <cell r="T39" t="str">
            <v>Locked bag 14090</v>
          </cell>
          <cell r="U39"/>
          <cell r="V39" t="str">
            <v>MELBOURNE</v>
          </cell>
          <cell r="W39" t="str">
            <v>VIC</v>
          </cell>
          <cell r="X39">
            <v>8001</v>
          </cell>
          <cell r="Y39" t="str">
            <v>Hannah Williams</v>
          </cell>
          <cell r="Z39" t="str">
            <v>03 9683 4088</v>
          </cell>
          <cell r="AA39" t="str">
            <v>hwilliams@powercor.com.au</v>
          </cell>
          <cell r="AC39"/>
          <cell r="AD39"/>
          <cell r="AE39" t="str">
            <v>YES</v>
          </cell>
          <cell r="AF39" t="str">
            <v>YES</v>
          </cell>
        </row>
        <row r="40">
          <cell r="B40" t="str">
            <v>Powerlink</v>
          </cell>
          <cell r="C40" t="str">
            <v>Queensland Electricity Transmission Corporation Limited trading as Powerlink Queensland</v>
          </cell>
          <cell r="D40">
            <v>82078849233</v>
          </cell>
          <cell r="E40" t="str">
            <v>Qld</v>
          </cell>
          <cell r="F40" t="str">
            <v>Electricity</v>
          </cell>
          <cell r="G40" t="str">
            <v>Transmission</v>
          </cell>
          <cell r="H40" t="str">
            <v>Revenue cap</v>
          </cell>
          <cell r="I40" t="str">
            <v>Financial</v>
          </cell>
          <cell r="J40" t="str">
            <v>June</v>
          </cell>
          <cell r="K40">
            <v>5</v>
          </cell>
          <cell r="L40">
            <v>5</v>
          </cell>
          <cell r="M40">
            <v>5</v>
          </cell>
          <cell r="N40" t="str">
            <v>transmission determination</v>
          </cell>
          <cell r="O40" t="str">
            <v>33 Harold St</v>
          </cell>
          <cell r="P40"/>
          <cell r="Q40" t="str">
            <v>VIRGINIA</v>
          </cell>
          <cell r="R40" t="str">
            <v>Qld</v>
          </cell>
          <cell r="S40" t="str">
            <v>4014</v>
          </cell>
          <cell r="T40" t="str">
            <v>PO Box 1193</v>
          </cell>
          <cell r="U40"/>
          <cell r="V40" t="str">
            <v>VIRGINIA</v>
          </cell>
          <cell r="W40" t="str">
            <v>QLD</v>
          </cell>
          <cell r="X40">
            <v>4014</v>
          </cell>
          <cell r="Y40" t="str">
            <v>Jennifer Harris</v>
          </cell>
          <cell r="Z40" t="str">
            <v>07 3860 2667</v>
          </cell>
          <cell r="AA40" t="str">
            <v>jharris@powerlink.com.au</v>
          </cell>
          <cell r="AC40"/>
          <cell r="AD40"/>
          <cell r="AE40"/>
          <cell r="AF40"/>
        </row>
        <row r="41">
          <cell r="B41" t="str">
            <v>Roma to Brisbane Pipeline</v>
          </cell>
          <cell r="C41" t="str">
            <v>APT Petroleum Pipelines Limited t/a Roma to Brisbane Pipeline</v>
          </cell>
          <cell r="D41" t="str">
            <v>009 737 393</v>
          </cell>
          <cell r="E41" t="str">
            <v>Qld</v>
          </cell>
          <cell r="F41" t="str">
            <v>Gas</v>
          </cell>
          <cell r="G41" t="str">
            <v>Transmission</v>
          </cell>
          <cell r="H41" t="str">
            <v>Weighted average price cap</v>
          </cell>
          <cell r="I41" t="str">
            <v>Financial</v>
          </cell>
          <cell r="J41" t="str">
            <v>June</v>
          </cell>
          <cell r="K41">
            <v>5</v>
          </cell>
          <cell r="L41">
            <v>5</v>
          </cell>
          <cell r="M41" t="str">
            <v>x</v>
          </cell>
          <cell r="N41" t="str">
            <v>n/a</v>
          </cell>
          <cell r="O41" t="str">
            <v>580 George Street</v>
          </cell>
          <cell r="P41"/>
          <cell r="Q41" t="str">
            <v>SYDNEY</v>
          </cell>
          <cell r="R41" t="str">
            <v>NSW</v>
          </cell>
          <cell r="S41" t="str">
            <v>2000</v>
          </cell>
          <cell r="T41" t="str">
            <v>PO Box R41</v>
          </cell>
          <cell r="U41"/>
          <cell r="V41" t="str">
            <v>ROYAL EXCHANGE</v>
          </cell>
          <cell r="W41" t="str">
            <v>NSW</v>
          </cell>
          <cell r="X41" t="str">
            <v>1225</v>
          </cell>
          <cell r="Y41" t="str">
            <v>Mark Allen</v>
          </cell>
          <cell r="Z41" t="str">
            <v>02 9275 0010</v>
          </cell>
          <cell r="AA41" t="str">
            <v>mark.allen@apa.com.au</v>
          </cell>
          <cell r="AC41"/>
          <cell r="AD41"/>
          <cell r="AE41"/>
          <cell r="AF41"/>
        </row>
        <row r="42">
          <cell r="B42" t="str">
            <v>SA Power Networks</v>
          </cell>
          <cell r="C42" t="str">
            <v>SA Power Networks</v>
          </cell>
          <cell r="D42">
            <v>13332330749</v>
          </cell>
          <cell r="E42" t="str">
            <v>SA</v>
          </cell>
          <cell r="F42" t="str">
            <v>Electricity</v>
          </cell>
          <cell r="G42" t="str">
            <v>Distribution</v>
          </cell>
          <cell r="H42" t="str">
            <v>Revenue cap</v>
          </cell>
          <cell r="I42" t="str">
            <v>Financial</v>
          </cell>
          <cell r="J42" t="str">
            <v>June</v>
          </cell>
          <cell r="K42">
            <v>5</v>
          </cell>
          <cell r="L42">
            <v>5</v>
          </cell>
          <cell r="M42">
            <v>5</v>
          </cell>
          <cell r="N42" t="str">
            <v>2015-20 Distribution Determination</v>
          </cell>
          <cell r="O42" t="str">
            <v>1 Anzac Highway</v>
          </cell>
          <cell r="P42"/>
          <cell r="Q42" t="str">
            <v>KESWICK</v>
          </cell>
          <cell r="R42" t="str">
            <v>SA</v>
          </cell>
          <cell r="S42" t="str">
            <v>5035</v>
          </cell>
          <cell r="T42" t="str">
            <v>GPO Box 77</v>
          </cell>
          <cell r="U42"/>
          <cell r="V42" t="str">
            <v>ADELAIDE</v>
          </cell>
          <cell r="W42" t="str">
            <v>SA</v>
          </cell>
          <cell r="X42" t="str">
            <v>5000</v>
          </cell>
          <cell r="Y42" t="str">
            <v>Richard Sibly</v>
          </cell>
          <cell r="Z42" t="str">
            <v>08 8404 5613</v>
          </cell>
          <cell r="AA42" t="str">
            <v>richard.sibly@sapowernetworks.com.au</v>
          </cell>
          <cell r="AC42"/>
          <cell r="AD42"/>
          <cell r="AE42" t="str">
            <v>YES</v>
          </cell>
          <cell r="AF42" t="str">
            <v>YES</v>
          </cell>
        </row>
        <row r="43">
          <cell r="B43" t="str">
            <v>TasNetworks (D)</v>
          </cell>
          <cell r="C43" t="str">
            <v>TasNetworks (D)</v>
          </cell>
          <cell r="D43">
            <v>24167357299</v>
          </cell>
          <cell r="E43" t="str">
            <v>Tas</v>
          </cell>
          <cell r="F43" t="str">
            <v>Electricity</v>
          </cell>
          <cell r="G43" t="str">
            <v>Distribution</v>
          </cell>
          <cell r="H43" t="str">
            <v>Revenue cap</v>
          </cell>
          <cell r="I43" t="str">
            <v>Financial</v>
          </cell>
          <cell r="J43" t="str">
            <v>June</v>
          </cell>
          <cell r="K43">
            <v>2</v>
          </cell>
          <cell r="L43">
            <v>5</v>
          </cell>
          <cell r="M43">
            <v>5</v>
          </cell>
          <cell r="N43" t="str">
            <v>distribution determination</v>
          </cell>
          <cell r="O43" t="str">
            <v>1-7 Maria Street</v>
          </cell>
          <cell r="P43"/>
          <cell r="Q43" t="str">
            <v>LENAH VALLEY</v>
          </cell>
          <cell r="R43" t="str">
            <v>Tas</v>
          </cell>
          <cell r="S43" t="str">
            <v>7008</v>
          </cell>
          <cell r="T43" t="str">
            <v>PO Box 606</v>
          </cell>
          <cell r="U43"/>
          <cell r="V43" t="str">
            <v>MOONAH</v>
          </cell>
          <cell r="W43" t="str">
            <v>Tas</v>
          </cell>
          <cell r="X43" t="str">
            <v>7009</v>
          </cell>
          <cell r="Y43" t="str">
            <v>John Sayers</v>
          </cell>
          <cell r="Z43" t="str">
            <v>03 6271 6469</v>
          </cell>
          <cell r="AA43" t="str">
            <v>john.sayers@tasnetworks.com.au</v>
          </cell>
          <cell r="AC43"/>
          <cell r="AD43"/>
          <cell r="AE43" t="str">
            <v>YES</v>
          </cell>
          <cell r="AF43" t="str">
            <v>YES</v>
          </cell>
        </row>
        <row r="44">
          <cell r="B44" t="str">
            <v>TasNetworks (T)</v>
          </cell>
          <cell r="C44" t="str">
            <v>TasNetworks (T)</v>
          </cell>
          <cell r="D44">
            <v>24167357299</v>
          </cell>
          <cell r="E44" t="str">
            <v>Tas</v>
          </cell>
          <cell r="F44" t="str">
            <v>Electricity</v>
          </cell>
          <cell r="G44" t="str">
            <v>Transmission</v>
          </cell>
          <cell r="H44" t="str">
            <v>Revenue cap</v>
          </cell>
          <cell r="I44" t="str">
            <v>Financial</v>
          </cell>
          <cell r="J44" t="str">
            <v>June</v>
          </cell>
          <cell r="K44">
            <v>5</v>
          </cell>
          <cell r="L44">
            <v>5</v>
          </cell>
          <cell r="M44">
            <v>5</v>
          </cell>
          <cell r="N44" t="str">
            <v>transmission determination</v>
          </cell>
          <cell r="O44" t="str">
            <v>1-7 Maria Street</v>
          </cell>
          <cell r="P44"/>
          <cell r="Q44" t="str">
            <v>LENAH VALLEY</v>
          </cell>
          <cell r="R44" t="str">
            <v>Tas</v>
          </cell>
          <cell r="S44" t="str">
            <v>7008</v>
          </cell>
          <cell r="T44" t="str">
            <v>PO Box 606</v>
          </cell>
          <cell r="U44"/>
          <cell r="V44" t="str">
            <v>MOONAH</v>
          </cell>
          <cell r="W44" t="str">
            <v>Tas</v>
          </cell>
          <cell r="X44" t="str">
            <v>7009</v>
          </cell>
          <cell r="Y44" t="str">
            <v>John Sayers</v>
          </cell>
          <cell r="Z44" t="str">
            <v>03 6271 6469</v>
          </cell>
          <cell r="AA44" t="str">
            <v>john.sayers@tasnetworks.com.au</v>
          </cell>
          <cell r="AC44"/>
          <cell r="AD44"/>
          <cell r="AE44"/>
          <cell r="AF44"/>
        </row>
        <row r="45">
          <cell r="B45" t="str">
            <v>TransGrid</v>
          </cell>
          <cell r="C45" t="str">
            <v>NSW Electricity Networks Operations Pty Ltd trading as TransGrid</v>
          </cell>
          <cell r="D45">
            <v>609169959</v>
          </cell>
          <cell r="E45" t="str">
            <v>NSW</v>
          </cell>
          <cell r="F45" t="str">
            <v>Electricity</v>
          </cell>
          <cell r="G45" t="str">
            <v>Transmission</v>
          </cell>
          <cell r="H45" t="str">
            <v>Revenue cap</v>
          </cell>
          <cell r="I45" t="str">
            <v>Financial</v>
          </cell>
          <cell r="J45" t="str">
            <v>June</v>
          </cell>
          <cell r="K45">
            <v>5</v>
          </cell>
          <cell r="L45">
            <v>4</v>
          </cell>
          <cell r="M45">
            <v>5</v>
          </cell>
          <cell r="N45" t="str">
            <v>transmission determination</v>
          </cell>
          <cell r="O45" t="str">
            <v>180 Thomas Street</v>
          </cell>
          <cell r="P45"/>
          <cell r="Q45" t="str">
            <v>SYDNEY</v>
          </cell>
          <cell r="R45" t="str">
            <v>NSW</v>
          </cell>
          <cell r="S45" t="str">
            <v>2000</v>
          </cell>
          <cell r="T45" t="str">
            <v>PO Box A1000</v>
          </cell>
          <cell r="U45"/>
          <cell r="V45" t="str">
            <v>SYDNEY SOUTH</v>
          </cell>
          <cell r="W45" t="str">
            <v>NSW</v>
          </cell>
          <cell r="X45" t="str">
            <v>1235</v>
          </cell>
          <cell r="Y45" t="str">
            <v>Garrie Chubb</v>
          </cell>
          <cell r="Z45" t="str">
            <v>0408 210 221</v>
          </cell>
          <cell r="AA45" t="str">
            <v>garrie.chubb@transgrid.com.au</v>
          </cell>
          <cell r="AC45"/>
          <cell r="AD45"/>
          <cell r="AE45"/>
          <cell r="AF45"/>
        </row>
        <row r="46">
          <cell r="B46" t="str">
            <v>United Energy</v>
          </cell>
          <cell r="C46" t="str">
            <v>United Energy</v>
          </cell>
          <cell r="D46">
            <v>70064651029</v>
          </cell>
          <cell r="E46" t="str">
            <v>Vic</v>
          </cell>
          <cell r="F46" t="str">
            <v>Electricity</v>
          </cell>
          <cell r="G46" t="str">
            <v>Distribution</v>
          </cell>
          <cell r="H46" t="str">
            <v>Revenue cap</v>
          </cell>
          <cell r="I46" t="str">
            <v>Calendar</v>
          </cell>
          <cell r="J46" t="str">
            <v>December</v>
          </cell>
          <cell r="K46">
            <v>5</v>
          </cell>
          <cell r="L46">
            <v>5</v>
          </cell>
          <cell r="M46">
            <v>2</v>
          </cell>
          <cell r="N46" t="str">
            <v>2016-20 Distribution Determination</v>
          </cell>
          <cell r="O46" t="str">
            <v>Level 3</v>
          </cell>
          <cell r="P46" t="str">
            <v>6 Nexus Court</v>
          </cell>
          <cell r="Q46" t="str">
            <v>MULGRAVE</v>
          </cell>
          <cell r="R46" t="str">
            <v>Vic</v>
          </cell>
          <cell r="S46" t="str">
            <v>3149</v>
          </cell>
          <cell r="T46" t="str">
            <v>PO Box 449</v>
          </cell>
          <cell r="U46"/>
          <cell r="V46" t="str">
            <v>MOUNT WAVERLEY</v>
          </cell>
          <cell r="W46" t="str">
            <v>VIC</v>
          </cell>
          <cell r="X46">
            <v>3170</v>
          </cell>
          <cell r="Y46" t="str">
            <v>Mathew Abraham</v>
          </cell>
          <cell r="Z46" t="str">
            <v>03 8846 9758</v>
          </cell>
          <cell r="AA46" t="str">
            <v>mathew.abraham@ue.com.au</v>
          </cell>
          <cell r="AC46"/>
          <cell r="AD46"/>
          <cell r="AE46" t="str">
            <v>YES</v>
          </cell>
          <cell r="AF46" t="str">
            <v>NO</v>
          </cell>
        </row>
        <row r="47">
          <cell r="B47" t="str">
            <v>Western Power (D)</v>
          </cell>
          <cell r="C47" t="str">
            <v>Western Power (D)</v>
          </cell>
          <cell r="D47">
            <v>18540492861</v>
          </cell>
          <cell r="E47" t="str">
            <v>WA</v>
          </cell>
          <cell r="F47" t="str">
            <v>Electricity</v>
          </cell>
          <cell r="G47" t="str">
            <v>Distribution</v>
          </cell>
          <cell r="H47" t="str">
            <v>Revenue cap</v>
          </cell>
          <cell r="I47" t="str">
            <v>Financial</v>
          </cell>
          <cell r="J47" t="str">
            <v>June</v>
          </cell>
          <cell r="K47">
            <v>12</v>
          </cell>
          <cell r="L47">
            <v>4</v>
          </cell>
          <cell r="M47" t="str">
            <v>x</v>
          </cell>
          <cell r="N47" t="str">
            <v>distribution determination</v>
          </cell>
          <cell r="O47" t="str">
            <v>363 Wellington Street</v>
          </cell>
          <cell r="P47"/>
          <cell r="Q47" t="str">
            <v>PERTH</v>
          </cell>
          <cell r="R47" t="str">
            <v>WA</v>
          </cell>
          <cell r="S47" t="str">
            <v>6000</v>
          </cell>
          <cell r="T47" t="str">
            <v>GPO Box L921</v>
          </cell>
          <cell r="U47"/>
          <cell r="V47" t="str">
            <v>PERTH</v>
          </cell>
          <cell r="W47" t="str">
            <v>WA</v>
          </cell>
          <cell r="X47">
            <v>6842</v>
          </cell>
          <cell r="Y47" t="str">
            <v>Judy Hunter</v>
          </cell>
          <cell r="Z47" t="str">
            <v>08 9326 6239</v>
          </cell>
          <cell r="AA47" t="str">
            <v>judy.hunter@westernpower.com.au</v>
          </cell>
          <cell r="AC47"/>
          <cell r="AD47"/>
          <cell r="AE47" t="str">
            <v>YES</v>
          </cell>
          <cell r="AF47" t="str">
            <v>YES</v>
          </cell>
        </row>
        <row r="48">
          <cell r="B48" t="str">
            <v>Western Power (T)</v>
          </cell>
          <cell r="C48" t="str">
            <v>Western Power (T)</v>
          </cell>
          <cell r="D48">
            <v>18540492861</v>
          </cell>
          <cell r="E48" t="str">
            <v>WA</v>
          </cell>
          <cell r="F48" t="str">
            <v>Electricity</v>
          </cell>
          <cell r="G48" t="str">
            <v>Transmission</v>
          </cell>
          <cell r="H48" t="str">
            <v>Revenue cap</v>
          </cell>
          <cell r="I48" t="str">
            <v>Financial</v>
          </cell>
          <cell r="J48" t="str">
            <v>June</v>
          </cell>
          <cell r="K48">
            <v>12</v>
          </cell>
          <cell r="L48">
            <v>4</v>
          </cell>
          <cell r="M48" t="str">
            <v>x</v>
          </cell>
          <cell r="N48" t="str">
            <v>transmission determination</v>
          </cell>
          <cell r="O48" t="str">
            <v>363 Wellington Street</v>
          </cell>
          <cell r="P48"/>
          <cell r="Q48" t="str">
            <v>PERTH</v>
          </cell>
          <cell r="R48" t="str">
            <v>WA</v>
          </cell>
          <cell r="S48" t="str">
            <v>6000</v>
          </cell>
          <cell r="T48" t="str">
            <v>GPO Box L921</v>
          </cell>
          <cell r="U48"/>
          <cell r="V48" t="str">
            <v>PERTH</v>
          </cell>
          <cell r="W48" t="str">
            <v>WA</v>
          </cell>
          <cell r="X48">
            <v>6842</v>
          </cell>
          <cell r="Y48" t="str">
            <v>Judy Hunter</v>
          </cell>
          <cell r="Z48" t="str">
            <v>08 9326 6239</v>
          </cell>
          <cell r="AA48" t="str">
            <v>judy.hunter@westernpower.com.au</v>
          </cell>
          <cell r="AC48"/>
          <cell r="AD48"/>
          <cell r="AE48" t="str">
            <v>YES</v>
          </cell>
          <cell r="AF48" t="str">
            <v>YES</v>
          </cell>
        </row>
        <row r="54">
          <cell r="B54" t="str">
            <v>ARR</v>
          </cell>
          <cell r="C54" t="str">
            <v>ANNUAL REPORTING STATEMENT</v>
          </cell>
          <cell r="E54" t="str">
            <v>2020</v>
          </cell>
        </row>
        <row r="55">
          <cell r="B55" t="str">
            <v>CA</v>
          </cell>
          <cell r="C55" t="str">
            <v>CATEGORY ANALYSIS</v>
          </cell>
          <cell r="E55" t="str">
            <v>2020</v>
          </cell>
        </row>
        <row r="56">
          <cell r="B56" t="str">
            <v>CPI</v>
          </cell>
          <cell r="C56" t="str">
            <v>CPI</v>
          </cell>
          <cell r="E56"/>
        </row>
        <row r="57">
          <cell r="B57" t="str">
            <v>EB</v>
          </cell>
          <cell r="C57" t="str">
            <v>ECONOMIC BENCHMARKING</v>
          </cell>
          <cell r="E57" t="str">
            <v>2020</v>
          </cell>
        </row>
        <row r="58">
          <cell r="B58" t="str">
            <v>PTRM</v>
          </cell>
          <cell r="C58" t="str">
            <v>POST TAX REVENUE MODEL</v>
          </cell>
          <cell r="E58" t="str">
            <v>2024</v>
          </cell>
        </row>
        <row r="59">
          <cell r="B59" t="str">
            <v>Reset</v>
          </cell>
          <cell r="C59" t="str">
            <v>REGULATORY REPORTING STATEMENT</v>
          </cell>
          <cell r="E59" t="str">
            <v>2024</v>
          </cell>
        </row>
        <row r="60">
          <cell r="B60" t="str">
            <v>RFM</v>
          </cell>
          <cell r="C60" t="str">
            <v>ROLL FORWARD MODEL</v>
          </cell>
          <cell r="E60" t="str">
            <v>2019</v>
          </cell>
        </row>
        <row r="61">
          <cell r="B61" t="str">
            <v>WACC</v>
          </cell>
          <cell r="C61" t="str">
            <v>WEIGHTED AVERAGE COST OF CAPITAL</v>
          </cell>
          <cell r="E61" t="str">
            <v>2024</v>
          </cell>
        </row>
        <row r="64">
          <cell r="B64" t="str">
            <v>Actual</v>
          </cell>
        </row>
        <row r="65">
          <cell r="B65" t="str">
            <v>Estimate</v>
          </cell>
        </row>
        <row r="66">
          <cell r="B66" t="str">
            <v>Consolidated</v>
          </cell>
        </row>
        <row r="67">
          <cell r="B67" t="str">
            <v>Recast</v>
          </cell>
        </row>
        <row r="68">
          <cell r="B68" t="str">
            <v>Public</v>
          </cell>
        </row>
        <row r="72">
          <cell r="B72" t="str">
            <v>After appeal</v>
          </cell>
        </row>
        <row r="73">
          <cell r="B73" t="str">
            <v>Draft decision</v>
          </cell>
        </row>
        <row r="74">
          <cell r="B74" t="str">
            <v>Final decision</v>
          </cell>
        </row>
        <row r="75">
          <cell r="B75" t="str">
            <v>PTRM update 1</v>
          </cell>
        </row>
        <row r="76">
          <cell r="B76" t="str">
            <v>PTRM update 2</v>
          </cell>
        </row>
        <row r="77">
          <cell r="B77" t="str">
            <v>PTRM update 3</v>
          </cell>
        </row>
        <row r="78">
          <cell r="B78" t="str">
            <v>PTRM update 4</v>
          </cell>
        </row>
        <row r="79">
          <cell r="B79" t="str">
            <v>PTRM update 5</v>
          </cell>
        </row>
        <row r="80">
          <cell r="B80" t="str">
            <v>PTRM update 6</v>
          </cell>
        </row>
        <row r="81">
          <cell r="B81" t="str">
            <v>PTRM update 7</v>
          </cell>
        </row>
        <row r="82">
          <cell r="B82" t="str">
            <v>Regulatory proposal</v>
          </cell>
        </row>
        <row r="83">
          <cell r="B83" t="str">
            <v>Reporting</v>
          </cell>
        </row>
        <row r="84">
          <cell r="B84" t="str">
            <v>Revised regulatory proposal</v>
          </cell>
        </row>
        <row r="92">
          <cell r="B92">
            <v>1</v>
          </cell>
          <cell r="C92" t="str">
            <v>dms_FRCP_y1</v>
          </cell>
          <cell r="D92">
            <v>1</v>
          </cell>
          <cell r="E92" t="str">
            <v>CRCP_y1</v>
          </cell>
          <cell r="F92" t="str">
            <v>2019-20</v>
          </cell>
          <cell r="H92" t="str">
            <v>2018-19</v>
          </cell>
          <cell r="J92">
            <v>1</v>
          </cell>
          <cell r="M92" t="str">
            <v>2019-20</v>
          </cell>
          <cell r="O92">
            <v>2020</v>
          </cell>
        </row>
        <row r="93">
          <cell r="B93">
            <v>2</v>
          </cell>
          <cell r="C93" t="str">
            <v>dms_FRCP_y2</v>
          </cell>
          <cell r="D93">
            <v>2</v>
          </cell>
          <cell r="E93" t="str">
            <v>CRCP_y2</v>
          </cell>
          <cell r="F93" t="str">
            <v>2020-21</v>
          </cell>
          <cell r="H93" t="str">
            <v>2017-18</v>
          </cell>
          <cell r="J93">
            <v>2</v>
          </cell>
          <cell r="M93" t="str">
            <v>2020-21</v>
          </cell>
          <cell r="O93">
            <v>2021</v>
          </cell>
        </row>
        <row r="94">
          <cell r="B94">
            <v>3</v>
          </cell>
          <cell r="C94" t="str">
            <v>dms_FRCP_y3</v>
          </cell>
          <cell r="D94">
            <v>3</v>
          </cell>
          <cell r="E94" t="str">
            <v>CRCP_y3</v>
          </cell>
          <cell r="F94" t="str">
            <v>2021-22</v>
          </cell>
          <cell r="H94" t="str">
            <v>2016-17</v>
          </cell>
          <cell r="J94">
            <v>3</v>
          </cell>
          <cell r="M94" t="str">
            <v>2021-22</v>
          </cell>
          <cell r="O94">
            <v>2022</v>
          </cell>
        </row>
        <row r="95">
          <cell r="B95">
            <v>4</v>
          </cell>
          <cell r="C95" t="str">
            <v>dms_FRCP_y4</v>
          </cell>
          <cell r="D95">
            <v>4</v>
          </cell>
          <cell r="E95" t="str">
            <v>CRCP_y4</v>
          </cell>
          <cell r="F95" t="str">
            <v>2022-23</v>
          </cell>
          <cell r="H95" t="str">
            <v>2015-16</v>
          </cell>
          <cell r="J95">
            <v>4</v>
          </cell>
          <cell r="M95" t="str">
            <v>2022-23</v>
          </cell>
          <cell r="O95">
            <v>2023</v>
          </cell>
        </row>
        <row r="96">
          <cell r="B96">
            <v>5</v>
          </cell>
          <cell r="C96" t="str">
            <v>dms_FRCP_y5</v>
          </cell>
          <cell r="D96">
            <v>5</v>
          </cell>
          <cell r="E96" t="str">
            <v>CRCP_y5</v>
          </cell>
          <cell r="F96" t="str">
            <v>2023-24</v>
          </cell>
          <cell r="H96" t="str">
            <v>2014-15</v>
          </cell>
          <cell r="J96">
            <v>5</v>
          </cell>
          <cell r="M96" t="str">
            <v>2023-24</v>
          </cell>
          <cell r="O96">
            <v>2024</v>
          </cell>
        </row>
        <row r="97">
          <cell r="B97">
            <v>6</v>
          </cell>
          <cell r="C97" t="str">
            <v>dms_FRCP_y6</v>
          </cell>
          <cell r="D97">
            <v>6</v>
          </cell>
          <cell r="E97" t="str">
            <v>CRCP_y6</v>
          </cell>
          <cell r="F97" t="str">
            <v>2024-25</v>
          </cell>
          <cell r="H97" t="str">
            <v>2013-14</v>
          </cell>
          <cell r="J97">
            <v>6</v>
          </cell>
          <cell r="M97" t="str">
            <v>2024-25</v>
          </cell>
          <cell r="O97">
            <v>2025</v>
          </cell>
        </row>
        <row r="98">
          <cell r="B98">
            <v>7</v>
          </cell>
          <cell r="C98" t="str">
            <v>dms_FRCP_y7</v>
          </cell>
          <cell r="D98">
            <v>7</v>
          </cell>
          <cell r="E98" t="str">
            <v>CRCP_y7</v>
          </cell>
          <cell r="F98" t="str">
            <v>2025-26</v>
          </cell>
          <cell r="H98" t="str">
            <v>2012-13</v>
          </cell>
          <cell r="J98">
            <v>7</v>
          </cell>
          <cell r="M98" t="str">
            <v>2025-26</v>
          </cell>
          <cell r="O98">
            <v>2026</v>
          </cell>
        </row>
        <row r="99">
          <cell r="B99">
            <v>8</v>
          </cell>
          <cell r="C99" t="str">
            <v>dms_FRCP_y8</v>
          </cell>
          <cell r="D99">
            <v>8</v>
          </cell>
          <cell r="E99" t="str">
            <v>CRCP_y8</v>
          </cell>
          <cell r="F99" t="str">
            <v>2026-27</v>
          </cell>
          <cell r="H99" t="str">
            <v>2011-12</v>
          </cell>
          <cell r="J99">
            <v>8</v>
          </cell>
          <cell r="M99" t="str">
            <v>2026-27</v>
          </cell>
          <cell r="O99">
            <v>2027</v>
          </cell>
        </row>
        <row r="100">
          <cell r="B100">
            <v>9</v>
          </cell>
          <cell r="C100" t="str">
            <v>dms_FRCP_y9</v>
          </cell>
          <cell r="D100">
            <v>9</v>
          </cell>
          <cell r="E100" t="str">
            <v>CRCP_y9</v>
          </cell>
          <cell r="F100" t="str">
            <v>2027-28</v>
          </cell>
          <cell r="H100" t="str">
            <v>2010-11</v>
          </cell>
          <cell r="J100">
            <v>9</v>
          </cell>
          <cell r="M100" t="str">
            <v>2027-28</v>
          </cell>
          <cell r="O100">
            <v>2028</v>
          </cell>
        </row>
        <row r="101">
          <cell r="B101">
            <v>10</v>
          </cell>
          <cell r="C101" t="str">
            <v>dms_FRCP_y10</v>
          </cell>
          <cell r="D101">
            <v>10</v>
          </cell>
          <cell r="E101" t="str">
            <v>CRCP_y10</v>
          </cell>
          <cell r="F101" t="str">
            <v>2028-29</v>
          </cell>
          <cell r="H101" t="str">
            <v>2009-10</v>
          </cell>
          <cell r="J101">
            <v>10</v>
          </cell>
          <cell r="M101" t="str">
            <v>2028-29</v>
          </cell>
          <cell r="O101">
            <v>2029</v>
          </cell>
        </row>
        <row r="102">
          <cell r="B102">
            <v>11</v>
          </cell>
          <cell r="C102" t="str">
            <v>dms_FRCP_y11</v>
          </cell>
          <cell r="D102">
            <v>11</v>
          </cell>
          <cell r="E102" t="str">
            <v>CRCP_y11</v>
          </cell>
          <cell r="F102" t="str">
            <v>2029-30</v>
          </cell>
          <cell r="H102" t="str">
            <v>2008-09</v>
          </cell>
          <cell r="J102">
            <v>11</v>
          </cell>
          <cell r="M102" t="str">
            <v>2029-30</v>
          </cell>
          <cell r="O102">
            <v>2030</v>
          </cell>
        </row>
        <row r="103">
          <cell r="B103">
            <v>12</v>
          </cell>
          <cell r="C103" t="str">
            <v>dms_FRCP_y12</v>
          </cell>
          <cell r="D103">
            <v>12</v>
          </cell>
          <cell r="E103" t="str">
            <v>CRCP_y12</v>
          </cell>
          <cell r="F103" t="str">
            <v>2030-31</v>
          </cell>
          <cell r="H103" t="str">
            <v>2007-08</v>
          </cell>
          <cell r="J103">
            <v>12</v>
          </cell>
          <cell r="M103" t="str">
            <v>2030-31</v>
          </cell>
          <cell r="O103">
            <v>2031</v>
          </cell>
        </row>
        <row r="104">
          <cell r="B104">
            <v>13</v>
          </cell>
          <cell r="C104" t="str">
            <v>dms_FRCP_y13</v>
          </cell>
          <cell r="D104">
            <v>13</v>
          </cell>
          <cell r="E104" t="str">
            <v>CRCP_y13</v>
          </cell>
          <cell r="F104" t="str">
            <v>2031-32</v>
          </cell>
          <cell r="H104" t="str">
            <v>2006-07</v>
          </cell>
          <cell r="J104">
            <v>13</v>
          </cell>
          <cell r="M104" t="str">
            <v>2031-32</v>
          </cell>
          <cell r="O104">
            <v>2032</v>
          </cell>
        </row>
        <row r="105">
          <cell r="B105">
            <v>14</v>
          </cell>
          <cell r="C105" t="str">
            <v>dms_FRCP_y14</v>
          </cell>
          <cell r="D105">
            <v>14</v>
          </cell>
          <cell r="E105" t="str">
            <v>CRCP_y14</v>
          </cell>
          <cell r="F105" t="str">
            <v>2032-33</v>
          </cell>
          <cell r="H105" t="str">
            <v>2005-06</v>
          </cell>
          <cell r="J105">
            <v>14</v>
          </cell>
          <cell r="M105" t="str">
            <v>2032-33</v>
          </cell>
          <cell r="O105">
            <v>2033</v>
          </cell>
        </row>
        <row r="106">
          <cell r="B106">
            <v>15</v>
          </cell>
          <cell r="C106" t="str">
            <v>dms_FRCP_y15</v>
          </cell>
          <cell r="D106">
            <v>15</v>
          </cell>
          <cell r="E106" t="str">
            <v>CRCP_y15</v>
          </cell>
          <cell r="H106" t="str">
            <v>2004-05</v>
          </cell>
          <cell r="J106">
            <v>15</v>
          </cell>
          <cell r="M106" t="str">
            <v>2033-34</v>
          </cell>
          <cell r="O106">
            <v>2034</v>
          </cell>
        </row>
        <row r="107">
          <cell r="M107" t="str">
            <v>2034-35</v>
          </cell>
          <cell r="O107">
            <v>2035</v>
          </cell>
        </row>
        <row r="108">
          <cell r="M108" t="str">
            <v>2035-36</v>
          </cell>
          <cell r="O108">
            <v>2036</v>
          </cell>
        </row>
        <row r="109">
          <cell r="M109" t="str">
            <v>2036-37</v>
          </cell>
          <cell r="O109">
            <v>2037</v>
          </cell>
        </row>
        <row r="110">
          <cell r="C110" t="str">
            <v>2006-07</v>
          </cell>
          <cell r="D110">
            <v>2007</v>
          </cell>
          <cell r="G110" t="str">
            <v>2015-16</v>
          </cell>
          <cell r="H110">
            <v>2016</v>
          </cell>
          <cell r="M110" t="str">
            <v>2037-38</v>
          </cell>
          <cell r="O110">
            <v>2038</v>
          </cell>
        </row>
        <row r="111">
          <cell r="C111" t="str">
            <v>2007-08</v>
          </cell>
          <cell r="D111" t="str">
            <v>2008</v>
          </cell>
          <cell r="G111" t="str">
            <v>2016-17</v>
          </cell>
          <cell r="H111">
            <v>2017</v>
          </cell>
        </row>
        <row r="112">
          <cell r="C112" t="str">
            <v>2008-09</v>
          </cell>
          <cell r="D112" t="str">
            <v>2009</v>
          </cell>
          <cell r="G112" t="str">
            <v>2017-18</v>
          </cell>
          <cell r="H112">
            <v>2018</v>
          </cell>
        </row>
        <row r="113">
          <cell r="C113" t="str">
            <v>2009-10</v>
          </cell>
          <cell r="D113" t="str">
            <v>2010</v>
          </cell>
          <cell r="G113" t="str">
            <v>2018-19</v>
          </cell>
          <cell r="H113">
            <v>2019</v>
          </cell>
        </row>
        <row r="114">
          <cell r="C114" t="str">
            <v>2010-11</v>
          </cell>
          <cell r="D114" t="str">
            <v>2011</v>
          </cell>
          <cell r="G114" t="str">
            <v>2019-20</v>
          </cell>
          <cell r="H114">
            <v>2020</v>
          </cell>
        </row>
        <row r="115">
          <cell r="C115" t="str">
            <v>2011-12</v>
          </cell>
          <cell r="D115" t="str">
            <v>2012</v>
          </cell>
          <cell r="G115" t="str">
            <v>2020-21</v>
          </cell>
          <cell r="H115">
            <v>2021</v>
          </cell>
        </row>
        <row r="116">
          <cell r="C116" t="str">
            <v>2012-13</v>
          </cell>
          <cell r="D116" t="str">
            <v>2013</v>
          </cell>
          <cell r="G116" t="str">
            <v>2021-22</v>
          </cell>
          <cell r="H116">
            <v>2022</v>
          </cell>
        </row>
        <row r="117">
          <cell r="C117" t="str">
            <v>2013-14</v>
          </cell>
          <cell r="D117" t="str">
            <v>2014</v>
          </cell>
          <cell r="G117" t="str">
            <v>2022-23</v>
          </cell>
          <cell r="H117">
            <v>2023</v>
          </cell>
        </row>
        <row r="118">
          <cell r="C118" t="str">
            <v>2014-15</v>
          </cell>
          <cell r="D118" t="str">
            <v>2015</v>
          </cell>
          <cell r="G118" t="str">
            <v>2023-24</v>
          </cell>
          <cell r="H118">
            <v>2024</v>
          </cell>
        </row>
        <row r="119">
          <cell r="C119" t="str">
            <v>2015-16</v>
          </cell>
          <cell r="D119" t="str">
            <v>2016</v>
          </cell>
          <cell r="G119" t="str">
            <v>2024-25</v>
          </cell>
          <cell r="H119">
            <v>2025</v>
          </cell>
        </row>
        <row r="120">
          <cell r="C120" t="str">
            <v>2016-17</v>
          </cell>
          <cell r="D120" t="str">
            <v>2017</v>
          </cell>
          <cell r="G120" t="str">
            <v>2025-26</v>
          </cell>
          <cell r="H120">
            <v>2026</v>
          </cell>
        </row>
        <row r="121">
          <cell r="C121" t="str">
            <v>2017-18</v>
          </cell>
          <cell r="D121" t="str">
            <v>2018</v>
          </cell>
          <cell r="G121" t="str">
            <v>2026-27</v>
          </cell>
          <cell r="H121">
            <v>2027</v>
          </cell>
        </row>
        <row r="122">
          <cell r="C122" t="str">
            <v>2018-19</v>
          </cell>
          <cell r="D122">
            <v>2019</v>
          </cell>
          <cell r="G122" t="str">
            <v>2027-28</v>
          </cell>
          <cell r="H122">
            <v>2028</v>
          </cell>
        </row>
        <row r="123">
          <cell r="C123" t="str">
            <v>2019-20</v>
          </cell>
          <cell r="D123" t="str">
            <v>2020</v>
          </cell>
          <cell r="G123" t="str">
            <v>2028-29</v>
          </cell>
          <cell r="H123">
            <v>2029</v>
          </cell>
        </row>
        <row r="124">
          <cell r="C124" t="str">
            <v>2019-20</v>
          </cell>
          <cell r="D124" t="str">
            <v>2020</v>
          </cell>
          <cell r="G124" t="str">
            <v>2029-30</v>
          </cell>
          <cell r="H124">
            <v>2030</v>
          </cell>
        </row>
        <row r="125">
          <cell r="C125" t="str">
            <v>2020-21</v>
          </cell>
          <cell r="D125" t="str">
            <v>2021</v>
          </cell>
        </row>
        <row r="126">
          <cell r="C126" t="str">
            <v>2021-22</v>
          </cell>
          <cell r="D126" t="str">
            <v>2022</v>
          </cell>
        </row>
        <row r="127">
          <cell r="C127" t="str">
            <v>2022-23</v>
          </cell>
          <cell r="D127" t="str">
            <v>2023</v>
          </cell>
        </row>
        <row r="128">
          <cell r="C128" t="str">
            <v>2023-24</v>
          </cell>
          <cell r="D128" t="str">
            <v>2024</v>
          </cell>
        </row>
        <row r="129">
          <cell r="C129" t="str">
            <v>2024-25</v>
          </cell>
          <cell r="D129" t="str">
            <v>2025</v>
          </cell>
        </row>
      </sheetData>
      <sheetData sheetId="1">
        <row r="3">
          <cell r="B3" t="str">
            <v>2019-20 to 2023-24</v>
          </cell>
        </row>
        <row r="14">
          <cell r="C14" t="str">
            <v>TasNetworks (D)</v>
          </cell>
        </row>
        <row r="35">
          <cell r="C35" t="str">
            <v>2019-20</v>
          </cell>
          <cell r="D35" t="str">
            <v>2020-21</v>
          </cell>
          <cell r="E35" t="str">
            <v>2021-22</v>
          </cell>
          <cell r="F35" t="str">
            <v>2022-23</v>
          </cell>
          <cell r="G35" t="str">
            <v>2023-24</v>
          </cell>
        </row>
        <row r="38">
          <cell r="C38" t="str">
            <v>2017-18</v>
          </cell>
          <cell r="D38" t="str">
            <v>2018-19</v>
          </cell>
          <cell r="E38" t="str">
            <v>2019-20</v>
          </cell>
          <cell r="F38" t="str">
            <v>2020-21</v>
          </cell>
          <cell r="G38" t="str">
            <v>2021-22</v>
          </cell>
          <cell r="I38" t="e">
            <v>#NAME?</v>
          </cell>
        </row>
        <row r="41">
          <cell r="C41" t="str">
            <v>2012-13</v>
          </cell>
          <cell r="D41" t="str">
            <v>2013-14</v>
          </cell>
          <cell r="E41" t="str">
            <v>2014-15</v>
          </cell>
          <cell r="F41" t="str">
            <v>2015-16</v>
          </cell>
          <cell r="G41" t="str">
            <v>2016-17</v>
          </cell>
        </row>
        <row r="44">
          <cell r="C44" t="str">
            <v>2019-20</v>
          </cell>
        </row>
        <row r="46">
          <cell r="C46" t="str">
            <v>2023-24</v>
          </cell>
        </row>
        <row r="53">
          <cell r="C53" t="str">
            <v>Consolidated</v>
          </cell>
        </row>
        <row r="60">
          <cell r="C60" t="str">
            <v>Financial</v>
          </cell>
        </row>
        <row r="61">
          <cell r="C61" t="str">
            <v>Reset</v>
          </cell>
        </row>
        <row r="64">
          <cell r="C64" t="str">
            <v>June</v>
          </cell>
        </row>
        <row r="65">
          <cell r="C65" t="str">
            <v>June 2019</v>
          </cell>
        </row>
        <row r="69">
          <cell r="C69">
            <v>0</v>
          </cell>
        </row>
        <row r="70">
          <cell r="C70">
            <v>2013</v>
          </cell>
        </row>
        <row r="71">
          <cell r="C71">
            <v>0</v>
          </cell>
        </row>
        <row r="72">
          <cell r="C72">
            <v>0</v>
          </cell>
        </row>
        <row r="73">
          <cell r="C73">
            <v>0</v>
          </cell>
        </row>
        <row r="74">
          <cell r="C74" t="str">
            <v>CRY</v>
          </cell>
        </row>
        <row r="76">
          <cell r="C76">
            <v>5</v>
          </cell>
        </row>
        <row r="77">
          <cell r="C77" t="str">
            <v>dms_FRCP_y5</v>
          </cell>
        </row>
        <row r="78">
          <cell r="C78" t="str">
            <v>2023-24</v>
          </cell>
        </row>
        <row r="79">
          <cell r="C79">
            <v>2</v>
          </cell>
        </row>
        <row r="81">
          <cell r="C81" t="str">
            <v>2017-18</v>
          </cell>
        </row>
        <row r="82">
          <cell r="C82" t="str">
            <v>2018-19</v>
          </cell>
        </row>
      </sheetData>
      <sheetData sheetId="2"/>
      <sheetData sheetId="3"/>
      <sheetData sheetId="4"/>
      <sheetData sheetId="5"/>
      <sheetData sheetId="6"/>
      <sheetData sheetId="7">
        <row r="215">
          <cell r="C215">
            <v>-3606692.6138132736</v>
          </cell>
          <cell r="E215">
            <v>-40021.611378995702</v>
          </cell>
          <cell r="G215">
            <v>447502.27699154988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Business &amp; other details"/>
      <sheetName val="7.5 EBSS"/>
      <sheetName val="AER EBSS DD"/>
      <sheetName val="3.2.3 Provisions"/>
      <sheetName val="Sheet2"/>
    </sheetNames>
    <sheetDataSet>
      <sheetData sheetId="0">
        <row r="9">
          <cell r="B9" t="str">
            <v>ActewAGL Distribution</v>
          </cell>
        </row>
      </sheetData>
      <sheetData sheetId="1">
        <row r="3">
          <cell r="B3" t="str">
            <v>2019-20 to 2023-24</v>
          </cell>
        </row>
      </sheetData>
      <sheetData sheetId="2" refreshError="1"/>
      <sheetData sheetId="3" refreshError="1"/>
      <sheetData sheetId="4">
        <row r="14">
          <cell r="B14" t="str">
            <v>Long Service Leave</v>
          </cell>
        </row>
        <row r="34">
          <cell r="B34" t="str">
            <v xml:space="preserve">Annual Leave </v>
          </cell>
        </row>
        <row r="54">
          <cell r="B54" t="str">
            <v xml:space="preserve">RBF </v>
          </cell>
        </row>
        <row r="74">
          <cell r="B74" t="str">
            <v>SAF (Part)</v>
          </cell>
        </row>
        <row r="114">
          <cell r="B114" t="str">
            <v>Sick Leave</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only"/>
      <sheetName val="Contents"/>
      <sheetName val="Instructions"/>
      <sheetName val="Business &amp; other details"/>
      <sheetName val="2.1 Expenditure summary"/>
      <sheetName val="2.2 Repex"/>
      <sheetName val="2.3 Augex (a)"/>
      <sheetName val="2.3 Augex (b)"/>
      <sheetName val="2.4 Augex model"/>
      <sheetName val="2.5 Connections"/>
      <sheetName val="2.6 Non-network"/>
      <sheetName val="2.10 Overheads"/>
      <sheetName val="2.11 Labour"/>
      <sheetName val="2.14 Forecast price changes"/>
      <sheetName val="2.16 Opex Summary"/>
      <sheetName val="2.17 Step Changes"/>
      <sheetName val="3.1 Revenue"/>
      <sheetName val="3.2 Operating expenditure"/>
      <sheetName val="3.3 Assets (RAB)"/>
      <sheetName val="3.4 Operational data"/>
      <sheetName val="3.5 Physical assets"/>
      <sheetName val="3.6 Quality of service"/>
      <sheetName val="3.7 Operating Environment"/>
      <sheetName val="4.1 Public lighting"/>
      <sheetName val="4.2 Metering"/>
      <sheetName val="4.3 Fee-based services"/>
      <sheetName val="4.4 Quoted services."/>
      <sheetName val="5.4 MD &amp; utilisation-Spatial"/>
      <sheetName val="6.1 Telephone answering"/>
      <sheetName val="6.2 Reliability &amp; Cust serv"/>
      <sheetName val="7.1  Policies and Procedures"/>
      <sheetName val="7.2 Contingent projects"/>
      <sheetName val="7.3 Obligations"/>
      <sheetName val="7.4 Shared Assets"/>
      <sheetName val="7.5 EBSS"/>
      <sheetName val="7.6 Indicative bill impact"/>
      <sheetName val="Amend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I9" t="str">
            <v>Yes</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zoomScale="85" zoomScaleNormal="85" workbookViewId="0">
      <selection activeCell="H50" sqref="H50"/>
    </sheetView>
  </sheetViews>
  <sheetFormatPr defaultColWidth="9.140625" defaultRowHeight="15" x14ac:dyDescent="0.25"/>
  <cols>
    <col min="1" max="1" width="6.5703125" style="1" customWidth="1"/>
    <col min="2" max="2" width="51.28515625" style="3" customWidth="1"/>
    <col min="3" max="24" width="12.28515625" style="3" customWidth="1"/>
    <col min="25" max="29" width="12.28515625" customWidth="1"/>
    <col min="31" max="16384" width="9.140625" style="3"/>
  </cols>
  <sheetData>
    <row r="1" spans="1:34" ht="25.5" customHeight="1" x14ac:dyDescent="0.25">
      <c r="B1" s="4" t="s">
        <v>51</v>
      </c>
      <c r="C1" s="4"/>
      <c r="D1" s="4"/>
      <c r="E1" s="4"/>
      <c r="F1" s="4"/>
      <c r="G1" s="4"/>
      <c r="H1" s="4"/>
      <c r="I1" s="4"/>
      <c r="J1" s="4"/>
      <c r="K1" s="4"/>
      <c r="L1" s="4"/>
      <c r="M1" s="4"/>
      <c r="N1" s="4"/>
      <c r="O1" s="4"/>
      <c r="P1" s="4"/>
      <c r="Q1" s="4"/>
      <c r="R1" s="4"/>
      <c r="S1" s="4"/>
      <c r="T1" s="4"/>
      <c r="U1" s="4"/>
      <c r="V1" s="4"/>
      <c r="W1" s="4"/>
      <c r="X1" s="4"/>
      <c r="Y1" s="2"/>
      <c r="Z1" s="2"/>
      <c r="AA1" s="2"/>
      <c r="AB1" s="2"/>
      <c r="AC1" s="2"/>
      <c r="AD1" s="2"/>
    </row>
    <row r="2" spans="1:34" ht="39.6" customHeight="1" x14ac:dyDescent="0.25">
      <c r="A2" s="5"/>
      <c r="B2" s="328" t="s">
        <v>53</v>
      </c>
      <c r="C2" s="329"/>
      <c r="D2" s="329"/>
      <c r="E2" s="329"/>
      <c r="F2" s="329"/>
      <c r="G2" s="329"/>
      <c r="H2" s="329"/>
      <c r="I2" s="329"/>
      <c r="J2" s="329"/>
      <c r="K2" s="329"/>
      <c r="L2" s="329"/>
      <c r="M2" s="330"/>
      <c r="N2"/>
      <c r="O2"/>
      <c r="P2"/>
      <c r="Q2"/>
      <c r="R2"/>
      <c r="S2" s="6"/>
      <c r="T2"/>
      <c r="U2"/>
      <c r="V2"/>
      <c r="W2"/>
      <c r="X2"/>
      <c r="AB2" s="3"/>
      <c r="AC2" s="3"/>
      <c r="AD2" s="3"/>
    </row>
    <row r="3" spans="1:34" x14ac:dyDescent="0.25">
      <c r="B3" s="7"/>
      <c r="C3" s="7"/>
      <c r="D3" s="7"/>
      <c r="E3" s="7"/>
      <c r="F3" s="7"/>
      <c r="G3" s="7"/>
      <c r="H3" s="7"/>
      <c r="I3" s="7"/>
      <c r="J3" s="7"/>
      <c r="K3" s="7"/>
      <c r="L3" s="7"/>
      <c r="M3" s="7"/>
      <c r="N3" s="7"/>
      <c r="O3" s="7"/>
      <c r="P3" s="7"/>
      <c r="Q3" s="7"/>
      <c r="R3" s="7"/>
      <c r="S3" s="7"/>
      <c r="T3" s="7"/>
      <c r="U3" s="7"/>
      <c r="V3" s="7"/>
      <c r="W3" s="7"/>
      <c r="X3" s="7"/>
      <c r="Y3" s="2"/>
      <c r="Z3" s="2"/>
      <c r="AA3" s="2"/>
      <c r="AB3" s="2"/>
      <c r="AC3" s="2"/>
      <c r="AD3" s="2"/>
    </row>
    <row r="4" spans="1:34" x14ac:dyDescent="0.25">
      <c r="B4" s="7"/>
      <c r="C4" s="7"/>
      <c r="D4" s="7"/>
      <c r="E4" s="7"/>
      <c r="F4" s="7"/>
      <c r="G4" s="7"/>
      <c r="H4" s="7"/>
      <c r="I4" s="7"/>
      <c r="J4" s="7"/>
      <c r="K4" s="7"/>
      <c r="L4" s="7"/>
      <c r="M4" s="7"/>
      <c r="N4" s="7"/>
      <c r="O4" s="7"/>
      <c r="P4" s="7"/>
      <c r="Q4" s="7"/>
      <c r="R4" s="7"/>
      <c r="S4" s="7"/>
      <c r="T4" s="7"/>
      <c r="U4" s="7"/>
      <c r="V4" s="7"/>
      <c r="W4" s="7"/>
      <c r="X4" s="7"/>
      <c r="Y4" s="2"/>
      <c r="Z4" s="2"/>
      <c r="AA4" s="2"/>
      <c r="AB4" s="2"/>
      <c r="AC4" s="2"/>
      <c r="AD4" s="2"/>
    </row>
    <row r="5" spans="1:34" customFormat="1" ht="15.75" thickBot="1" x14ac:dyDescent="0.3">
      <c r="A5" s="1"/>
      <c r="B5" s="8"/>
      <c r="C5" s="8"/>
      <c r="D5" s="8"/>
      <c r="E5" s="8"/>
      <c r="F5" s="8"/>
      <c r="G5" s="8"/>
      <c r="H5" s="8"/>
      <c r="I5" s="8"/>
      <c r="J5" s="8"/>
      <c r="K5" s="8"/>
      <c r="L5" s="8"/>
      <c r="M5" s="8"/>
      <c r="N5" s="8"/>
    </row>
    <row r="6" spans="1:34" customFormat="1" ht="16.5" thickBot="1" x14ac:dyDescent="0.3">
      <c r="A6" s="1"/>
      <c r="B6" s="9" t="s">
        <v>0</v>
      </c>
      <c r="C6" s="9"/>
      <c r="D6" s="10"/>
      <c r="E6" s="10"/>
      <c r="F6" s="10"/>
      <c r="G6" s="10"/>
      <c r="H6" s="10"/>
      <c r="I6" s="10"/>
      <c r="J6" s="10"/>
      <c r="K6" s="10"/>
      <c r="L6" s="10"/>
      <c r="M6" s="10"/>
      <c r="N6" s="11"/>
    </row>
    <row r="7" spans="1:34" s="13" customFormat="1" ht="15.75" x14ac:dyDescent="0.25">
      <c r="A7" s="1"/>
      <c r="B7" s="12"/>
      <c r="C7" s="331" t="s">
        <v>1</v>
      </c>
      <c r="D7" s="332"/>
      <c r="E7" s="332"/>
      <c r="F7" s="332"/>
      <c r="G7" s="332"/>
      <c r="H7" s="332"/>
      <c r="I7" s="332"/>
      <c r="J7" s="332"/>
      <c r="K7" s="331" t="s">
        <v>2</v>
      </c>
      <c r="L7" s="332"/>
      <c r="M7" s="332"/>
      <c r="N7" s="333"/>
      <c r="O7"/>
      <c r="P7"/>
      <c r="Q7"/>
      <c r="R7"/>
      <c r="S7"/>
      <c r="T7"/>
      <c r="U7"/>
      <c r="V7"/>
      <c r="W7"/>
      <c r="X7"/>
      <c r="Y7"/>
      <c r="Z7"/>
      <c r="AA7"/>
      <c r="AB7"/>
      <c r="AC7"/>
      <c r="AD7"/>
    </row>
    <row r="8" spans="1:34" ht="16.5" thickBot="1" x14ac:dyDescent="0.3">
      <c r="B8" s="14"/>
      <c r="C8" s="15" t="s">
        <v>33</v>
      </c>
      <c r="D8" s="16" t="s">
        <v>34</v>
      </c>
      <c r="E8" s="17" t="s">
        <v>28</v>
      </c>
      <c r="F8" s="17" t="s">
        <v>31</v>
      </c>
      <c r="G8" s="17" t="s">
        <v>30</v>
      </c>
      <c r="H8" s="17" t="s">
        <v>32</v>
      </c>
      <c r="I8" s="17" t="s">
        <v>35</v>
      </c>
      <c r="J8" s="18" t="s">
        <v>38</v>
      </c>
      <c r="K8" s="19" t="s">
        <v>39</v>
      </c>
      <c r="L8" s="17" t="s">
        <v>41</v>
      </c>
      <c r="M8" s="17" t="s">
        <v>45</v>
      </c>
      <c r="N8" s="20" t="s">
        <v>42</v>
      </c>
      <c r="O8"/>
      <c r="P8"/>
      <c r="Q8"/>
      <c r="R8"/>
      <c r="S8"/>
      <c r="T8"/>
      <c r="U8"/>
      <c r="V8"/>
      <c r="W8"/>
      <c r="X8"/>
      <c r="AG8" s="2"/>
    </row>
    <row r="9" spans="1:34" x14ac:dyDescent="0.25">
      <c r="B9" s="21" t="s">
        <v>3</v>
      </c>
      <c r="C9" s="22">
        <v>99.2</v>
      </c>
      <c r="D9" s="23">
        <v>100.4</v>
      </c>
      <c r="E9" s="23">
        <v>102.8</v>
      </c>
      <c r="F9" s="23">
        <v>105.9</v>
      </c>
      <c r="G9" s="23">
        <v>107.5</v>
      </c>
      <c r="H9" s="24">
        <v>108.6</v>
      </c>
      <c r="I9" s="25">
        <v>110.7</v>
      </c>
      <c r="J9" s="25">
        <v>113</v>
      </c>
      <c r="K9" s="368">
        <f>J9*1.0245</f>
        <v>115.7685</v>
      </c>
      <c r="L9" s="369">
        <f>K9*1.0245</f>
        <v>118.60482825</v>
      </c>
      <c r="M9" s="369">
        <f>L9*1.0245</f>
        <v>121.51064654212499</v>
      </c>
      <c r="N9" s="370">
        <f>M9*1.0245</f>
        <v>124.48765738240705</v>
      </c>
      <c r="P9"/>
      <c r="Q9"/>
      <c r="R9"/>
      <c r="S9"/>
      <c r="T9"/>
      <c r="U9"/>
      <c r="V9"/>
      <c r="W9"/>
      <c r="X9"/>
      <c r="AG9" s="26"/>
      <c r="AH9" s="2"/>
    </row>
    <row r="10" spans="1:34" x14ac:dyDescent="0.25">
      <c r="B10" s="27" t="s">
        <v>4</v>
      </c>
      <c r="C10" s="28"/>
      <c r="D10" s="29">
        <f t="shared" ref="D10:N10" si="0">+D9/C9-1</f>
        <v>1.2096774193548487E-2</v>
      </c>
      <c r="E10" s="29">
        <f t="shared" si="0"/>
        <v>2.3904382470119501E-2</v>
      </c>
      <c r="F10" s="29">
        <f t="shared" si="0"/>
        <v>3.0155642023346418E-2</v>
      </c>
      <c r="G10" s="29">
        <f t="shared" si="0"/>
        <v>1.5108593012275628E-2</v>
      </c>
      <c r="H10" s="29">
        <f t="shared" si="0"/>
        <v>1.0232558139534831E-2</v>
      </c>
      <c r="I10" s="29">
        <f t="shared" si="0"/>
        <v>1.9337016574585641E-2</v>
      </c>
      <c r="J10" s="29">
        <f t="shared" si="0"/>
        <v>2.0776874435411097E-2</v>
      </c>
      <c r="K10" s="29">
        <f t="shared" si="0"/>
        <v>2.4499999999999966E-2</v>
      </c>
      <c r="L10" s="29">
        <f t="shared" si="0"/>
        <v>2.4499999999999966E-2</v>
      </c>
      <c r="M10" s="29">
        <f t="shared" si="0"/>
        <v>2.4499999999999966E-2</v>
      </c>
      <c r="N10" s="30">
        <f t="shared" si="0"/>
        <v>2.4499999999999966E-2</v>
      </c>
      <c r="O10"/>
      <c r="P10"/>
      <c r="Q10"/>
      <c r="R10"/>
      <c r="S10"/>
      <c r="T10"/>
      <c r="U10"/>
      <c r="V10"/>
      <c r="W10"/>
      <c r="X10"/>
    </row>
    <row r="11" spans="1:34" ht="15.75" thickBot="1" x14ac:dyDescent="0.3">
      <c r="B11" s="31" t="s">
        <v>40</v>
      </c>
      <c r="C11" s="32"/>
      <c r="D11" s="33">
        <f>E11/(1+E10)</f>
        <v>0.86724799923986229</v>
      </c>
      <c r="E11" s="34">
        <f t="shared" ref="E11:J11" si="1">F11/(1+F10)</f>
        <v>0.88797902711013788</v>
      </c>
      <c r="F11" s="34">
        <f t="shared" si="1"/>
        <v>0.91475660477591059</v>
      </c>
      <c r="G11" s="34">
        <f t="shared" si="1"/>
        <v>0.9285772900227609</v>
      </c>
      <c r="H11" s="34">
        <f t="shared" si="1"/>
        <v>0.9380790111299705</v>
      </c>
      <c r="I11" s="34">
        <f t="shared" si="1"/>
        <v>0.95621866051646165</v>
      </c>
      <c r="J11" s="34">
        <f t="shared" si="1"/>
        <v>0.9760858955588092</v>
      </c>
      <c r="K11" s="35">
        <v>1</v>
      </c>
      <c r="L11" s="35">
        <f>K11*(1+L10)</f>
        <v>1.0245</v>
      </c>
      <c r="M11" s="35">
        <f t="shared" ref="M11:N11" si="2">L11*(1+M10)</f>
        <v>1.0496002499999999</v>
      </c>
      <c r="N11" s="36">
        <f t="shared" si="2"/>
        <v>1.0753154561249998</v>
      </c>
      <c r="O11"/>
      <c r="P11"/>
      <c r="Q11"/>
      <c r="R11"/>
      <c r="S11"/>
      <c r="T11"/>
      <c r="U11"/>
      <c r="V11"/>
      <c r="W11"/>
      <c r="X11"/>
    </row>
    <row r="12" spans="1:34" x14ac:dyDescent="0.25">
      <c r="B12" s="37"/>
      <c r="C12" s="37"/>
      <c r="D12" s="37"/>
      <c r="E12" s="37"/>
      <c r="F12" s="37"/>
      <c r="G12" s="37"/>
      <c r="H12" s="37"/>
      <c r="I12" s="37"/>
      <c r="J12" s="37"/>
      <c r="K12" s="37"/>
      <c r="L12" s="37"/>
      <c r="M12" s="37"/>
      <c r="N12" s="37"/>
      <c r="O12" s="37"/>
      <c r="P12" s="37"/>
      <c r="Q12" s="37"/>
      <c r="R12" s="37"/>
      <c r="S12" s="37"/>
      <c r="T12" s="38"/>
      <c r="U12" s="38"/>
      <c r="V12" s="38"/>
      <c r="W12" s="38"/>
    </row>
    <row r="13" spans="1:34" x14ac:dyDescent="0.25">
      <c r="B13" s="37"/>
      <c r="C13" s="37"/>
      <c r="D13" s="37"/>
      <c r="E13" s="37"/>
      <c r="F13" s="37"/>
      <c r="G13" s="37"/>
      <c r="H13" s="37"/>
      <c r="I13" s="37"/>
      <c r="J13" s="37"/>
      <c r="K13" s="37"/>
      <c r="L13" s="37"/>
      <c r="M13" s="37"/>
      <c r="N13" s="37"/>
      <c r="O13" s="37"/>
      <c r="P13" s="37"/>
      <c r="Q13" s="37"/>
      <c r="R13" s="37"/>
      <c r="S13" s="37"/>
      <c r="T13" s="38"/>
      <c r="U13" s="38"/>
      <c r="V13" s="38"/>
      <c r="W13" s="38"/>
    </row>
    <row r="14" spans="1:34" x14ac:dyDescent="0.25">
      <c r="B14" s="37"/>
      <c r="C14" s="37"/>
      <c r="D14" s="37"/>
      <c r="E14" s="37"/>
      <c r="F14" s="37"/>
      <c r="G14" s="37"/>
      <c r="H14" s="37"/>
      <c r="I14" s="37"/>
      <c r="J14" s="37"/>
      <c r="K14" s="37"/>
      <c r="L14" s="37"/>
      <c r="M14" s="37"/>
      <c r="N14" s="37"/>
      <c r="O14" s="37"/>
      <c r="P14" s="37"/>
      <c r="Q14" s="37"/>
      <c r="R14" s="37"/>
      <c r="S14" s="37"/>
      <c r="T14" s="38"/>
      <c r="U14" s="38"/>
      <c r="V14" s="38"/>
      <c r="W14" s="38"/>
    </row>
    <row r="15" spans="1:34" s="41" customFormat="1" ht="18.75" x14ac:dyDescent="0.3">
      <c r="A15" s="1"/>
      <c r="B15" s="39" t="s">
        <v>5</v>
      </c>
      <c r="C15" s="40"/>
      <c r="D15" s="40"/>
      <c r="E15" s="40"/>
      <c r="F15" s="40"/>
      <c r="G15" s="40"/>
      <c r="H15" s="40"/>
      <c r="I15" s="40"/>
      <c r="J15" s="40"/>
      <c r="K15" s="40"/>
      <c r="L15" s="40"/>
      <c r="M15" s="40"/>
      <c r="N15" s="40"/>
      <c r="O15" s="40"/>
      <c r="P15" s="40"/>
      <c r="Q15" s="40"/>
      <c r="R15" s="40"/>
      <c r="S15" s="40"/>
      <c r="T15" s="40"/>
      <c r="U15" s="40"/>
      <c r="V15" s="40"/>
      <c r="W15" s="40"/>
      <c r="X15" s="40"/>
      <c r="Y15"/>
      <c r="Z15"/>
      <c r="AA15"/>
      <c r="AB15"/>
      <c r="AC15"/>
      <c r="AD15"/>
    </row>
    <row r="16" spans="1:34" customFormat="1" ht="15.75" thickBot="1" x14ac:dyDescent="0.3">
      <c r="A16" s="1"/>
    </row>
    <row r="17" spans="1:30" s="46" customFormat="1" ht="16.5" thickBot="1" x14ac:dyDescent="0.3">
      <c r="A17" s="1"/>
      <c r="B17" s="42" t="s">
        <v>6</v>
      </c>
      <c r="C17" s="43"/>
      <c r="D17" s="43"/>
      <c r="E17" s="43"/>
      <c r="F17" s="43"/>
      <c r="G17" s="43"/>
      <c r="H17" s="43"/>
      <c r="I17" s="43"/>
      <c r="J17" s="44"/>
      <c r="K17" s="44"/>
      <c r="L17" s="44"/>
      <c r="M17" s="44"/>
      <c r="N17" s="44"/>
      <c r="O17" s="44"/>
      <c r="P17" s="44"/>
      <c r="Q17" s="45"/>
      <c r="R17"/>
      <c r="S17"/>
      <c r="T17"/>
      <c r="U17"/>
      <c r="V17"/>
      <c r="Y17"/>
      <c r="Z17"/>
      <c r="AA17"/>
      <c r="AB17"/>
      <c r="AC17"/>
      <c r="AD17"/>
    </row>
    <row r="18" spans="1:30" ht="15.75" thickBot="1" x14ac:dyDescent="0.3">
      <c r="B18"/>
      <c r="C18" s="334" t="s">
        <v>29</v>
      </c>
      <c r="D18" s="335"/>
      <c r="E18" s="335"/>
      <c r="F18" s="335"/>
      <c r="G18" s="335"/>
      <c r="H18" s="334" t="s">
        <v>36</v>
      </c>
      <c r="I18" s="336"/>
      <c r="J18" s="47"/>
      <c r="K18" s="337" t="s">
        <v>46</v>
      </c>
      <c r="L18" s="338"/>
      <c r="M18" s="338"/>
      <c r="N18" s="338"/>
      <c r="O18" s="338"/>
      <c r="P18" s="338"/>
      <c r="Q18" s="339"/>
      <c r="R18"/>
      <c r="S18"/>
      <c r="T18"/>
      <c r="U18"/>
      <c r="V18"/>
      <c r="W18" s="26"/>
      <c r="X18" s="26"/>
    </row>
    <row r="19" spans="1:30" s="52" customFormat="1" ht="42" customHeight="1" x14ac:dyDescent="0.25">
      <c r="A19" s="48"/>
      <c r="B19" s="49"/>
      <c r="C19" s="345" t="s">
        <v>7</v>
      </c>
      <c r="D19" s="346"/>
      <c r="E19" s="346"/>
      <c r="F19" s="346"/>
      <c r="G19" s="347"/>
      <c r="H19" s="348" t="s">
        <v>8</v>
      </c>
      <c r="I19" s="349"/>
      <c r="J19" s="50"/>
      <c r="K19" s="345" t="s">
        <v>7</v>
      </c>
      <c r="L19" s="346"/>
      <c r="M19" s="346"/>
      <c r="N19" s="346"/>
      <c r="O19" s="347"/>
      <c r="P19" s="350" t="s">
        <v>8</v>
      </c>
      <c r="Q19" s="351"/>
      <c r="R19" s="49"/>
      <c r="S19" s="49"/>
      <c r="T19" s="49"/>
      <c r="U19" s="49"/>
      <c r="V19" s="49"/>
      <c r="W19" s="51"/>
      <c r="X19" s="51"/>
      <c r="Y19" s="49"/>
      <c r="Z19" s="49"/>
      <c r="AA19" s="49"/>
      <c r="AB19" s="49"/>
      <c r="AC19" s="49"/>
      <c r="AD19" s="49"/>
    </row>
    <row r="20" spans="1:30" ht="15.75" thickBot="1" x14ac:dyDescent="0.3">
      <c r="B20"/>
      <c r="C20" s="53" t="s">
        <v>28</v>
      </c>
      <c r="D20" s="54" t="s">
        <v>31</v>
      </c>
      <c r="E20" s="54" t="s">
        <v>30</v>
      </c>
      <c r="F20" s="54" t="s">
        <v>32</v>
      </c>
      <c r="G20" s="55" t="s">
        <v>35</v>
      </c>
      <c r="H20" s="56" t="s">
        <v>38</v>
      </c>
      <c r="I20" s="57" t="s">
        <v>39</v>
      </c>
      <c r="J20" s="47"/>
      <c r="K20" s="53" t="s">
        <v>28</v>
      </c>
      <c r="L20" s="54" t="s">
        <v>31</v>
      </c>
      <c r="M20" s="54" t="s">
        <v>30</v>
      </c>
      <c r="N20" s="54" t="s">
        <v>32</v>
      </c>
      <c r="O20" s="55" t="s">
        <v>35</v>
      </c>
      <c r="P20" s="56" t="s">
        <v>38</v>
      </c>
      <c r="Q20" s="57" t="s">
        <v>39</v>
      </c>
      <c r="R20"/>
      <c r="S20"/>
      <c r="T20"/>
      <c r="U20"/>
      <c r="V20"/>
      <c r="W20" s="26"/>
      <c r="X20" s="26"/>
    </row>
    <row r="21" spans="1:30" x14ac:dyDescent="0.25">
      <c r="B21" s="186" t="s">
        <v>9</v>
      </c>
      <c r="C21" s="58"/>
      <c r="D21" s="59"/>
      <c r="E21" s="214">
        <v>72.668155087195643</v>
      </c>
      <c r="F21" s="214">
        <v>72.526323617607076</v>
      </c>
      <c r="G21" s="215">
        <v>71.936061201303815</v>
      </c>
      <c r="H21" s="216">
        <v>66.639070481057956</v>
      </c>
      <c r="I21" s="217">
        <v>65.183566116583251</v>
      </c>
      <c r="J21" s="47"/>
      <c r="K21" s="58"/>
      <c r="L21" s="59"/>
      <c r="M21" s="194">
        <f>+E21/$D$11</f>
        <v>83.791666456294905</v>
      </c>
      <c r="N21" s="195">
        <f t="shared" ref="N21:O30" si="3">+F21/$D$11</f>
        <v>83.628124459411808</v>
      </c>
      <c r="O21" s="196">
        <f t="shared" si="3"/>
        <v>82.947508975927704</v>
      </c>
      <c r="P21" s="197">
        <f>+H21/$I$11</f>
        <v>69.690200821918324</v>
      </c>
      <c r="Q21" s="198">
        <f>+I21/$I$11</f>
        <v>68.168054868723289</v>
      </c>
      <c r="R21"/>
      <c r="S21"/>
      <c r="T21"/>
      <c r="U21"/>
      <c r="V21"/>
      <c r="W21" s="26"/>
      <c r="X21" s="60"/>
    </row>
    <row r="22" spans="1:30" x14ac:dyDescent="0.25">
      <c r="B22" s="61" t="s">
        <v>10</v>
      </c>
      <c r="C22" s="62"/>
      <c r="D22" s="63"/>
      <c r="E22" s="218"/>
      <c r="F22" s="218"/>
      <c r="G22" s="219"/>
      <c r="H22" s="220"/>
      <c r="I22" s="221"/>
      <c r="J22" s="64"/>
      <c r="K22" s="62"/>
      <c r="L22" s="63"/>
      <c r="M22" s="65"/>
      <c r="N22" s="65"/>
      <c r="O22" s="66"/>
      <c r="P22" s="67"/>
      <c r="Q22" s="66"/>
      <c r="R22"/>
      <c r="S22"/>
      <c r="T22"/>
      <c r="U22"/>
      <c r="V22"/>
      <c r="W22" s="26"/>
      <c r="X22" s="26"/>
    </row>
    <row r="23" spans="1:30" x14ac:dyDescent="0.25">
      <c r="B23" s="184" t="s">
        <v>11</v>
      </c>
      <c r="C23" s="62"/>
      <c r="D23" s="63"/>
      <c r="E23" s="214">
        <v>-0.83518957571362618</v>
      </c>
      <c r="F23" s="214">
        <v>-0.84447320539485238</v>
      </c>
      <c r="G23" s="215">
        <v>-0.85419970469708795</v>
      </c>
      <c r="H23" s="222">
        <v>-1.0769543543187208</v>
      </c>
      <c r="I23" s="223">
        <v>-1.0931322841919968</v>
      </c>
      <c r="J23" s="64"/>
      <c r="K23" s="62"/>
      <c r="L23" s="63"/>
      <c r="M23" s="199">
        <f t="shared" ref="M23:M30" si="4">+E23/$D$11</f>
        <v>-0.96303430673309698</v>
      </c>
      <c r="N23" s="199">
        <f t="shared" si="3"/>
        <v>-0.97373900676049774</v>
      </c>
      <c r="O23" s="200">
        <f t="shared" si="3"/>
        <v>-0.98495436766160183</v>
      </c>
      <c r="P23" s="201">
        <f t="shared" ref="P23:Q30" si="5">H23/$I$11</f>
        <v>-1.1262636871539913</v>
      </c>
      <c r="Q23" s="202">
        <f t="shared" si="5"/>
        <v>-1.1431823382337958</v>
      </c>
      <c r="R23"/>
      <c r="S23"/>
      <c r="T23"/>
      <c r="U23"/>
      <c r="V23"/>
      <c r="W23" s="26"/>
      <c r="X23" s="26"/>
    </row>
    <row r="24" spans="1:30" x14ac:dyDescent="0.25">
      <c r="B24" s="184" t="s">
        <v>12</v>
      </c>
      <c r="C24" s="62"/>
      <c r="D24" s="63"/>
      <c r="E24" s="214">
        <v>-1.4184419427641357</v>
      </c>
      <c r="F24" s="214">
        <v>-1.4184419427641357</v>
      </c>
      <c r="G24" s="215">
        <v>-1.4184419427641357</v>
      </c>
      <c r="H24" s="222">
        <v>-2.2767399538655324</v>
      </c>
      <c r="I24" s="223">
        <v>-2.2767399538655324</v>
      </c>
      <c r="J24" s="64"/>
      <c r="K24" s="62"/>
      <c r="L24" s="63"/>
      <c r="M24" s="199">
        <f t="shared" si="4"/>
        <v>-1.6355666937339626</v>
      </c>
      <c r="N24" s="199">
        <f t="shared" si="3"/>
        <v>-1.6355666937339626</v>
      </c>
      <c r="O24" s="200">
        <f t="shared" si="3"/>
        <v>-1.6355666937339626</v>
      </c>
      <c r="P24" s="201">
        <f t="shared" si="5"/>
        <v>-2.3809825596123027</v>
      </c>
      <c r="Q24" s="202">
        <f t="shared" si="5"/>
        <v>-2.3809825596123027</v>
      </c>
      <c r="R24"/>
      <c r="S24"/>
      <c r="T24"/>
      <c r="U24"/>
      <c r="V24"/>
      <c r="W24" s="26"/>
      <c r="X24" s="26"/>
    </row>
    <row r="25" spans="1:30" x14ac:dyDescent="0.25">
      <c r="B25" s="68"/>
      <c r="C25" s="62"/>
      <c r="D25" s="63"/>
      <c r="E25" s="214"/>
      <c r="F25" s="214"/>
      <c r="G25" s="215"/>
      <c r="H25" s="222"/>
      <c r="I25" s="223"/>
      <c r="J25" s="71"/>
      <c r="K25" s="62"/>
      <c r="L25" s="63"/>
      <c r="M25" s="199">
        <f t="shared" si="4"/>
        <v>0</v>
      </c>
      <c r="N25" s="199">
        <f t="shared" si="3"/>
        <v>0</v>
      </c>
      <c r="O25" s="200">
        <f t="shared" si="3"/>
        <v>0</v>
      </c>
      <c r="P25" s="201">
        <f t="shared" si="5"/>
        <v>0</v>
      </c>
      <c r="Q25" s="202">
        <f t="shared" si="5"/>
        <v>0</v>
      </c>
      <c r="R25"/>
      <c r="S25"/>
      <c r="T25"/>
      <c r="U25"/>
      <c r="V25"/>
      <c r="W25" s="60"/>
      <c r="X25" s="72"/>
    </row>
    <row r="26" spans="1:30" x14ac:dyDescent="0.25">
      <c r="B26" s="185" t="s">
        <v>13</v>
      </c>
      <c r="C26" s="62"/>
      <c r="D26" s="63"/>
      <c r="E26" s="214"/>
      <c r="F26" s="214"/>
      <c r="G26" s="215"/>
      <c r="H26" s="222"/>
      <c r="I26" s="223"/>
      <c r="J26" s="71"/>
      <c r="K26" s="62"/>
      <c r="L26" s="63"/>
      <c r="M26" s="199">
        <f t="shared" si="4"/>
        <v>0</v>
      </c>
      <c r="N26" s="199">
        <f t="shared" si="3"/>
        <v>0</v>
      </c>
      <c r="O26" s="200">
        <f t="shared" si="3"/>
        <v>0</v>
      </c>
      <c r="P26" s="201">
        <f t="shared" si="5"/>
        <v>0</v>
      </c>
      <c r="Q26" s="202">
        <f t="shared" si="5"/>
        <v>0</v>
      </c>
      <c r="R26"/>
      <c r="S26"/>
      <c r="T26"/>
      <c r="U26"/>
      <c r="V26"/>
      <c r="W26" s="60"/>
      <c r="X26" s="72"/>
    </row>
    <row r="27" spans="1:30" x14ac:dyDescent="0.25">
      <c r="B27" s="185" t="s">
        <v>14</v>
      </c>
      <c r="C27" s="62"/>
      <c r="D27" s="63"/>
      <c r="E27" s="214">
        <v>-2.8260107797678495</v>
      </c>
      <c r="F27" s="214">
        <v>-2.801681457562847</v>
      </c>
      <c r="G27" s="215">
        <v>-2.7992854916395951</v>
      </c>
      <c r="H27" s="222">
        <v>-2.0340133064547294</v>
      </c>
      <c r="I27" s="223">
        <v>-2.0340133064547294</v>
      </c>
      <c r="J27" s="73"/>
      <c r="K27" s="62"/>
      <c r="L27" s="63"/>
      <c r="M27" s="199">
        <f t="shared" si="4"/>
        <v>-3.258595905951736</v>
      </c>
      <c r="N27" s="199">
        <f t="shared" si="3"/>
        <v>-3.2305424284847057</v>
      </c>
      <c r="O27" s="200">
        <f t="shared" si="3"/>
        <v>-3.2277797055665185</v>
      </c>
      <c r="P27" s="201">
        <f t="shared" si="5"/>
        <v>-2.1271424522882056</v>
      </c>
      <c r="Q27" s="202">
        <f t="shared" si="5"/>
        <v>-2.1271424522882056</v>
      </c>
      <c r="R27"/>
      <c r="S27"/>
      <c r="T27"/>
      <c r="U27"/>
      <c r="V27"/>
      <c r="W27" s="60"/>
      <c r="X27" s="26"/>
    </row>
    <row r="28" spans="1:30" x14ac:dyDescent="0.25">
      <c r="B28" s="185" t="s">
        <v>15</v>
      </c>
      <c r="C28" s="62"/>
      <c r="D28" s="63"/>
      <c r="E28" s="214">
        <v>-0.32658771674613407</v>
      </c>
      <c r="F28" s="214">
        <v>-0.32377607105615575</v>
      </c>
      <c r="G28" s="215">
        <v>-0.32349918318548349</v>
      </c>
      <c r="H28" s="222">
        <v>-0.41505217094653946</v>
      </c>
      <c r="I28" s="223">
        <v>-0.41505217094653946</v>
      </c>
      <c r="J28" s="73"/>
      <c r="K28" s="62"/>
      <c r="L28" s="63"/>
      <c r="M28" s="199">
        <f t="shared" si="4"/>
        <v>-0.3765793833279365</v>
      </c>
      <c r="N28" s="199">
        <f t="shared" si="3"/>
        <v>-0.37333735141498575</v>
      </c>
      <c r="O28" s="200">
        <f t="shared" si="3"/>
        <v>-0.37301807956781519</v>
      </c>
      <c r="P28" s="201">
        <f t="shared" si="5"/>
        <v>-0.43405571140220828</v>
      </c>
      <c r="Q28" s="202">
        <f t="shared" si="5"/>
        <v>-0.43405571140220828</v>
      </c>
      <c r="R28"/>
      <c r="S28"/>
      <c r="T28"/>
      <c r="U28"/>
      <c r="V28"/>
      <c r="W28" s="60"/>
      <c r="X28" s="26"/>
    </row>
    <row r="29" spans="1:30" x14ac:dyDescent="0.25">
      <c r="B29" s="185" t="s">
        <v>16</v>
      </c>
      <c r="C29" s="62"/>
      <c r="D29" s="63"/>
      <c r="E29" s="69"/>
      <c r="F29" s="69"/>
      <c r="G29" s="70"/>
      <c r="H29" s="179"/>
      <c r="I29" s="181"/>
      <c r="J29" s="73"/>
      <c r="K29" s="62"/>
      <c r="L29" s="63"/>
      <c r="M29" s="199">
        <f t="shared" si="4"/>
        <v>0</v>
      </c>
      <c r="N29" s="199">
        <f t="shared" si="3"/>
        <v>0</v>
      </c>
      <c r="O29" s="200">
        <f t="shared" si="3"/>
        <v>0</v>
      </c>
      <c r="P29" s="201">
        <f t="shared" si="5"/>
        <v>0</v>
      </c>
      <c r="Q29" s="202">
        <f t="shared" si="5"/>
        <v>0</v>
      </c>
      <c r="R29"/>
      <c r="S29"/>
      <c r="T29"/>
      <c r="U29"/>
      <c r="V29"/>
      <c r="W29" s="60"/>
      <c r="X29" s="26"/>
    </row>
    <row r="30" spans="1:30" ht="15.75" thickBot="1" x14ac:dyDescent="0.3">
      <c r="B30" s="74" t="s">
        <v>17</v>
      </c>
      <c r="C30" s="62"/>
      <c r="D30" s="63"/>
      <c r="E30" s="75"/>
      <c r="F30" s="75"/>
      <c r="G30" s="76"/>
      <c r="H30" s="180"/>
      <c r="I30" s="182"/>
      <c r="J30" s="73"/>
      <c r="K30" s="62"/>
      <c r="L30" s="63"/>
      <c r="M30" s="199">
        <f t="shared" si="4"/>
        <v>0</v>
      </c>
      <c r="N30" s="199">
        <f t="shared" si="3"/>
        <v>0</v>
      </c>
      <c r="O30" s="200">
        <f t="shared" si="3"/>
        <v>0</v>
      </c>
      <c r="P30" s="201">
        <f t="shared" si="5"/>
        <v>0</v>
      </c>
      <c r="Q30" s="202">
        <f t="shared" si="5"/>
        <v>0</v>
      </c>
      <c r="R30"/>
      <c r="S30"/>
      <c r="T30"/>
      <c r="U30"/>
      <c r="V30"/>
      <c r="W30" s="60"/>
      <c r="X30" s="26"/>
    </row>
    <row r="31" spans="1:30" ht="15.75" thickBot="1" x14ac:dyDescent="0.3">
      <c r="B31" s="77" t="s">
        <v>18</v>
      </c>
      <c r="C31" s="78"/>
      <c r="D31" s="79"/>
      <c r="E31" s="80">
        <f>SUM(E21:E30)</f>
        <v>67.261925072203894</v>
      </c>
      <c r="F31" s="80">
        <f t="shared" ref="F31:I31" si="6">SUM(F21:F30)</f>
        <v>67.137950940829086</v>
      </c>
      <c r="G31" s="80">
        <f t="shared" si="6"/>
        <v>66.540634879017503</v>
      </c>
      <c r="H31" s="80">
        <f t="shared" si="6"/>
        <v>60.836310695472442</v>
      </c>
      <c r="I31" s="183">
        <f t="shared" si="6"/>
        <v>59.364628401124456</v>
      </c>
      <c r="J31" s="73"/>
      <c r="K31" s="78">
        <f t="shared" ref="K31:Q31" si="7">+SUM(K21:K30)</f>
        <v>0</v>
      </c>
      <c r="L31" s="79">
        <f t="shared" si="7"/>
        <v>0</v>
      </c>
      <c r="M31" s="81">
        <f t="shared" si="7"/>
        <v>77.557890166548177</v>
      </c>
      <c r="N31" s="81">
        <f t="shared" si="7"/>
        <v>77.414938979017649</v>
      </c>
      <c r="O31" s="82">
        <f t="shared" si="7"/>
        <v>76.726190129397807</v>
      </c>
      <c r="P31" s="83">
        <f t="shared" si="7"/>
        <v>63.621756411461604</v>
      </c>
      <c r="Q31" s="84">
        <f t="shared" si="7"/>
        <v>62.082691807186769</v>
      </c>
      <c r="R31"/>
      <c r="S31"/>
      <c r="T31"/>
      <c r="U31"/>
      <c r="V31"/>
      <c r="W31" s="60"/>
      <c r="X31" s="26"/>
    </row>
    <row r="32" spans="1:30" ht="15.75" thickBot="1" x14ac:dyDescent="0.3">
      <c r="B32" s="85"/>
      <c r="C32" s="86"/>
      <c r="D32" s="87"/>
      <c r="E32" s="87"/>
      <c r="F32" s="87"/>
      <c r="G32" s="87"/>
      <c r="H32" s="87"/>
      <c r="I32" s="87"/>
      <c r="J32" s="88"/>
      <c r="K32" s="86"/>
      <c r="L32" s="86"/>
      <c r="M32" s="86"/>
      <c r="N32" s="86"/>
      <c r="O32" s="86"/>
      <c r="P32" s="86"/>
      <c r="Q32" s="86"/>
      <c r="R32"/>
      <c r="S32"/>
      <c r="T32"/>
      <c r="U32"/>
      <c r="V32"/>
      <c r="W32" s="89"/>
      <c r="X32" s="26"/>
    </row>
    <row r="33" spans="1:30" s="46" customFormat="1" ht="16.5" thickBot="1" x14ac:dyDescent="0.3">
      <c r="A33" s="1"/>
      <c r="B33" s="42" t="s">
        <v>19</v>
      </c>
      <c r="C33" s="44"/>
      <c r="D33" s="44"/>
      <c r="E33" s="44"/>
      <c r="F33" s="44"/>
      <c r="G33" s="44"/>
      <c r="H33" s="44"/>
      <c r="I33" s="44"/>
      <c r="J33" s="44"/>
      <c r="K33" s="44"/>
      <c r="L33" s="44"/>
      <c r="M33" s="44"/>
      <c r="N33" s="44"/>
      <c r="O33" s="44"/>
      <c r="P33" s="44"/>
      <c r="Q33" s="45"/>
      <c r="R33"/>
      <c r="S33"/>
      <c r="T33"/>
      <c r="U33"/>
      <c r="V33"/>
      <c r="Y33"/>
      <c r="Z33"/>
      <c r="AA33"/>
      <c r="AB33"/>
      <c r="AC33"/>
      <c r="AD33"/>
    </row>
    <row r="34" spans="1:30" ht="15.75" thickBot="1" x14ac:dyDescent="0.3">
      <c r="B34" s="90"/>
      <c r="C34" s="352" t="s">
        <v>20</v>
      </c>
      <c r="D34" s="353"/>
      <c r="E34" s="353"/>
      <c r="F34" s="353"/>
      <c r="G34" s="353"/>
      <c r="H34" s="353"/>
      <c r="I34" s="354"/>
      <c r="J34" s="91"/>
      <c r="K34" s="337" t="s">
        <v>46</v>
      </c>
      <c r="L34" s="338"/>
      <c r="M34" s="338"/>
      <c r="N34" s="338"/>
      <c r="O34" s="338"/>
      <c r="P34" s="338"/>
      <c r="Q34" s="339"/>
      <c r="R34"/>
      <c r="S34"/>
      <c r="T34"/>
      <c r="U34"/>
      <c r="V34"/>
      <c r="W34" s="26"/>
      <c r="X34" s="26"/>
    </row>
    <row r="35" spans="1:30" s="13" customFormat="1" ht="42" customHeight="1" x14ac:dyDescent="0.25">
      <c r="A35" s="92"/>
      <c r="B35" s="90"/>
      <c r="C35" s="345" t="s">
        <v>7</v>
      </c>
      <c r="D35" s="346"/>
      <c r="E35" s="346"/>
      <c r="F35" s="346"/>
      <c r="G35" s="347"/>
      <c r="H35" s="348" t="s">
        <v>8</v>
      </c>
      <c r="I35" s="349"/>
      <c r="J35" s="93"/>
      <c r="K35" s="345" t="s">
        <v>7</v>
      </c>
      <c r="L35" s="346"/>
      <c r="M35" s="346"/>
      <c r="N35" s="346"/>
      <c r="O35" s="347"/>
      <c r="P35" s="350" t="s">
        <v>8</v>
      </c>
      <c r="Q35" s="351"/>
      <c r="R35" s="94"/>
      <c r="S35" s="94"/>
      <c r="T35" s="94"/>
      <c r="U35" s="94"/>
      <c r="V35" s="94"/>
      <c r="W35" s="95"/>
      <c r="X35" s="95"/>
      <c r="Y35" s="94"/>
      <c r="Z35" s="94"/>
      <c r="AA35" s="94"/>
      <c r="AB35" s="94"/>
      <c r="AC35" s="94"/>
      <c r="AD35" s="94"/>
    </row>
    <row r="36" spans="1:30" ht="15.75" thickBot="1" x14ac:dyDescent="0.3">
      <c r="B36" s="96"/>
      <c r="C36" s="53" t="s">
        <v>28</v>
      </c>
      <c r="D36" s="54" t="s">
        <v>31</v>
      </c>
      <c r="E36" s="54" t="s">
        <v>30</v>
      </c>
      <c r="F36" s="54" t="s">
        <v>32</v>
      </c>
      <c r="G36" s="55" t="s">
        <v>35</v>
      </c>
      <c r="H36" s="56" t="s">
        <v>38</v>
      </c>
      <c r="I36" s="57" t="s">
        <v>39</v>
      </c>
      <c r="J36" s="71"/>
      <c r="K36" s="53" t="s">
        <v>28</v>
      </c>
      <c r="L36" s="54" t="s">
        <v>31</v>
      </c>
      <c r="M36" s="54" t="s">
        <v>30</v>
      </c>
      <c r="N36" s="54" t="s">
        <v>32</v>
      </c>
      <c r="O36" s="55" t="s">
        <v>35</v>
      </c>
      <c r="P36" s="56" t="s">
        <v>38</v>
      </c>
      <c r="Q36" s="57" t="s">
        <v>39</v>
      </c>
      <c r="R36"/>
      <c r="S36"/>
      <c r="T36"/>
      <c r="U36"/>
      <c r="V36"/>
    </row>
    <row r="37" spans="1:30" x14ac:dyDescent="0.25">
      <c r="B37" s="186" t="s">
        <v>21</v>
      </c>
      <c r="C37" s="58"/>
      <c r="D37" s="59"/>
      <c r="E37" s="224">
        <v>64.148366390287165</v>
      </c>
      <c r="F37" s="224">
        <v>69.966424362383407</v>
      </c>
      <c r="G37" s="225">
        <v>93.629681026057952</v>
      </c>
      <c r="H37" s="226">
        <v>86.416346934444221</v>
      </c>
      <c r="I37" s="97"/>
      <c r="J37" s="71"/>
      <c r="K37" s="58"/>
      <c r="L37" s="59"/>
      <c r="M37" s="188">
        <f>+E37/G$11*(1+G$10)^0.5</f>
        <v>69.602332700599248</v>
      </c>
      <c r="N37" s="189">
        <f t="shared" ref="N37:P48" si="8">+F37/H$11*(1+H$10)^0.5</f>
        <v>74.965413578707</v>
      </c>
      <c r="O37" s="190">
        <f t="shared" si="8"/>
        <v>98.858775539364828</v>
      </c>
      <c r="P37" s="191">
        <f t="shared" si="8"/>
        <v>89.448544372756189</v>
      </c>
      <c r="Q37" s="98"/>
      <c r="R37"/>
      <c r="S37"/>
      <c r="T37"/>
      <c r="U37"/>
      <c r="V37"/>
    </row>
    <row r="38" spans="1:30" x14ac:dyDescent="0.25">
      <c r="B38" s="61" t="s">
        <v>22</v>
      </c>
      <c r="C38" s="62"/>
      <c r="D38" s="63"/>
      <c r="E38" s="218"/>
      <c r="F38" s="218"/>
      <c r="G38" s="219"/>
      <c r="H38" s="227"/>
      <c r="I38" s="97"/>
      <c r="J38" s="73"/>
      <c r="K38" s="62"/>
      <c r="L38" s="63"/>
      <c r="M38" s="65"/>
      <c r="N38" s="65"/>
      <c r="O38" s="66"/>
      <c r="P38" s="99"/>
      <c r="Q38" s="100"/>
      <c r="R38"/>
      <c r="S38"/>
      <c r="T38"/>
      <c r="U38"/>
      <c r="V38"/>
      <c r="W38" s="26"/>
      <c r="X38" s="26"/>
    </row>
    <row r="39" spans="1:30" x14ac:dyDescent="0.25">
      <c r="B39" s="187" t="str">
        <f>B23</f>
        <v>Debt raising costs</v>
      </c>
      <c r="C39" s="62"/>
      <c r="D39" s="63"/>
      <c r="E39" s="224">
        <v>0</v>
      </c>
      <c r="F39" s="224">
        <v>0</v>
      </c>
      <c r="G39" s="225">
        <v>0</v>
      </c>
      <c r="H39" s="228"/>
      <c r="I39" s="97"/>
      <c r="J39" s="71"/>
      <c r="K39" s="62"/>
      <c r="L39" s="63"/>
      <c r="M39" s="192">
        <f t="shared" ref="M39:M48" si="9">+E39/G$11*(1+G$10)^0.5</f>
        <v>0</v>
      </c>
      <c r="N39" s="192">
        <f t="shared" si="8"/>
        <v>0</v>
      </c>
      <c r="O39" s="193">
        <f t="shared" si="8"/>
        <v>0</v>
      </c>
      <c r="P39" s="191">
        <f t="shared" si="8"/>
        <v>0</v>
      </c>
      <c r="Q39" s="101"/>
      <c r="R39"/>
      <c r="S39"/>
      <c r="T39"/>
      <c r="U39"/>
      <c r="V39"/>
      <c r="W39" s="26"/>
      <c r="X39" s="26"/>
    </row>
    <row r="40" spans="1:30" ht="15" customHeight="1" x14ac:dyDescent="0.25">
      <c r="B40" s="187" t="str">
        <f>B24</f>
        <v>GSL</v>
      </c>
      <c r="C40" s="62"/>
      <c r="D40" s="63"/>
      <c r="E40" s="224">
        <v>-3.3987475099999997</v>
      </c>
      <c r="F40" s="224">
        <v>-2.1486900000000002</v>
      </c>
      <c r="G40" s="225">
        <v>-2.98854</v>
      </c>
      <c r="H40" s="228">
        <v>-3.1671849600000002</v>
      </c>
      <c r="I40" s="97"/>
      <c r="J40" s="73"/>
      <c r="K40" s="62"/>
      <c r="L40" s="63"/>
      <c r="M40" s="192">
        <f t="shared" si="9"/>
        <v>-3.6877128486341531</v>
      </c>
      <c r="N40" s="192">
        <f t="shared" si="8"/>
        <v>-2.3022104669541075</v>
      </c>
      <c r="O40" s="193">
        <f t="shared" si="8"/>
        <v>-3.1554460275069069</v>
      </c>
      <c r="P40" s="191">
        <f t="shared" si="8"/>
        <v>-3.2783159029645002</v>
      </c>
      <c r="Q40" s="101"/>
      <c r="R40"/>
      <c r="S40"/>
      <c r="T40"/>
      <c r="U40"/>
      <c r="V40"/>
      <c r="W40" s="26"/>
      <c r="X40" s="26"/>
    </row>
    <row r="41" spans="1:30" ht="15" customHeight="1" x14ac:dyDescent="0.25">
      <c r="B41" s="187"/>
      <c r="C41" s="62"/>
      <c r="D41" s="63"/>
      <c r="E41" s="224"/>
      <c r="F41" s="224"/>
      <c r="G41" s="225"/>
      <c r="H41" s="228"/>
      <c r="I41" s="97"/>
      <c r="J41" s="73"/>
      <c r="K41" s="62"/>
      <c r="L41" s="63"/>
      <c r="M41" s="192">
        <f t="shared" si="9"/>
        <v>0</v>
      </c>
      <c r="N41" s="192">
        <f t="shared" si="8"/>
        <v>0</v>
      </c>
      <c r="O41" s="193">
        <f t="shared" si="8"/>
        <v>0</v>
      </c>
      <c r="P41" s="191">
        <f t="shared" si="8"/>
        <v>0</v>
      </c>
      <c r="Q41" s="101"/>
      <c r="R41"/>
      <c r="S41"/>
      <c r="T41"/>
      <c r="U41"/>
      <c r="V41"/>
      <c r="W41" s="26"/>
      <c r="X41" s="26"/>
    </row>
    <row r="42" spans="1:30" ht="15" customHeight="1" x14ac:dyDescent="0.25">
      <c r="B42" s="187" t="s">
        <v>50</v>
      </c>
      <c r="C42" s="62"/>
      <c r="D42" s="63"/>
      <c r="E42" s="224">
        <v>-9.0952000000000005E-2</v>
      </c>
      <c r="F42" s="224">
        <v>-0.23659812</v>
      </c>
      <c r="G42" s="225">
        <v>-1.6590658199999999</v>
      </c>
      <c r="H42" s="228"/>
      <c r="I42" s="97"/>
      <c r="J42" s="73"/>
      <c r="K42" s="62"/>
      <c r="L42" s="63"/>
      <c r="M42" s="192">
        <f t="shared" si="9"/>
        <v>-9.8684841407643581E-2</v>
      </c>
      <c r="N42" s="192">
        <f t="shared" si="8"/>
        <v>-0.2535026775968911</v>
      </c>
      <c r="O42" s="193">
        <f t="shared" si="8"/>
        <v>-1.7517224635077626</v>
      </c>
      <c r="P42" s="191">
        <f t="shared" si="8"/>
        <v>0</v>
      </c>
      <c r="Q42" s="101"/>
      <c r="R42"/>
      <c r="S42"/>
      <c r="T42"/>
      <c r="U42"/>
      <c r="V42"/>
      <c r="W42" s="26"/>
      <c r="X42" s="26"/>
    </row>
    <row r="43" spans="1:30" ht="15" customHeight="1" x14ac:dyDescent="0.25">
      <c r="B43" s="187" t="s">
        <v>13</v>
      </c>
      <c r="C43" s="62"/>
      <c r="D43" s="63"/>
      <c r="E43" s="224"/>
      <c r="F43" s="224"/>
      <c r="G43" s="225"/>
      <c r="H43" s="228"/>
      <c r="I43" s="97"/>
      <c r="J43" s="73"/>
      <c r="K43" s="62"/>
      <c r="L43" s="63"/>
      <c r="M43" s="192">
        <f t="shared" si="9"/>
        <v>0</v>
      </c>
      <c r="N43" s="192">
        <f t="shared" si="8"/>
        <v>0</v>
      </c>
      <c r="O43" s="193">
        <f t="shared" si="8"/>
        <v>0</v>
      </c>
      <c r="P43" s="191">
        <f t="shared" si="8"/>
        <v>0</v>
      </c>
      <c r="Q43" s="101"/>
      <c r="R43"/>
      <c r="S43"/>
      <c r="T43"/>
      <c r="U43"/>
      <c r="V43"/>
      <c r="W43" s="26"/>
      <c r="X43" s="26"/>
    </row>
    <row r="44" spans="1:30" ht="15" customHeight="1" x14ac:dyDescent="0.25">
      <c r="B44" s="187" t="s">
        <v>14</v>
      </c>
      <c r="C44" s="62"/>
      <c r="D44" s="63"/>
      <c r="E44" s="224">
        <v>-1.9121018737098394</v>
      </c>
      <c r="F44" s="224">
        <v>-2.7451439671725817</v>
      </c>
      <c r="G44" s="225">
        <v>-3.8445</v>
      </c>
      <c r="H44" s="228">
        <v>-3.8543650199999999</v>
      </c>
      <c r="I44" s="97"/>
      <c r="J44" s="73"/>
      <c r="K44" s="62"/>
      <c r="L44" s="63"/>
      <c r="M44" s="192">
        <f t="shared" si="9"/>
        <v>-2.0746709271078547</v>
      </c>
      <c r="N44" s="192">
        <f t="shared" si="8"/>
        <v>-2.9412801169645877</v>
      </c>
      <c r="O44" s="193">
        <f t="shared" si="8"/>
        <v>-4.059210267471844</v>
      </c>
      <c r="P44" s="191">
        <f t="shared" si="8"/>
        <v>-3.9896079011741969</v>
      </c>
      <c r="Q44" s="101"/>
      <c r="R44"/>
      <c r="S44" s="355" t="s">
        <v>52</v>
      </c>
      <c r="T44" s="356"/>
      <c r="U44"/>
      <c r="V44"/>
      <c r="W44" s="26"/>
      <c r="X44" s="26"/>
    </row>
    <row r="45" spans="1:30" ht="15" customHeight="1" x14ac:dyDescent="0.25">
      <c r="B45" s="187" t="s">
        <v>15</v>
      </c>
      <c r="C45" s="62"/>
      <c r="D45" s="63"/>
      <c r="E45" s="224">
        <v>-0.39017543849675795</v>
      </c>
      <c r="F45" s="224">
        <v>-0.37016317630702661</v>
      </c>
      <c r="G45" s="225">
        <v>-0.59013840000000006</v>
      </c>
      <c r="H45" s="228">
        <v>-0.64400000000000002</v>
      </c>
      <c r="I45" s="97"/>
      <c r="J45" s="73"/>
      <c r="K45" s="62"/>
      <c r="L45" s="63"/>
      <c r="M45" s="192">
        <f t="shared" si="9"/>
        <v>-0.42334859342521713</v>
      </c>
      <c r="N45" s="192">
        <f t="shared" si="8"/>
        <v>-0.39661074374386968</v>
      </c>
      <c r="O45" s="193">
        <f t="shared" si="8"/>
        <v>-0.62309685329936426</v>
      </c>
      <c r="P45" s="191">
        <f t="shared" si="8"/>
        <v>-0.66659682594259917</v>
      </c>
      <c r="Q45" s="101"/>
      <c r="R45"/>
      <c r="S45" s="357"/>
      <c r="T45" s="358"/>
      <c r="U45"/>
      <c r="V45"/>
      <c r="W45" s="26"/>
      <c r="X45" s="26"/>
    </row>
    <row r="46" spans="1:30" ht="15" customHeight="1" x14ac:dyDescent="0.25">
      <c r="B46" s="187" t="s">
        <v>16</v>
      </c>
      <c r="C46" s="62"/>
      <c r="D46" s="63"/>
      <c r="E46" s="224">
        <v>-1.15142002400675</v>
      </c>
      <c r="F46" s="224">
        <v>-0.68918368987714496</v>
      </c>
      <c r="G46" s="225">
        <v>-0.86707163951669097</v>
      </c>
      <c r="H46" s="228"/>
      <c r="I46" s="97"/>
      <c r="J46" s="73"/>
      <c r="K46" s="62"/>
      <c r="L46" s="63"/>
      <c r="M46" s="192">
        <f t="shared" si="9"/>
        <v>-1.2493150503858221</v>
      </c>
      <c r="N46" s="192">
        <f t="shared" si="8"/>
        <v>-0.73842476322280859</v>
      </c>
      <c r="O46" s="193">
        <f t="shared" si="8"/>
        <v>-0.91549644993101753</v>
      </c>
      <c r="P46" s="191">
        <f t="shared" si="8"/>
        <v>0</v>
      </c>
      <c r="Q46" s="101"/>
      <c r="R46"/>
      <c r="S46" s="357"/>
      <c r="T46" s="358"/>
      <c r="U46"/>
      <c r="V46"/>
      <c r="W46" s="26"/>
      <c r="X46" s="26"/>
    </row>
    <row r="47" spans="1:30" ht="15" customHeight="1" x14ac:dyDescent="0.25">
      <c r="B47" s="102"/>
      <c r="C47" s="62"/>
      <c r="D47" s="63"/>
      <c r="E47" s="224"/>
      <c r="F47" s="224"/>
      <c r="G47" s="225"/>
      <c r="H47" s="228"/>
      <c r="I47" s="97"/>
      <c r="J47" s="103"/>
      <c r="K47" s="62"/>
      <c r="L47" s="63"/>
      <c r="M47" s="192">
        <f t="shared" si="9"/>
        <v>0</v>
      </c>
      <c r="N47" s="192">
        <f t="shared" si="8"/>
        <v>0</v>
      </c>
      <c r="O47" s="193">
        <f t="shared" si="8"/>
        <v>0</v>
      </c>
      <c r="P47" s="191">
        <f t="shared" si="8"/>
        <v>0</v>
      </c>
      <c r="Q47" s="104"/>
      <c r="R47"/>
      <c r="S47" s="357"/>
      <c r="T47" s="358"/>
      <c r="U47"/>
      <c r="V47"/>
      <c r="W47" s="72"/>
      <c r="X47" s="105"/>
    </row>
    <row r="48" spans="1:30" ht="15.75" customHeight="1" thickBot="1" x14ac:dyDescent="0.3">
      <c r="B48" s="106" t="s">
        <v>23</v>
      </c>
      <c r="C48" s="107"/>
      <c r="D48" s="108"/>
      <c r="E48" s="224">
        <f>-[2]Sheet1!C215/1000000</f>
        <v>3.6066926138132738</v>
      </c>
      <c r="F48" s="224">
        <f>-[2]Sheet1!G215/1000000</f>
        <v>-0.44750227699154987</v>
      </c>
      <c r="G48" s="229">
        <f>-[2]Sheet1!E215/1000000</f>
        <v>4.0021611378995701E-2</v>
      </c>
      <c r="H48" s="228">
        <f>-'Provisions from EBRIN'!G274</f>
        <v>0.7655120975029216</v>
      </c>
      <c r="I48" s="97"/>
      <c r="J48" s="103"/>
      <c r="K48" s="107"/>
      <c r="L48" s="108"/>
      <c r="M48" s="192">
        <f t="shared" si="9"/>
        <v>3.9133376792185155</v>
      </c>
      <c r="N48" s="192">
        <f t="shared" si="8"/>
        <v>-0.47947559958660502</v>
      </c>
      <c r="O48" s="193">
        <f t="shared" si="8"/>
        <v>4.2256765725162522E-2</v>
      </c>
      <c r="P48" s="191">
        <f t="shared" si="8"/>
        <v>0.79237256896911346</v>
      </c>
      <c r="Q48" s="109"/>
      <c r="R48"/>
      <c r="S48" s="357"/>
      <c r="T48" s="358"/>
      <c r="U48"/>
      <c r="V48"/>
      <c r="W48" s="72"/>
      <c r="X48" s="105"/>
    </row>
    <row r="49" spans="1:33" s="116" customFormat="1" ht="15.75" customHeight="1" thickBot="1" x14ac:dyDescent="0.3">
      <c r="A49" s="1"/>
      <c r="B49" s="110" t="s">
        <v>24</v>
      </c>
      <c r="C49" s="78"/>
      <c r="D49" s="79"/>
      <c r="E49" s="80">
        <f>SUM(E37:E48)</f>
        <v>60.811662157887099</v>
      </c>
      <c r="F49" s="80">
        <f>SUM(F37:F48)</f>
        <v>63.329143132035099</v>
      </c>
      <c r="G49" s="111">
        <f>SUM(G37:G48)</f>
        <v>83.720386777920254</v>
      </c>
      <c r="H49" s="112">
        <f>SUM(H37:H48)</f>
        <v>79.516309051947133</v>
      </c>
      <c r="I49" s="113"/>
      <c r="J49" s="114"/>
      <c r="K49" s="78">
        <f>K37+SUM(K39:K48)</f>
        <v>0</v>
      </c>
      <c r="L49" s="79">
        <f>L37+SUM(L39:L48)</f>
        <v>0</v>
      </c>
      <c r="M49" s="81">
        <f>M37+SUM(M39:M48)</f>
        <v>65.981938118857073</v>
      </c>
      <c r="N49" s="81">
        <f>N37+SUM(N39:N48)</f>
        <v>67.853909210638136</v>
      </c>
      <c r="O49" s="81">
        <f>O37+SUM(O39:O48)</f>
        <v>88.3960602433731</v>
      </c>
      <c r="P49" s="83">
        <f>+SUM(P37:P48)</f>
        <v>82.306396311644008</v>
      </c>
      <c r="Q49" s="113">
        <f>Q31-(P31-P49)</f>
        <v>80.767331707369181</v>
      </c>
      <c r="R49" s="213" t="s">
        <v>38</v>
      </c>
      <c r="S49" s="359"/>
      <c r="T49" s="360"/>
      <c r="U49"/>
      <c r="V49"/>
      <c r="W49" s="115"/>
      <c r="X49" s="115"/>
      <c r="Y49"/>
      <c r="Z49"/>
      <c r="AA49"/>
      <c r="AB49"/>
      <c r="AC49"/>
      <c r="AD49"/>
    </row>
    <row r="50" spans="1:33" customFormat="1" ht="40.5" customHeight="1" thickBot="1" x14ac:dyDescent="0.3">
      <c r="A50" s="1"/>
      <c r="B50" s="165"/>
      <c r="C50" s="165"/>
      <c r="D50" s="165"/>
      <c r="E50" s="165"/>
      <c r="F50" s="165"/>
      <c r="G50" s="165"/>
      <c r="H50" s="165"/>
      <c r="I50" s="166"/>
      <c r="J50" s="166"/>
    </row>
    <row r="51" spans="1:33" s="94" customFormat="1" ht="18.75" thickBot="1" x14ac:dyDescent="0.3">
      <c r="A51" s="1"/>
      <c r="B51" s="165"/>
      <c r="C51" s="165"/>
      <c r="D51" s="165"/>
      <c r="E51" s="165"/>
      <c r="F51" s="165"/>
      <c r="G51" s="165"/>
      <c r="H51" s="166"/>
      <c r="I51" s="166"/>
      <c r="J51" s="166"/>
      <c r="K51" s="117" t="s">
        <v>47</v>
      </c>
      <c r="L51" s="118"/>
      <c r="M51" s="119"/>
      <c r="N51" s="118"/>
      <c r="O51" s="119"/>
      <c r="P51" s="120"/>
      <c r="Q51" s="121"/>
      <c r="R51"/>
      <c r="S51"/>
      <c r="T51"/>
      <c r="U51"/>
      <c r="V51"/>
      <c r="W51"/>
      <c r="X51"/>
      <c r="Y51"/>
      <c r="Z51"/>
      <c r="AB51"/>
      <c r="AC51"/>
      <c r="AD51"/>
      <c r="AE51"/>
      <c r="AF51"/>
      <c r="AG51"/>
    </row>
    <row r="52" spans="1:33" ht="15.75" thickBot="1" x14ac:dyDescent="0.3">
      <c r="B52" s="165"/>
      <c r="C52" s="165"/>
      <c r="D52" s="165"/>
      <c r="E52" s="165"/>
      <c r="F52" s="165"/>
      <c r="G52" s="166"/>
      <c r="H52" s="166"/>
      <c r="I52" s="166"/>
      <c r="J52" s="166"/>
      <c r="K52" s="122"/>
      <c r="L52" s="123"/>
      <c r="M52" s="123"/>
      <c r="N52" s="123"/>
      <c r="O52" s="124">
        <f>(O31-O49)-(M31-M49)</f>
        <v>-23.245822161666396</v>
      </c>
      <c r="P52" s="125">
        <f>(P31-P49)-(O31-O49)+(M31-M49)</f>
        <v>4.5611822614839923</v>
      </c>
      <c r="Q52" s="126">
        <f>(Q31-Q49)-(P31-P49)</f>
        <v>0</v>
      </c>
      <c r="R52"/>
      <c r="S52"/>
      <c r="T52"/>
      <c r="U52"/>
      <c r="V52"/>
      <c r="W52"/>
      <c r="X52"/>
      <c r="AA52" s="26"/>
      <c r="AE52"/>
      <c r="AF52"/>
      <c r="AG52"/>
    </row>
    <row r="53" spans="1:33" ht="23.25" customHeight="1" thickBot="1" x14ac:dyDescent="0.3">
      <c r="B53" s="165"/>
      <c r="C53" s="165"/>
      <c r="D53" s="165"/>
      <c r="E53" s="165"/>
      <c r="F53" s="165"/>
      <c r="G53" s="166"/>
      <c r="H53" s="166"/>
      <c r="I53" s="166"/>
      <c r="J53" s="166"/>
      <c r="K53" s="127"/>
      <c r="L53" s="127"/>
      <c r="M53" s="127"/>
      <c r="N53" s="127"/>
      <c r="O53" s="127"/>
      <c r="P53" s="127"/>
      <c r="Q53" s="127"/>
      <c r="R53" s="127"/>
      <c r="S53" s="127"/>
      <c r="T53" s="127"/>
      <c r="U53"/>
      <c r="V53"/>
      <c r="W53"/>
      <c r="X53"/>
      <c r="AA53" s="128"/>
      <c r="AE53"/>
      <c r="AF53"/>
      <c r="AG53"/>
    </row>
    <row r="54" spans="1:33" s="94" customFormat="1" ht="18.75" thickBot="1" x14ac:dyDescent="0.3">
      <c r="A54" s="1"/>
      <c r="B54" s="165"/>
      <c r="C54" s="165"/>
      <c r="D54" s="165"/>
      <c r="E54" s="165"/>
      <c r="F54" s="165"/>
      <c r="G54" s="166"/>
      <c r="H54" s="166"/>
      <c r="I54" s="166"/>
      <c r="J54" s="166"/>
      <c r="K54" s="129" t="s">
        <v>25</v>
      </c>
      <c r="L54" s="130"/>
      <c r="M54" s="131"/>
      <c r="N54" s="130"/>
      <c r="O54" s="131"/>
      <c r="P54" s="130"/>
      <c r="Q54" s="130"/>
      <c r="R54" s="130"/>
      <c r="S54" s="130"/>
      <c r="T54" s="130"/>
      <c r="U54" s="130"/>
      <c r="V54" s="130"/>
      <c r="W54" s="132"/>
      <c r="X54"/>
      <c r="Y54"/>
      <c r="Z54"/>
      <c r="AA54"/>
      <c r="AB54"/>
      <c r="AC54"/>
    </row>
    <row r="55" spans="1:33" ht="59.25" customHeight="1" x14ac:dyDescent="0.25">
      <c r="B55" s="165"/>
      <c r="C55" s="165"/>
      <c r="D55" s="165"/>
      <c r="E55" s="165"/>
      <c r="F55" s="165"/>
      <c r="G55" s="166"/>
      <c r="H55" s="166"/>
      <c r="I55" s="166"/>
      <c r="J55" s="166"/>
      <c r="K55" s="133"/>
      <c r="L55" s="133"/>
      <c r="M55" s="133"/>
      <c r="N55" s="133"/>
      <c r="O55" s="134"/>
      <c r="P55" s="340" t="s">
        <v>8</v>
      </c>
      <c r="Q55" s="341"/>
      <c r="R55" s="342" t="s">
        <v>26</v>
      </c>
      <c r="S55" s="343"/>
      <c r="T55" s="343"/>
      <c r="U55" s="343"/>
      <c r="V55" s="344"/>
      <c r="W55" s="135"/>
      <c r="X55"/>
      <c r="AE55"/>
    </row>
    <row r="56" spans="1:33" x14ac:dyDescent="0.25">
      <c r="B56" s="165"/>
      <c r="C56" s="165"/>
      <c r="D56" s="165"/>
      <c r="E56" s="165"/>
      <c r="F56" s="165"/>
      <c r="G56" s="166"/>
      <c r="H56" s="166"/>
      <c r="I56" s="166"/>
      <c r="J56" s="166"/>
      <c r="K56" s="136"/>
      <c r="L56" s="136"/>
      <c r="M56" s="136"/>
      <c r="N56" s="136"/>
      <c r="O56" s="137"/>
      <c r="P56" s="138" t="s">
        <v>46</v>
      </c>
      <c r="Q56" s="139"/>
      <c r="R56" s="139"/>
      <c r="S56" s="139"/>
      <c r="T56" s="139"/>
      <c r="U56" s="139"/>
      <c r="V56" s="139"/>
      <c r="W56" s="140"/>
      <c r="X56"/>
      <c r="AE56"/>
    </row>
    <row r="57" spans="1:33" ht="15.75" thickBot="1" x14ac:dyDescent="0.3">
      <c r="B57" s="165"/>
      <c r="C57" s="165"/>
      <c r="D57" s="165"/>
      <c r="E57" s="165"/>
      <c r="F57" s="165"/>
      <c r="G57" s="166"/>
      <c r="H57" s="166"/>
      <c r="I57" s="166"/>
      <c r="J57" s="166"/>
      <c r="K57" s="141"/>
      <c r="L57" s="141"/>
      <c r="M57" s="141"/>
      <c r="N57" s="141"/>
      <c r="O57" s="142"/>
      <c r="P57" s="143" t="s">
        <v>38</v>
      </c>
      <c r="Q57" s="144" t="s">
        <v>39</v>
      </c>
      <c r="R57" s="145" t="s">
        <v>41</v>
      </c>
      <c r="S57" s="145" t="s">
        <v>45</v>
      </c>
      <c r="T57" s="145" t="s">
        <v>42</v>
      </c>
      <c r="U57" s="145" t="s">
        <v>44</v>
      </c>
      <c r="V57" s="145" t="s">
        <v>43</v>
      </c>
      <c r="W57" s="146" t="s">
        <v>27</v>
      </c>
      <c r="X57"/>
      <c r="AE57"/>
    </row>
    <row r="58" spans="1:33" ht="15.75" thickBot="1" x14ac:dyDescent="0.3">
      <c r="B58" s="165"/>
      <c r="C58" s="165"/>
      <c r="D58" s="165"/>
      <c r="E58" s="165"/>
      <c r="F58" s="165"/>
      <c r="G58" s="166"/>
      <c r="H58" s="166"/>
      <c r="I58" s="166"/>
      <c r="J58" s="166"/>
      <c r="K58" s="361" t="s">
        <v>37</v>
      </c>
      <c r="L58" s="362"/>
      <c r="M58" s="363"/>
      <c r="N58" s="363"/>
      <c r="O58" s="147"/>
      <c r="P58" s="203">
        <f>$O$52</f>
        <v>-23.245822161666396</v>
      </c>
      <c r="Q58" s="204">
        <f t="shared" ref="Q58:T58" si="10">$O$52</f>
        <v>-23.245822161666396</v>
      </c>
      <c r="R58" s="204">
        <f t="shared" si="10"/>
        <v>-23.245822161666396</v>
      </c>
      <c r="S58" s="204">
        <f t="shared" si="10"/>
        <v>-23.245822161666396</v>
      </c>
      <c r="T58" s="205">
        <f t="shared" si="10"/>
        <v>-23.245822161666396</v>
      </c>
      <c r="U58" s="148"/>
      <c r="V58" s="149"/>
      <c r="W58" s="150"/>
      <c r="X58"/>
      <c r="AE58"/>
    </row>
    <row r="59" spans="1:33" ht="15.75" thickBot="1" x14ac:dyDescent="0.3">
      <c r="B59" s="165"/>
      <c r="C59" s="165"/>
      <c r="D59" s="165"/>
      <c r="E59" s="165"/>
      <c r="F59" s="165"/>
      <c r="G59" s="166"/>
      <c r="H59" s="166"/>
      <c r="I59" s="166"/>
      <c r="J59" s="166"/>
      <c r="K59" s="361" t="s">
        <v>38</v>
      </c>
      <c r="L59" s="362"/>
      <c r="M59" s="364"/>
      <c r="N59" s="364"/>
      <c r="O59" s="147"/>
      <c r="P59" s="151"/>
      <c r="Q59" s="206">
        <f>$P$52</f>
        <v>4.5611822614839923</v>
      </c>
      <c r="R59" s="207">
        <f>$P$52</f>
        <v>4.5611822614839923</v>
      </c>
      <c r="S59" s="207">
        <f t="shared" ref="S59:U59" si="11">$P$52</f>
        <v>4.5611822614839923</v>
      </c>
      <c r="T59" s="207">
        <f t="shared" si="11"/>
        <v>4.5611822614839923</v>
      </c>
      <c r="U59" s="205">
        <f t="shared" si="11"/>
        <v>4.5611822614839923</v>
      </c>
      <c r="V59" s="152"/>
      <c r="W59" s="153"/>
      <c r="X59"/>
      <c r="AE59"/>
    </row>
    <row r="60" spans="1:33" ht="15.75" thickBot="1" x14ac:dyDescent="0.3">
      <c r="B60" s="165"/>
      <c r="C60" s="165"/>
      <c r="D60" s="165"/>
      <c r="E60" s="165"/>
      <c r="F60" s="165"/>
      <c r="G60" s="166"/>
      <c r="H60" s="166"/>
      <c r="I60" s="166"/>
      <c r="J60" s="166"/>
      <c r="K60" s="365" t="s">
        <v>39</v>
      </c>
      <c r="L60" s="366"/>
      <c r="M60" s="367"/>
      <c r="N60" s="367"/>
      <c r="O60" s="154"/>
      <c r="P60" s="155"/>
      <c r="Q60" s="156"/>
      <c r="R60" s="208">
        <f>$Q$52</f>
        <v>0</v>
      </c>
      <c r="S60" s="209">
        <f t="shared" ref="S60:V60" si="12">$Q$52</f>
        <v>0</v>
      </c>
      <c r="T60" s="210">
        <f t="shared" si="12"/>
        <v>0</v>
      </c>
      <c r="U60" s="211">
        <f t="shared" si="12"/>
        <v>0</v>
      </c>
      <c r="V60" s="212">
        <f t="shared" si="12"/>
        <v>0</v>
      </c>
      <c r="W60" s="157"/>
      <c r="X60"/>
      <c r="AE60"/>
    </row>
    <row r="61" spans="1:33" ht="15.75" thickBot="1" x14ac:dyDescent="0.3">
      <c r="B61" s="165"/>
      <c r="C61" s="165"/>
      <c r="D61" s="165"/>
      <c r="E61" s="165"/>
      <c r="F61" s="165"/>
      <c r="G61" s="166"/>
      <c r="H61" s="166"/>
      <c r="I61" s="166"/>
      <c r="J61" s="166"/>
      <c r="K61" s="158" t="s">
        <v>48</v>
      </c>
      <c r="L61" s="159"/>
      <c r="M61" s="158"/>
      <c r="N61" s="160"/>
      <c r="O61" s="161"/>
      <c r="P61" s="162"/>
      <c r="Q61" s="162"/>
      <c r="R61" s="162">
        <f>+SUM(R58:R60)</f>
        <v>-18.684639900182404</v>
      </c>
      <c r="S61" s="162">
        <f t="shared" ref="S61:V61" si="13">+SUM(S58:S60)</f>
        <v>-18.684639900182404</v>
      </c>
      <c r="T61" s="162">
        <f t="shared" si="13"/>
        <v>-18.684639900182404</v>
      </c>
      <c r="U61" s="162">
        <f t="shared" si="13"/>
        <v>4.5611822614839923</v>
      </c>
      <c r="V61" s="162">
        <f t="shared" si="13"/>
        <v>0</v>
      </c>
      <c r="W61" s="162">
        <f>SUM(R61:V61)</f>
        <v>-51.49273743906322</v>
      </c>
      <c r="X61"/>
      <c r="AE61"/>
    </row>
    <row r="62" spans="1:33" ht="15.75" thickBot="1" x14ac:dyDescent="0.3">
      <c r="B62" s="165"/>
      <c r="C62" s="165"/>
      <c r="D62" s="165"/>
      <c r="E62" s="165"/>
      <c r="F62" s="165"/>
      <c r="G62" s="166"/>
      <c r="H62" s="166"/>
      <c r="I62" s="166"/>
      <c r="J62" s="166"/>
      <c r="K62" s="163"/>
      <c r="L62" s="163"/>
      <c r="M62" s="163"/>
      <c r="N62" s="163"/>
      <c r="O62" s="163"/>
      <c r="P62" s="163"/>
      <c r="Q62" s="163"/>
      <c r="R62" s="163"/>
      <c r="S62" s="164"/>
      <c r="T62" s="164"/>
      <c r="U62" s="164"/>
      <c r="V62" s="164"/>
      <c r="W62" s="72"/>
      <c r="X62"/>
      <c r="AE62"/>
    </row>
    <row r="63" spans="1:33" ht="15.75" thickBot="1" x14ac:dyDescent="0.3">
      <c r="B63" s="165"/>
      <c r="C63" s="165"/>
      <c r="D63" s="165"/>
      <c r="E63" s="165"/>
      <c r="F63" s="165"/>
      <c r="G63" s="166"/>
      <c r="H63" s="166"/>
      <c r="I63" s="166"/>
      <c r="J63" s="166"/>
      <c r="K63" s="167" t="s">
        <v>49</v>
      </c>
      <c r="L63" s="168"/>
      <c r="M63" s="167"/>
      <c r="N63" s="168"/>
      <c r="O63" s="168"/>
      <c r="P63" s="169"/>
      <c r="Q63" s="169"/>
      <c r="R63" s="162">
        <f>R61</f>
        <v>-18.684639900182404</v>
      </c>
      <c r="S63" s="162">
        <f>S61</f>
        <v>-18.684639900182404</v>
      </c>
      <c r="T63" s="162">
        <f>T61</f>
        <v>-18.684639900182404</v>
      </c>
      <c r="U63" s="162">
        <f>U61</f>
        <v>4.5611822614839923</v>
      </c>
      <c r="V63" s="162">
        <f>V61</f>
        <v>0</v>
      </c>
      <c r="W63" s="162">
        <f>SUM(R63:V63)</f>
        <v>-51.49273743906322</v>
      </c>
      <c r="X63"/>
      <c r="AE63"/>
    </row>
    <row r="64" spans="1:33" s="116" customFormat="1" x14ac:dyDescent="0.25">
      <c r="A64" s="1"/>
      <c r="B64" s="165"/>
      <c r="C64" s="165"/>
      <c r="D64" s="165"/>
      <c r="E64" s="165"/>
      <c r="F64" s="165"/>
      <c r="G64" s="166"/>
      <c r="H64" s="166"/>
      <c r="I64" s="166"/>
      <c r="J64" s="166"/>
      <c r="K64" s="170"/>
      <c r="L64" s="170"/>
      <c r="M64" s="171"/>
      <c r="N64" s="170"/>
      <c r="O64" s="170"/>
      <c r="P64" s="170"/>
      <c r="Q64" s="171"/>
      <c r="R64" s="171"/>
      <c r="S64" s="171"/>
      <c r="T64" s="172"/>
      <c r="U64" s="172"/>
      <c r="V64" s="2"/>
      <c r="W64" s="2"/>
      <c r="X64"/>
      <c r="Y64"/>
      <c r="AA64"/>
      <c r="AB64"/>
      <c r="AC64"/>
      <c r="AD64"/>
      <c r="AE64"/>
      <c r="AF64"/>
    </row>
    <row r="65" spans="2:32" ht="18" x14ac:dyDescent="0.25">
      <c r="B65" s="165"/>
      <c r="C65" s="165"/>
      <c r="D65" s="165"/>
      <c r="E65" s="165"/>
      <c r="F65" s="165"/>
      <c r="G65" s="166"/>
      <c r="H65" s="166"/>
      <c r="I65" s="166"/>
      <c r="J65" s="166"/>
      <c r="K65" s="173"/>
      <c r="L65" s="173"/>
      <c r="M65" s="174"/>
      <c r="N65" s="174"/>
      <c r="O65" s="174"/>
      <c r="P65" s="174"/>
      <c r="Q65" s="174"/>
      <c r="R65" s="175"/>
      <c r="S65" s="175"/>
      <c r="T65" s="175"/>
      <c r="U65" s="175"/>
      <c r="V65" s="175"/>
      <c r="W65" s="175"/>
      <c r="X65" s="174"/>
      <c r="AE65"/>
      <c r="AF65"/>
    </row>
    <row r="66" spans="2:32" x14ac:dyDescent="0.25">
      <c r="B66" s="165"/>
      <c r="C66" s="165"/>
      <c r="D66" s="165"/>
      <c r="E66" s="165"/>
      <c r="F66" s="165"/>
      <c r="G66" s="165"/>
      <c r="H66" s="165"/>
      <c r="I66" s="165"/>
      <c r="J66" s="165"/>
      <c r="K66" s="170"/>
      <c r="L66" s="170"/>
      <c r="M66" s="176"/>
      <c r="N66" s="177"/>
      <c r="O66" s="177"/>
      <c r="P66" s="177"/>
      <c r="Q66" s="176"/>
      <c r="R66" s="178"/>
      <c r="S66" s="178"/>
      <c r="T66" s="178"/>
      <c r="U66" s="178"/>
      <c r="V66" s="178"/>
      <c r="W66" s="178"/>
      <c r="X66" s="2"/>
      <c r="AE66"/>
      <c r="AF66"/>
    </row>
  </sheetData>
  <mergeCells count="25">
    <mergeCell ref="K58:L58"/>
    <mergeCell ref="M58:N58"/>
    <mergeCell ref="K59:L59"/>
    <mergeCell ref="M59:N59"/>
    <mergeCell ref="K60:L60"/>
    <mergeCell ref="M60:N60"/>
    <mergeCell ref="P55:Q55"/>
    <mergeCell ref="R55:V55"/>
    <mergeCell ref="C19:G19"/>
    <mergeCell ref="H19:I19"/>
    <mergeCell ref="K19:O19"/>
    <mergeCell ref="P19:Q19"/>
    <mergeCell ref="C34:I34"/>
    <mergeCell ref="K34:Q34"/>
    <mergeCell ref="C35:G35"/>
    <mergeCell ref="H35:I35"/>
    <mergeCell ref="K35:O35"/>
    <mergeCell ref="P35:Q35"/>
    <mergeCell ref="S44:T49"/>
    <mergeCell ref="B2:M2"/>
    <mergeCell ref="C7:J7"/>
    <mergeCell ref="K7:N7"/>
    <mergeCell ref="C18:G18"/>
    <mergeCell ref="H18:I18"/>
    <mergeCell ref="K18:Q18"/>
  </mergeCells>
  <conditionalFormatting sqref="I37 I39:I41">
    <cfRule type="expression" dxfId="19" priority="20">
      <formula>dms_TradingName="Western Power (D)"</formula>
    </cfRule>
  </conditionalFormatting>
  <conditionalFormatting sqref="I42:I48">
    <cfRule type="expression" dxfId="18" priority="19">
      <formula>dms_TradingName="Western Power (D)"</formula>
    </cfRule>
  </conditionalFormatting>
  <conditionalFormatting sqref="E23:I29 E21:I21">
    <cfRule type="expression" dxfId="17" priority="18">
      <formula>dms_TradingName="Western Power (D)"</formula>
    </cfRule>
  </conditionalFormatting>
  <conditionalFormatting sqref="E27:I29">
    <cfRule type="expression" dxfId="16" priority="17">
      <formula>dms_TradingName="Western Power (D)"</formula>
    </cfRule>
  </conditionalFormatting>
  <conditionalFormatting sqref="E30:I30">
    <cfRule type="expression" dxfId="15" priority="16">
      <formula>dms_TradingName="Western Power (D)"</formula>
    </cfRule>
  </conditionalFormatting>
  <conditionalFormatting sqref="H37 E41:H41 E39:F40 H39:H40">
    <cfRule type="expression" dxfId="14" priority="15">
      <formula>dms_TradingName="Western Power (D)"</formula>
    </cfRule>
  </conditionalFormatting>
  <conditionalFormatting sqref="E47:H47 H42:H45 H48">
    <cfRule type="expression" dxfId="13" priority="14">
      <formula>dms_TradingName="Western Power (D)"</formula>
    </cfRule>
  </conditionalFormatting>
  <conditionalFormatting sqref="E37:G37">
    <cfRule type="expression" dxfId="12" priority="13">
      <formula>dms_TradingName="Western Power (D)"</formula>
    </cfRule>
  </conditionalFormatting>
  <conditionalFormatting sqref="G39:G40">
    <cfRule type="expression" dxfId="11" priority="12">
      <formula>dms_TradingName="Western Power (D)"</formula>
    </cfRule>
  </conditionalFormatting>
  <conditionalFormatting sqref="G42:G43">
    <cfRule type="expression" dxfId="10" priority="11">
      <formula>dms_TradingName="Western Power (D)"</formula>
    </cfRule>
  </conditionalFormatting>
  <conditionalFormatting sqref="G44:G45">
    <cfRule type="expression" dxfId="9" priority="10">
      <formula>dms_TradingName="Western Power (D)"</formula>
    </cfRule>
  </conditionalFormatting>
  <conditionalFormatting sqref="E42:F42">
    <cfRule type="expression" dxfId="7" priority="9">
      <formula>dms_TradingName="Western Power (D)"</formula>
    </cfRule>
  </conditionalFormatting>
  <conditionalFormatting sqref="E44:F45">
    <cfRule type="expression" dxfId="6" priority="8">
      <formula>dms_TradingName="Western Power (D)"</formula>
    </cfRule>
  </conditionalFormatting>
  <conditionalFormatting sqref="E43:F43">
    <cfRule type="expression" dxfId="5" priority="7">
      <formula>dms_TradingName="Western Power (D)"</formula>
    </cfRule>
  </conditionalFormatting>
  <conditionalFormatting sqref="E48:G48">
    <cfRule type="expression" dxfId="4" priority="6">
      <formula>dms_TradingName="Western Power (D)"</formula>
    </cfRule>
  </conditionalFormatting>
  <conditionalFormatting sqref="H46">
    <cfRule type="expression" dxfId="3" priority="5">
      <formula>dms_TradingName="Western Power (D)"</formula>
    </cfRule>
  </conditionalFormatting>
  <conditionalFormatting sqref="G46">
    <cfRule type="expression" dxfId="1" priority="2">
      <formula>dms_TradingName="Western Power (D)"</formula>
    </cfRule>
  </conditionalFormatting>
  <conditionalFormatting sqref="E46:F46">
    <cfRule type="expression" dxfId="0" priority="1">
      <formula>dms_TradingName="Western Power (D)"</formula>
    </cfRule>
  </conditionalFormatting>
  <pageMargins left="0.7" right="0.7" top="0.75" bottom="0.75" header="0.3" footer="0.3"/>
  <customProperties>
    <customPr name="_pios_id" r:id="rId1"/>
  </customProperties>
  <ignoredErrors>
    <ignoredError sqref="E48:H48 H41:H43"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AQ283"/>
  <sheetViews>
    <sheetView tabSelected="1" topLeftCell="B216" zoomScale="70" zoomScaleNormal="70" workbookViewId="0">
      <selection activeCell="H27" sqref="H27"/>
    </sheetView>
  </sheetViews>
  <sheetFormatPr defaultRowHeight="15" x14ac:dyDescent="0.25"/>
  <cols>
    <col min="1" max="1" width="27.28515625" style="240" customWidth="1"/>
    <col min="2" max="2" width="88" customWidth="1"/>
    <col min="3" max="3" width="11.28515625" customWidth="1"/>
    <col min="4" max="4" width="29.140625" customWidth="1"/>
    <col min="5" max="5" width="18.28515625" bestFit="1" customWidth="1"/>
    <col min="6" max="7" width="18.5703125" bestFit="1" customWidth="1"/>
    <col min="9" max="9" width="15.28515625" bestFit="1" customWidth="1"/>
    <col min="10" max="10" width="151" bestFit="1" customWidth="1"/>
    <col min="11" max="11" width="16.7109375" bestFit="1" customWidth="1"/>
  </cols>
  <sheetData>
    <row r="1" spans="1:43" ht="24" customHeight="1" x14ac:dyDescent="0.25">
      <c r="A1" s="230"/>
      <c r="B1" s="231" t="s">
        <v>54</v>
      </c>
      <c r="C1" s="231"/>
      <c r="D1" s="232"/>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row>
    <row r="2" spans="1:43" ht="24" customHeight="1" x14ac:dyDescent="0.25">
      <c r="A2" s="230"/>
      <c r="B2" s="234" t="s">
        <v>55</v>
      </c>
      <c r="C2" s="234"/>
      <c r="D2" s="232"/>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row>
    <row r="3" spans="1:43" ht="24" customHeight="1" x14ac:dyDescent="0.25">
      <c r="A3" s="230"/>
      <c r="B3" s="231" t="s">
        <v>56</v>
      </c>
      <c r="C3" s="231"/>
      <c r="D3" s="235"/>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c r="AG3" s="233"/>
      <c r="AH3" s="233"/>
      <c r="AI3" s="233"/>
      <c r="AJ3" s="233"/>
      <c r="AK3" s="233"/>
      <c r="AL3" s="233"/>
      <c r="AM3" s="233"/>
      <c r="AN3" s="233"/>
      <c r="AO3" s="233"/>
      <c r="AP3" s="233"/>
      <c r="AQ3" s="233"/>
    </row>
    <row r="4" spans="1:43" ht="24" customHeight="1" x14ac:dyDescent="0.25">
      <c r="A4" s="230"/>
      <c r="B4" s="236" t="s">
        <v>57</v>
      </c>
      <c r="C4" s="236"/>
      <c r="D4" s="236"/>
      <c r="E4" s="237"/>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row>
    <row r="5" spans="1:43" ht="18.75" customHeight="1" x14ac:dyDescent="0.25">
      <c r="A5" s="238"/>
      <c r="B5" s="233"/>
      <c r="C5" s="233"/>
      <c r="D5" s="233"/>
      <c r="E5" s="239"/>
      <c r="F5" s="239"/>
      <c r="G5" s="239"/>
      <c r="H5" s="239"/>
      <c r="I5" s="239"/>
      <c r="J5" s="239"/>
    </row>
    <row r="6" spans="1:43" s="233" customFormat="1" ht="18" customHeight="1" x14ac:dyDescent="0.25">
      <c r="A6" s="240"/>
      <c r="B6" s="241" t="s">
        <v>58</v>
      </c>
      <c r="C6" s="241"/>
      <c r="D6" s="242"/>
      <c r="O6" s="243"/>
      <c r="P6" s="243"/>
    </row>
    <row r="7" spans="1:43" s="233" customFormat="1" ht="23.25" customHeight="1" x14ac:dyDescent="0.25">
      <c r="A7" s="240"/>
      <c r="B7" s="244" t="s">
        <v>59</v>
      </c>
      <c r="C7" s="244"/>
      <c r="D7" s="245"/>
      <c r="O7" s="246"/>
      <c r="P7" s="246"/>
    </row>
    <row r="8" spans="1:43" ht="30.75" customHeight="1" x14ac:dyDescent="0.25">
      <c r="B8" s="233"/>
      <c r="C8" s="233"/>
      <c r="D8" s="233"/>
      <c r="E8" s="233"/>
      <c r="F8" s="233"/>
      <c r="G8" s="233"/>
      <c r="H8" s="233"/>
      <c r="I8" s="233"/>
      <c r="J8" s="233"/>
      <c r="K8" s="233"/>
      <c r="L8" s="233"/>
      <c r="M8" s="233"/>
      <c r="N8" s="233"/>
      <c r="O8" s="233"/>
      <c r="P8" s="233"/>
      <c r="Q8" s="233"/>
      <c r="R8" s="233"/>
      <c r="S8" s="233"/>
      <c r="T8" s="233"/>
      <c r="U8" s="233"/>
      <c r="V8" s="233"/>
      <c r="W8" s="233"/>
      <c r="X8" s="233"/>
      <c r="Y8" s="233"/>
      <c r="Z8" s="233"/>
      <c r="AA8" s="233"/>
      <c r="AB8" s="233"/>
      <c r="AC8" s="233"/>
      <c r="AD8" s="233"/>
      <c r="AE8" s="233"/>
      <c r="AF8" s="233"/>
      <c r="AG8" s="233"/>
      <c r="AH8" s="233"/>
      <c r="AI8" s="233"/>
      <c r="AJ8" s="233"/>
      <c r="AK8" s="233"/>
      <c r="AL8" s="233"/>
      <c r="AM8" s="233"/>
      <c r="AN8" s="233"/>
      <c r="AO8" s="233"/>
      <c r="AP8" s="233"/>
      <c r="AQ8" s="233"/>
    </row>
    <row r="9" spans="1:43" x14ac:dyDescent="0.25">
      <c r="B9" s="247" t="s">
        <v>60</v>
      </c>
      <c r="C9" s="247"/>
      <c r="D9" s="247"/>
      <c r="E9" s="233"/>
      <c r="F9" s="233"/>
      <c r="G9" s="233"/>
      <c r="H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row>
    <row r="10" spans="1:43" ht="15.75" x14ac:dyDescent="0.25">
      <c r="B10" s="248" t="s">
        <v>61</v>
      </c>
      <c r="C10" s="249"/>
      <c r="D10" s="250"/>
      <c r="E10" s="233"/>
      <c r="F10" s="233"/>
      <c r="G10" s="233"/>
      <c r="H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row>
    <row r="11" spans="1:43" s="255" customFormat="1" x14ac:dyDescent="0.25">
      <c r="A11" s="251"/>
      <c r="B11" s="252"/>
      <c r="C11" s="253"/>
      <c r="D11" s="254" t="s">
        <v>62</v>
      </c>
      <c r="E11" s="254" t="s">
        <v>62</v>
      </c>
      <c r="F11" s="254" t="s">
        <v>62</v>
      </c>
      <c r="G11" s="254" t="s">
        <v>63</v>
      </c>
      <c r="I11"/>
      <c r="J11"/>
      <c r="K11"/>
    </row>
    <row r="12" spans="1:43" ht="15.75" thickBot="1" x14ac:dyDescent="0.3">
      <c r="B12" s="256"/>
      <c r="C12" s="257"/>
      <c r="D12" s="258" t="s">
        <v>30</v>
      </c>
      <c r="E12" s="258" t="s">
        <v>32</v>
      </c>
      <c r="F12" s="258" t="s">
        <v>35</v>
      </c>
      <c r="G12" s="258" t="s">
        <v>38</v>
      </c>
    </row>
    <row r="13" spans="1:43" ht="15.75" thickBot="1" x14ac:dyDescent="0.3">
      <c r="A13" s="251"/>
      <c r="B13" s="259"/>
      <c r="C13" s="259"/>
      <c r="D13" s="259"/>
    </row>
    <row r="14" spans="1:43" x14ac:dyDescent="0.25">
      <c r="A14" s="260" t="s">
        <v>64</v>
      </c>
      <c r="B14" s="261" t="s">
        <v>65</v>
      </c>
      <c r="C14" s="262"/>
      <c r="D14" s="263"/>
      <c r="E14" s="263"/>
      <c r="F14" s="263"/>
    </row>
    <row r="15" spans="1:43" x14ac:dyDescent="0.25">
      <c r="A15" s="260"/>
      <c r="B15" s="264" t="s">
        <v>65</v>
      </c>
      <c r="C15" s="265"/>
      <c r="D15" s="266"/>
      <c r="E15" s="266"/>
      <c r="F15" s="266"/>
    </row>
    <row r="16" spans="1:43" x14ac:dyDescent="0.25">
      <c r="A16" s="260" t="s">
        <v>66</v>
      </c>
      <c r="B16" s="267" t="s">
        <v>67</v>
      </c>
      <c r="C16" s="268"/>
      <c r="D16" s="269">
        <v>7974986.49089598</v>
      </c>
      <c r="E16" s="270">
        <v>7851705.5915607661</v>
      </c>
      <c r="F16" s="270">
        <v>8703903.3903832473</v>
      </c>
      <c r="G16" s="270">
        <v>9423802.1810434069</v>
      </c>
    </row>
    <row r="17" spans="1:7" x14ac:dyDescent="0.25">
      <c r="A17" s="271"/>
      <c r="B17" s="272" t="s">
        <v>68</v>
      </c>
      <c r="C17" s="273"/>
      <c r="D17" s="274"/>
      <c r="E17" s="274"/>
      <c r="F17" s="274"/>
      <c r="G17" s="274"/>
    </row>
    <row r="18" spans="1:7" x14ac:dyDescent="0.25">
      <c r="A18" s="260" t="s">
        <v>69</v>
      </c>
      <c r="B18" s="275" t="s">
        <v>70</v>
      </c>
      <c r="C18" s="276"/>
      <c r="D18" s="277">
        <v>369224.46233793814</v>
      </c>
      <c r="E18" s="278">
        <v>1136597.5256195413</v>
      </c>
      <c r="F18" s="278">
        <v>854769.23077400005</v>
      </c>
      <c r="G18" s="278">
        <v>857551.15797733678</v>
      </c>
    </row>
    <row r="19" spans="1:7" x14ac:dyDescent="0.25">
      <c r="A19" s="260" t="s">
        <v>71</v>
      </c>
      <c r="B19" s="275" t="s">
        <v>72</v>
      </c>
      <c r="C19" s="276"/>
      <c r="D19" s="279">
        <v>151442.73766206185</v>
      </c>
      <c r="E19" s="280">
        <v>771690.38578472962</v>
      </c>
      <c r="F19" s="280">
        <v>1368866.9306100002</v>
      </c>
      <c r="G19" s="280">
        <v>1048631.5721768374</v>
      </c>
    </row>
    <row r="20" spans="1:7" x14ac:dyDescent="0.25">
      <c r="A20" s="260" t="s">
        <v>73</v>
      </c>
      <c r="B20" s="275" t="s">
        <v>74</v>
      </c>
      <c r="C20" s="276"/>
      <c r="D20" s="281">
        <v>648195.5006647862</v>
      </c>
      <c r="E20" s="282">
        <v>114857.27256648807</v>
      </c>
      <c r="F20" s="282">
        <v>46180.88439215906</v>
      </c>
      <c r="G20" s="282">
        <v>0</v>
      </c>
    </row>
    <row r="21" spans="1:7" x14ac:dyDescent="0.25">
      <c r="A21" s="271"/>
      <c r="B21" s="272" t="s">
        <v>75</v>
      </c>
      <c r="C21" s="273"/>
      <c r="D21" s="274"/>
      <c r="E21" s="274"/>
      <c r="F21" s="274"/>
      <c r="G21" s="274"/>
    </row>
    <row r="22" spans="1:7" x14ac:dyDescent="0.25">
      <c r="A22" s="260" t="s">
        <v>76</v>
      </c>
      <c r="B22" s="275" t="s">
        <v>70</v>
      </c>
      <c r="C22" s="276"/>
      <c r="D22" s="277">
        <v>-916307.04982646834</v>
      </c>
      <c r="E22" s="278">
        <v>-697429.29913066642</v>
      </c>
      <c r="F22" s="278">
        <v>-595791.0101010002</v>
      </c>
      <c r="G22" s="278">
        <v>-722217.58127882134</v>
      </c>
    </row>
    <row r="23" spans="1:7" x14ac:dyDescent="0.25">
      <c r="A23" s="260" t="s">
        <v>77</v>
      </c>
      <c r="B23" s="275" t="s">
        <v>72</v>
      </c>
      <c r="C23" s="276"/>
      <c r="D23" s="279">
        <v>-375836.55017353158</v>
      </c>
      <c r="E23" s="280">
        <v>-473518.08601761085</v>
      </c>
      <c r="F23" s="280">
        <v>-954127.24501500023</v>
      </c>
      <c r="G23" s="280">
        <v>-883142.83138100349</v>
      </c>
    </row>
    <row r="24" spans="1:7" x14ac:dyDescent="0.25">
      <c r="A24" s="260" t="s">
        <v>78</v>
      </c>
      <c r="B24" s="275" t="s">
        <v>74</v>
      </c>
      <c r="C24" s="276"/>
      <c r="D24" s="281"/>
      <c r="E24" s="282"/>
      <c r="F24" s="282"/>
      <c r="G24" s="282">
        <v>-68740.665766568854</v>
      </c>
    </row>
    <row r="25" spans="1:7" x14ac:dyDescent="0.25">
      <c r="A25" s="271"/>
      <c r="B25" s="272" t="s">
        <v>79</v>
      </c>
      <c r="C25" s="273"/>
      <c r="D25" s="274"/>
      <c r="E25" s="274"/>
      <c r="F25" s="274"/>
      <c r="G25" s="274"/>
    </row>
    <row r="26" spans="1:7" x14ac:dyDescent="0.25">
      <c r="A26" s="260" t="s">
        <v>80</v>
      </c>
      <c r="B26" s="275" t="s">
        <v>70</v>
      </c>
      <c r="C26" s="276"/>
      <c r="D26" s="277"/>
      <c r="E26" s="278"/>
      <c r="F26" s="278"/>
      <c r="G26" s="278"/>
    </row>
    <row r="27" spans="1:7" x14ac:dyDescent="0.25">
      <c r="A27" s="260" t="s">
        <v>81</v>
      </c>
      <c r="B27" s="275" t="s">
        <v>72</v>
      </c>
      <c r="C27" s="276"/>
      <c r="D27" s="279"/>
      <c r="E27" s="280"/>
      <c r="F27" s="280"/>
      <c r="G27" s="280"/>
    </row>
    <row r="28" spans="1:7" x14ac:dyDescent="0.25">
      <c r="A28" s="260" t="s">
        <v>82</v>
      </c>
      <c r="B28" s="275" t="s">
        <v>74</v>
      </c>
      <c r="C28" s="276"/>
      <c r="D28" s="281"/>
      <c r="E28" s="282"/>
      <c r="F28" s="282"/>
      <c r="G28" s="282"/>
    </row>
    <row r="29" spans="1:7" x14ac:dyDescent="0.25">
      <c r="A29" s="271"/>
      <c r="B29" s="272" t="s">
        <v>83</v>
      </c>
      <c r="C29" s="273"/>
      <c r="D29" s="274"/>
      <c r="E29" s="274"/>
      <c r="F29" s="274"/>
      <c r="G29" s="274"/>
    </row>
    <row r="30" spans="1:7" x14ac:dyDescent="0.25">
      <c r="A30" s="260" t="s">
        <v>84</v>
      </c>
      <c r="B30" s="275" t="s">
        <v>70</v>
      </c>
      <c r="C30" s="276"/>
      <c r="D30" s="277"/>
      <c r="E30" s="278"/>
      <c r="F30" s="278"/>
      <c r="G30" s="278"/>
    </row>
    <row r="31" spans="1:7" x14ac:dyDescent="0.25">
      <c r="A31" s="260" t="s">
        <v>85</v>
      </c>
      <c r="B31" s="275" t="s">
        <v>72</v>
      </c>
      <c r="C31" s="276"/>
      <c r="D31" s="279"/>
      <c r="E31" s="280"/>
      <c r="F31" s="280"/>
      <c r="G31" s="280"/>
    </row>
    <row r="32" spans="1:7" x14ac:dyDescent="0.25">
      <c r="A32" s="260" t="s">
        <v>86</v>
      </c>
      <c r="B32" s="275" t="s">
        <v>74</v>
      </c>
      <c r="C32" s="276"/>
      <c r="D32" s="279"/>
      <c r="E32" s="280"/>
      <c r="F32" s="280"/>
      <c r="G32" s="280"/>
    </row>
    <row r="33" spans="1:7" ht="22.5" customHeight="1" thickBot="1" x14ac:dyDescent="0.3">
      <c r="A33" s="260" t="s">
        <v>87</v>
      </c>
      <c r="B33" s="283" t="s">
        <v>88</v>
      </c>
      <c r="C33" s="284"/>
      <c r="D33" s="285">
        <v>7851705.5915607661</v>
      </c>
      <c r="E33" s="286">
        <v>8703903.3903832473</v>
      </c>
      <c r="F33" s="286">
        <v>9423802.1810434069</v>
      </c>
      <c r="G33" s="286">
        <v>9655883.8327711858</v>
      </c>
    </row>
    <row r="34" spans="1:7" x14ac:dyDescent="0.25">
      <c r="A34" s="260" t="s">
        <v>89</v>
      </c>
      <c r="B34" s="261" t="s">
        <v>90</v>
      </c>
      <c r="C34" s="262"/>
      <c r="D34" s="263"/>
      <c r="E34" s="263"/>
      <c r="F34" s="263"/>
      <c r="G34" s="263"/>
    </row>
    <row r="35" spans="1:7" x14ac:dyDescent="0.25">
      <c r="A35" s="260"/>
      <c r="B35" s="264" t="s">
        <v>90</v>
      </c>
      <c r="C35" s="265"/>
      <c r="D35" s="266"/>
      <c r="E35" s="266"/>
      <c r="F35" s="266"/>
      <c r="G35" s="266"/>
    </row>
    <row r="36" spans="1:7" x14ac:dyDescent="0.25">
      <c r="A36" s="260" t="s">
        <v>91</v>
      </c>
      <c r="B36" s="267" t="s">
        <v>67</v>
      </c>
      <c r="C36" s="268"/>
      <c r="D36" s="269">
        <v>4491383.0372796701</v>
      </c>
      <c r="E36" s="270">
        <v>5062386.4306641892</v>
      </c>
      <c r="F36" s="270">
        <v>5358494.5175435562</v>
      </c>
      <c r="G36" s="270">
        <v>5865140.7116676094</v>
      </c>
    </row>
    <row r="37" spans="1:7" x14ac:dyDescent="0.25">
      <c r="A37" s="271"/>
      <c r="B37" s="272" t="s">
        <v>68</v>
      </c>
      <c r="C37" s="273"/>
      <c r="D37" s="274"/>
      <c r="E37" s="274"/>
      <c r="F37" s="274"/>
      <c r="G37" s="274"/>
    </row>
    <row r="38" spans="1:7" x14ac:dyDescent="0.25">
      <c r="A38" s="260" t="s">
        <v>92</v>
      </c>
      <c r="B38" s="275" t="s">
        <v>70</v>
      </c>
      <c r="C38" s="276"/>
      <c r="D38" s="277">
        <v>3120396.9804901355</v>
      </c>
      <c r="E38" s="278">
        <v>2815436.293058028</v>
      </c>
      <c r="F38" s="278">
        <v>2589215.6486440003</v>
      </c>
      <c r="G38" s="278">
        <v>2542963.1405955469</v>
      </c>
    </row>
    <row r="39" spans="1:7" x14ac:dyDescent="0.25">
      <c r="A39" s="260" t="s">
        <v>93</v>
      </c>
      <c r="B39" s="275" t="s">
        <v>72</v>
      </c>
      <c r="C39" s="276"/>
      <c r="D39" s="279">
        <v>1279875.8195098643</v>
      </c>
      <c r="E39" s="280">
        <v>1911534.2679969361</v>
      </c>
      <c r="F39" s="280">
        <v>4146489.5436600004</v>
      </c>
      <c r="G39" s="280">
        <v>3109588.7531655924</v>
      </c>
    </row>
    <row r="40" spans="1:7" x14ac:dyDescent="0.25">
      <c r="A40" s="260" t="s">
        <v>94</v>
      </c>
      <c r="B40" s="275" t="s">
        <v>74</v>
      </c>
      <c r="C40" s="276"/>
      <c r="D40" s="281">
        <v>938486.49338451924</v>
      </c>
      <c r="E40" s="282">
        <v>74054.215523396124</v>
      </c>
      <c r="F40" s="282">
        <v>28202.957160056569</v>
      </c>
      <c r="G40" s="282">
        <v>0</v>
      </c>
    </row>
    <row r="41" spans="1:7" x14ac:dyDescent="0.25">
      <c r="A41" s="271"/>
      <c r="B41" s="272" t="s">
        <v>75</v>
      </c>
      <c r="C41" s="273"/>
      <c r="D41" s="274"/>
      <c r="E41" s="274"/>
      <c r="F41" s="274"/>
      <c r="G41" s="274"/>
    </row>
    <row r="42" spans="1:7" x14ac:dyDescent="0.25">
      <c r="A42" s="260" t="s">
        <v>95</v>
      </c>
      <c r="B42" s="275" t="s">
        <v>70</v>
      </c>
      <c r="C42" s="276"/>
      <c r="D42" s="277">
        <v>-3380992.904365845</v>
      </c>
      <c r="E42" s="278">
        <v>-2683178.5350807672</v>
      </c>
      <c r="F42" s="278">
        <v>-2405301.3173650014</v>
      </c>
      <c r="G42" s="278">
        <v>-2403925.4089669194</v>
      </c>
    </row>
    <row r="43" spans="1:7" x14ac:dyDescent="0.25">
      <c r="A43" s="260" t="s">
        <v>96</v>
      </c>
      <c r="B43" s="275" t="s">
        <v>72</v>
      </c>
      <c r="C43" s="276"/>
      <c r="D43" s="279">
        <v>-1386762.9956341551</v>
      </c>
      <c r="E43" s="280">
        <v>-1821738.1546182244</v>
      </c>
      <c r="F43" s="280">
        <v>-3851960.6379750022</v>
      </c>
      <c r="G43" s="280">
        <v>-2939570.4939010153</v>
      </c>
    </row>
    <row r="44" spans="1:7" x14ac:dyDescent="0.25">
      <c r="A44" s="260" t="s">
        <v>97</v>
      </c>
      <c r="B44" s="275" t="s">
        <v>74</v>
      </c>
      <c r="C44" s="276"/>
      <c r="D44" s="281"/>
      <c r="E44" s="282"/>
      <c r="F44" s="282"/>
      <c r="G44" s="282">
        <v>-42779.822119450197</v>
      </c>
    </row>
    <row r="45" spans="1:7" x14ac:dyDescent="0.25">
      <c r="A45" s="271"/>
      <c r="B45" s="272" t="s">
        <v>79</v>
      </c>
      <c r="C45" s="273"/>
      <c r="D45" s="274"/>
      <c r="E45" s="274"/>
      <c r="F45" s="274"/>
      <c r="G45" s="274"/>
    </row>
    <row r="46" spans="1:7" x14ac:dyDescent="0.25">
      <c r="A46" s="260" t="s">
        <v>98</v>
      </c>
      <c r="B46" s="275" t="s">
        <v>70</v>
      </c>
      <c r="C46" s="276"/>
      <c r="D46" s="277"/>
      <c r="E46" s="278"/>
      <c r="F46" s="278"/>
      <c r="G46" s="278"/>
    </row>
    <row r="47" spans="1:7" x14ac:dyDescent="0.25">
      <c r="A47" s="260" t="s">
        <v>99</v>
      </c>
      <c r="B47" s="275" t="s">
        <v>72</v>
      </c>
      <c r="C47" s="276"/>
      <c r="D47" s="279"/>
      <c r="E47" s="280"/>
      <c r="F47" s="280"/>
      <c r="G47" s="280"/>
    </row>
    <row r="48" spans="1:7" x14ac:dyDescent="0.25">
      <c r="A48" s="260" t="s">
        <v>100</v>
      </c>
      <c r="B48" s="275" t="s">
        <v>74</v>
      </c>
      <c r="C48" s="276"/>
      <c r="D48" s="281"/>
      <c r="E48" s="282"/>
      <c r="F48" s="282"/>
      <c r="G48" s="282"/>
    </row>
    <row r="49" spans="1:7" x14ac:dyDescent="0.25">
      <c r="A49" s="271"/>
      <c r="B49" s="272" t="s">
        <v>83</v>
      </c>
      <c r="C49" s="273"/>
      <c r="D49" s="274"/>
      <c r="E49" s="274"/>
      <c r="F49" s="274"/>
      <c r="G49" s="274"/>
    </row>
    <row r="50" spans="1:7" x14ac:dyDescent="0.25">
      <c r="A50" s="260" t="s">
        <v>101</v>
      </c>
      <c r="B50" s="275" t="s">
        <v>70</v>
      </c>
      <c r="C50" s="276"/>
      <c r="D50" s="277"/>
      <c r="E50" s="278"/>
      <c r="F50" s="278"/>
      <c r="G50" s="278"/>
    </row>
    <row r="51" spans="1:7" x14ac:dyDescent="0.25">
      <c r="A51" s="260" t="s">
        <v>102</v>
      </c>
      <c r="B51" s="275" t="s">
        <v>72</v>
      </c>
      <c r="C51" s="276"/>
      <c r="D51" s="279"/>
      <c r="E51" s="280"/>
      <c r="F51" s="280"/>
      <c r="G51" s="280"/>
    </row>
    <row r="52" spans="1:7" x14ac:dyDescent="0.25">
      <c r="A52" s="260" t="s">
        <v>103</v>
      </c>
      <c r="B52" s="275" t="s">
        <v>74</v>
      </c>
      <c r="C52" s="276"/>
      <c r="D52" s="279"/>
      <c r="E52" s="280"/>
      <c r="F52" s="280"/>
      <c r="G52" s="280"/>
    </row>
    <row r="53" spans="1:7" ht="22.5" customHeight="1" thickBot="1" x14ac:dyDescent="0.3">
      <c r="A53" s="260" t="s">
        <v>104</v>
      </c>
      <c r="B53" s="283" t="s">
        <v>88</v>
      </c>
      <c r="C53" s="284"/>
      <c r="D53" s="285">
        <v>5062386.4306641892</v>
      </c>
      <c r="E53" s="286">
        <v>5358494.5175435571</v>
      </c>
      <c r="F53" s="286">
        <v>5865140.7116676094</v>
      </c>
      <c r="G53" s="286">
        <v>6131416.880441363</v>
      </c>
    </row>
    <row r="54" spans="1:7" x14ac:dyDescent="0.25">
      <c r="A54" s="260" t="s">
        <v>105</v>
      </c>
      <c r="B54" s="261" t="s">
        <v>106</v>
      </c>
      <c r="C54" s="262"/>
      <c r="D54" s="263"/>
      <c r="E54" s="263"/>
      <c r="F54" s="263"/>
      <c r="G54" s="263"/>
    </row>
    <row r="55" spans="1:7" x14ac:dyDescent="0.25">
      <c r="A55" s="260"/>
      <c r="B55" s="264" t="s">
        <v>106</v>
      </c>
      <c r="C55" s="265"/>
      <c r="D55" s="266"/>
      <c r="E55" s="266"/>
      <c r="F55" s="266"/>
      <c r="G55" s="266"/>
    </row>
    <row r="56" spans="1:7" x14ac:dyDescent="0.25">
      <c r="A56" s="260" t="s">
        <v>107</v>
      </c>
      <c r="B56" s="267" t="s">
        <v>67</v>
      </c>
      <c r="C56" s="268"/>
      <c r="D56" s="269">
        <v>79850722.913361385</v>
      </c>
      <c r="E56" s="270">
        <v>86646374.312734887</v>
      </c>
      <c r="F56" s="270">
        <v>114598048.62280653</v>
      </c>
      <c r="G56" s="270">
        <v>97827246.454047665</v>
      </c>
    </row>
    <row r="57" spans="1:7" x14ac:dyDescent="0.25">
      <c r="A57" s="271"/>
      <c r="B57" s="272" t="s">
        <v>68</v>
      </c>
      <c r="C57" s="273"/>
      <c r="D57" s="274"/>
      <c r="E57" s="274"/>
      <c r="F57" s="274"/>
      <c r="G57" s="274"/>
    </row>
    <row r="58" spans="1:7" x14ac:dyDescent="0.25">
      <c r="A58" s="260" t="s">
        <v>108</v>
      </c>
      <c r="B58" s="275" t="s">
        <v>70</v>
      </c>
      <c r="C58" s="276"/>
      <c r="D58" s="277">
        <v>1572018.1757772274</v>
      </c>
      <c r="E58" s="278">
        <v>1428825.1360791279</v>
      </c>
      <c r="F58" s="278">
        <v>319239.33009100001</v>
      </c>
      <c r="G58" s="278">
        <v>582227.87230658275</v>
      </c>
    </row>
    <row r="59" spans="1:7" x14ac:dyDescent="0.25">
      <c r="A59" s="260" t="s">
        <v>109</v>
      </c>
      <c r="B59" s="275" t="s">
        <v>72</v>
      </c>
      <c r="C59" s="276"/>
      <c r="D59" s="279">
        <v>644785.92422277259</v>
      </c>
      <c r="E59" s="280">
        <v>970097.67804905737</v>
      </c>
      <c r="F59" s="280">
        <v>511244.60986500006</v>
      </c>
      <c r="G59" s="280">
        <v>711960.47422066703</v>
      </c>
    </row>
    <row r="60" spans="1:7" x14ac:dyDescent="0.25">
      <c r="A60" s="260" t="s">
        <v>110</v>
      </c>
      <c r="B60" s="275" t="s">
        <v>74</v>
      </c>
      <c r="C60" s="276"/>
      <c r="D60" s="281">
        <v>11816597.599373499</v>
      </c>
      <c r="E60" s="282">
        <v>28369013.914866693</v>
      </c>
      <c r="F60" s="282"/>
      <c r="G60" s="282">
        <v>2300651.2556499541</v>
      </c>
    </row>
    <row r="61" spans="1:7" x14ac:dyDescent="0.25">
      <c r="A61" s="271"/>
      <c r="B61" s="272" t="s">
        <v>75</v>
      </c>
      <c r="C61" s="273"/>
      <c r="D61" s="274"/>
      <c r="E61" s="274"/>
      <c r="F61" s="274"/>
      <c r="G61" s="274"/>
    </row>
    <row r="62" spans="1:7" x14ac:dyDescent="0.25">
      <c r="A62" s="260" t="s">
        <v>111</v>
      </c>
      <c r="B62" s="275" t="s">
        <v>70</v>
      </c>
      <c r="C62" s="276"/>
      <c r="D62" s="277">
        <v>-5132557.7317982586</v>
      </c>
      <c r="E62" s="278">
        <v>-1677397.2510720065</v>
      </c>
      <c r="F62" s="278">
        <v>-761552.58858999994</v>
      </c>
      <c r="G62" s="278">
        <v>-1438450.1824285034</v>
      </c>
    </row>
    <row r="63" spans="1:7" x14ac:dyDescent="0.25">
      <c r="A63" s="260" t="s">
        <v>112</v>
      </c>
      <c r="B63" s="275" t="s">
        <v>72</v>
      </c>
      <c r="C63" s="276"/>
      <c r="D63" s="279">
        <v>-2105192.5682017412</v>
      </c>
      <c r="E63" s="280">
        <v>-1138865.167851239</v>
      </c>
      <c r="F63" s="280">
        <v>-1219585.49385</v>
      </c>
      <c r="G63" s="280">
        <v>-1758967.1033222768</v>
      </c>
    </row>
    <row r="64" spans="1:7" x14ac:dyDescent="0.25">
      <c r="A64" s="260" t="s">
        <v>113</v>
      </c>
      <c r="B64" s="275" t="s">
        <v>74</v>
      </c>
      <c r="C64" s="276"/>
      <c r="D64" s="281"/>
      <c r="E64" s="282"/>
      <c r="F64" s="282">
        <v>-15620148.026274875</v>
      </c>
      <c r="G64" s="282">
        <v>0</v>
      </c>
    </row>
    <row r="65" spans="1:7" x14ac:dyDescent="0.25">
      <c r="A65" s="271"/>
      <c r="B65" s="272" t="s">
        <v>79</v>
      </c>
      <c r="C65" s="273"/>
      <c r="D65" s="274"/>
      <c r="E65" s="274"/>
      <c r="F65" s="274"/>
      <c r="G65" s="274"/>
    </row>
    <row r="66" spans="1:7" x14ac:dyDescent="0.25">
      <c r="A66" s="260" t="s">
        <v>114</v>
      </c>
      <c r="B66" s="275" t="s">
        <v>70</v>
      </c>
      <c r="C66" s="276"/>
      <c r="D66" s="277"/>
      <c r="E66" s="278"/>
      <c r="F66" s="278"/>
      <c r="G66" s="278"/>
    </row>
    <row r="67" spans="1:7" x14ac:dyDescent="0.25">
      <c r="A67" s="260" t="s">
        <v>115</v>
      </c>
      <c r="B67" s="275" t="s">
        <v>72</v>
      </c>
      <c r="C67" s="276"/>
      <c r="D67" s="279"/>
      <c r="E67" s="280"/>
      <c r="F67" s="280"/>
      <c r="G67" s="280"/>
    </row>
    <row r="68" spans="1:7" x14ac:dyDescent="0.25">
      <c r="A68" s="260" t="s">
        <v>116</v>
      </c>
      <c r="B68" s="275" t="s">
        <v>74</v>
      </c>
      <c r="C68" s="276"/>
      <c r="D68" s="281"/>
      <c r="E68" s="282"/>
      <c r="F68" s="282"/>
      <c r="G68" s="282"/>
    </row>
    <row r="69" spans="1:7" x14ac:dyDescent="0.25">
      <c r="A69" s="271"/>
      <c r="B69" s="272" t="s">
        <v>83</v>
      </c>
      <c r="C69" s="273"/>
      <c r="D69" s="274"/>
      <c r="E69" s="274"/>
      <c r="F69" s="274"/>
      <c r="G69" s="274"/>
    </row>
    <row r="70" spans="1:7" x14ac:dyDescent="0.25">
      <c r="A70" s="260" t="s">
        <v>117</v>
      </c>
      <c r="B70" s="275" t="s">
        <v>70</v>
      </c>
      <c r="C70" s="276"/>
      <c r="D70" s="277"/>
      <c r="E70" s="278"/>
      <c r="F70" s="278"/>
      <c r="G70" s="278"/>
    </row>
    <row r="71" spans="1:7" x14ac:dyDescent="0.25">
      <c r="A71" s="260" t="s">
        <v>118</v>
      </c>
      <c r="B71" s="275" t="s">
        <v>72</v>
      </c>
      <c r="C71" s="276"/>
      <c r="D71" s="279"/>
      <c r="E71" s="280"/>
      <c r="F71" s="280"/>
      <c r="G71" s="280"/>
    </row>
    <row r="72" spans="1:7" x14ac:dyDescent="0.25">
      <c r="A72" s="260" t="s">
        <v>119</v>
      </c>
      <c r="B72" s="275" t="s">
        <v>74</v>
      </c>
      <c r="C72" s="276"/>
      <c r="D72" s="279"/>
      <c r="E72" s="280"/>
      <c r="F72" s="280"/>
      <c r="G72" s="280"/>
    </row>
    <row r="73" spans="1:7" ht="22.5" customHeight="1" thickBot="1" x14ac:dyDescent="0.3">
      <c r="A73" s="260" t="s">
        <v>120</v>
      </c>
      <c r="B73" s="283" t="s">
        <v>88</v>
      </c>
      <c r="C73" s="284"/>
      <c r="D73" s="285">
        <v>86646374.312734887</v>
      </c>
      <c r="E73" s="286">
        <v>114598048.62280653</v>
      </c>
      <c r="F73" s="286">
        <v>97827246.454047665</v>
      </c>
      <c r="G73" s="286">
        <v>98224668.770474076</v>
      </c>
    </row>
    <row r="74" spans="1:7" x14ac:dyDescent="0.25">
      <c r="A74" s="260" t="s">
        <v>121</v>
      </c>
      <c r="B74" s="261" t="s">
        <v>122</v>
      </c>
      <c r="C74" s="262"/>
      <c r="D74" s="263"/>
      <c r="E74" s="263"/>
      <c r="F74" s="263"/>
      <c r="G74" s="263"/>
    </row>
    <row r="75" spans="1:7" x14ac:dyDescent="0.25">
      <c r="A75" s="260"/>
      <c r="B75" s="264" t="s">
        <v>122</v>
      </c>
      <c r="C75" s="265"/>
      <c r="D75" s="266"/>
      <c r="E75" s="266"/>
      <c r="F75" s="266"/>
      <c r="G75" s="266"/>
    </row>
    <row r="76" spans="1:7" x14ac:dyDescent="0.25">
      <c r="A76" s="260" t="s">
        <v>123</v>
      </c>
      <c r="B76" s="267" t="s">
        <v>67</v>
      </c>
      <c r="C76" s="268"/>
      <c r="D76" s="269">
        <v>1111038.9691221144</v>
      </c>
      <c r="E76" s="270">
        <v>1317311.7361327992</v>
      </c>
      <c r="F76" s="270">
        <v>1455821.6826159996</v>
      </c>
      <c r="G76" s="270">
        <v>1420737.4691646732</v>
      </c>
    </row>
    <row r="77" spans="1:7" x14ac:dyDescent="0.25">
      <c r="A77" s="271"/>
      <c r="B77" s="272" t="s">
        <v>68</v>
      </c>
      <c r="C77" s="273"/>
      <c r="D77" s="274"/>
      <c r="E77" s="274"/>
      <c r="F77" s="274"/>
      <c r="G77" s="274"/>
    </row>
    <row r="78" spans="1:7" x14ac:dyDescent="0.25">
      <c r="A78" s="260" t="s">
        <v>124</v>
      </c>
      <c r="B78" s="275" t="s">
        <v>70</v>
      </c>
      <c r="C78" s="276"/>
      <c r="D78" s="277">
        <v>2474254.171398744</v>
      </c>
      <c r="E78" s="278">
        <v>2620908.4792344938</v>
      </c>
      <c r="F78" s="278">
        <v>1450181.165635</v>
      </c>
      <c r="G78" s="278">
        <v>2482570.1115360889</v>
      </c>
    </row>
    <row r="79" spans="1:7" x14ac:dyDescent="0.25">
      <c r="A79" s="260" t="s">
        <v>125</v>
      </c>
      <c r="B79" s="275" t="s">
        <v>72</v>
      </c>
      <c r="C79" s="276"/>
      <c r="D79" s="279">
        <v>1014851.0286012561</v>
      </c>
      <c r="E79" s="280">
        <v>1779460.0373993306</v>
      </c>
      <c r="F79" s="280">
        <v>2322387.1070249998</v>
      </c>
      <c r="G79" s="280">
        <v>3035738.888440887</v>
      </c>
    </row>
    <row r="80" spans="1:7" x14ac:dyDescent="0.25">
      <c r="A80" s="260" t="s">
        <v>126</v>
      </c>
      <c r="B80" s="275" t="s">
        <v>74</v>
      </c>
      <c r="C80" s="276"/>
      <c r="D80" s="281"/>
      <c r="E80" s="282">
        <v>19270.059398899546</v>
      </c>
      <c r="F80" s="282">
        <v>7763.9321086625569</v>
      </c>
      <c r="G80" s="282">
        <v>0</v>
      </c>
    </row>
    <row r="81" spans="1:7" x14ac:dyDescent="0.25">
      <c r="A81" s="271"/>
      <c r="B81" s="272" t="s">
        <v>75</v>
      </c>
      <c r="C81" s="273"/>
      <c r="D81" s="274"/>
      <c r="E81" s="274"/>
      <c r="F81" s="274"/>
      <c r="G81" s="274"/>
    </row>
    <row r="82" spans="1:7" x14ac:dyDescent="0.25">
      <c r="A82" s="260" t="s">
        <v>127</v>
      </c>
      <c r="B82" s="275" t="s">
        <v>70</v>
      </c>
      <c r="C82" s="276"/>
      <c r="D82" s="277">
        <v>-2118537.9210975594</v>
      </c>
      <c r="E82" s="278">
        <v>-2549887.874950815</v>
      </c>
      <c r="F82" s="278">
        <v>-1466652.0600449957</v>
      </c>
      <c r="G82" s="278">
        <v>-2463006.6795559544</v>
      </c>
    </row>
    <row r="83" spans="1:7" x14ac:dyDescent="0.25">
      <c r="A83" s="260" t="s">
        <v>128</v>
      </c>
      <c r="B83" s="275" t="s">
        <v>72</v>
      </c>
      <c r="C83" s="276"/>
      <c r="D83" s="279">
        <v>-868948.87890244031</v>
      </c>
      <c r="E83" s="280">
        <v>-1731240.7545987079</v>
      </c>
      <c r="F83" s="280">
        <v>-2348764.3581749932</v>
      </c>
      <c r="G83" s="280">
        <v>-3011816.312809492</v>
      </c>
    </row>
    <row r="84" spans="1:7" x14ac:dyDescent="0.25">
      <c r="A84" s="260" t="s">
        <v>129</v>
      </c>
      <c r="B84" s="275" t="s">
        <v>74</v>
      </c>
      <c r="C84" s="276"/>
      <c r="D84" s="281">
        <v>-295345.63298931514</v>
      </c>
      <c r="E84" s="282"/>
      <c r="F84" s="282"/>
      <c r="G84" s="282">
        <v>-10363.42041574046</v>
      </c>
    </row>
    <row r="85" spans="1:7" x14ac:dyDescent="0.25">
      <c r="A85" s="271"/>
      <c r="B85" s="272" t="s">
        <v>79</v>
      </c>
      <c r="C85" s="273"/>
      <c r="D85" s="274"/>
      <c r="E85" s="274"/>
      <c r="F85" s="274"/>
      <c r="G85" s="274"/>
    </row>
    <row r="86" spans="1:7" x14ac:dyDescent="0.25">
      <c r="A86" s="260" t="s">
        <v>130</v>
      </c>
      <c r="B86" s="275" t="s">
        <v>70</v>
      </c>
      <c r="C86" s="276"/>
      <c r="D86" s="277"/>
      <c r="E86" s="278"/>
      <c r="F86" s="278"/>
      <c r="G86" s="278"/>
    </row>
    <row r="87" spans="1:7" x14ac:dyDescent="0.25">
      <c r="A87" s="260" t="s">
        <v>131</v>
      </c>
      <c r="B87" s="275" t="s">
        <v>72</v>
      </c>
      <c r="C87" s="276"/>
      <c r="D87" s="279"/>
      <c r="E87" s="280"/>
      <c r="F87" s="280"/>
      <c r="G87" s="280"/>
    </row>
    <row r="88" spans="1:7" x14ac:dyDescent="0.25">
      <c r="A88" s="260" t="s">
        <v>132</v>
      </c>
      <c r="B88" s="275" t="s">
        <v>74</v>
      </c>
      <c r="C88" s="276"/>
      <c r="D88" s="281"/>
      <c r="E88" s="282"/>
      <c r="F88" s="282"/>
      <c r="G88" s="282"/>
    </row>
    <row r="89" spans="1:7" x14ac:dyDescent="0.25">
      <c r="A89" s="271"/>
      <c r="B89" s="272" t="s">
        <v>83</v>
      </c>
      <c r="C89" s="273"/>
      <c r="D89" s="274"/>
      <c r="E89" s="274"/>
      <c r="F89" s="274"/>
      <c r="G89" s="274"/>
    </row>
    <row r="90" spans="1:7" x14ac:dyDescent="0.25">
      <c r="A90" s="260" t="s">
        <v>133</v>
      </c>
      <c r="B90" s="275" t="s">
        <v>70</v>
      </c>
      <c r="C90" s="276"/>
      <c r="D90" s="277"/>
      <c r="E90" s="278"/>
      <c r="F90" s="278"/>
      <c r="G90" s="278"/>
    </row>
    <row r="91" spans="1:7" x14ac:dyDescent="0.25">
      <c r="A91" s="260" t="s">
        <v>134</v>
      </c>
      <c r="B91" s="275" t="s">
        <v>72</v>
      </c>
      <c r="C91" s="276"/>
      <c r="D91" s="279"/>
      <c r="E91" s="280"/>
      <c r="F91" s="280"/>
      <c r="G91" s="280"/>
    </row>
    <row r="92" spans="1:7" x14ac:dyDescent="0.25">
      <c r="A92" s="260" t="s">
        <v>135</v>
      </c>
      <c r="B92" s="275" t="s">
        <v>74</v>
      </c>
      <c r="C92" s="276"/>
      <c r="D92" s="279"/>
      <c r="E92" s="280"/>
      <c r="F92" s="280"/>
      <c r="G92" s="280"/>
    </row>
    <row r="93" spans="1:7" ht="22.5" customHeight="1" thickBot="1" x14ac:dyDescent="0.3">
      <c r="A93" s="260" t="s">
        <v>136</v>
      </c>
      <c r="B93" s="283" t="s">
        <v>88</v>
      </c>
      <c r="C93" s="284"/>
      <c r="D93" s="285">
        <v>1317311.7361327999</v>
      </c>
      <c r="E93" s="286">
        <v>1455821.682616001</v>
      </c>
      <c r="F93" s="286">
        <v>1420737.4691646732</v>
      </c>
      <c r="G93" s="286">
        <v>1453860.0563604622</v>
      </c>
    </row>
    <row r="94" spans="1:7" x14ac:dyDescent="0.25">
      <c r="A94" s="260" t="s">
        <v>137</v>
      </c>
      <c r="B94" s="261" t="s">
        <v>138</v>
      </c>
      <c r="C94" s="262"/>
      <c r="D94" s="263"/>
      <c r="E94" s="263"/>
      <c r="F94" s="263"/>
      <c r="G94" s="263"/>
    </row>
    <row r="95" spans="1:7" x14ac:dyDescent="0.25">
      <c r="A95" s="260"/>
      <c r="B95" s="264" t="s">
        <v>138</v>
      </c>
      <c r="C95" s="265"/>
      <c r="D95" s="266"/>
      <c r="E95" s="266"/>
      <c r="F95" s="266"/>
      <c r="G95" s="266"/>
    </row>
    <row r="96" spans="1:7" x14ac:dyDescent="0.25">
      <c r="A96" s="260" t="s">
        <v>139</v>
      </c>
      <c r="B96" s="267" t="s">
        <v>67</v>
      </c>
      <c r="C96" s="268"/>
      <c r="D96" s="269">
        <v>0</v>
      </c>
      <c r="E96" s="270">
        <v>0</v>
      </c>
      <c r="F96" s="270"/>
      <c r="G96" s="270">
        <v>0</v>
      </c>
    </row>
    <row r="97" spans="1:7" x14ac:dyDescent="0.25">
      <c r="A97" s="271"/>
      <c r="B97" s="272" t="s">
        <v>68</v>
      </c>
      <c r="C97" s="273"/>
      <c r="D97" s="274"/>
      <c r="E97" s="274"/>
      <c r="F97" s="274"/>
      <c r="G97" s="274"/>
    </row>
    <row r="98" spans="1:7" x14ac:dyDescent="0.25">
      <c r="A98" s="260" t="s">
        <v>140</v>
      </c>
      <c r="B98" s="275" t="s">
        <v>70</v>
      </c>
      <c r="C98" s="276"/>
      <c r="D98" s="277">
        <v>1160580.5508244333</v>
      </c>
      <c r="E98" s="278">
        <v>1486378.5937730961</v>
      </c>
      <c r="F98" s="278"/>
      <c r="G98" s="278"/>
    </row>
    <row r="99" spans="1:7" x14ac:dyDescent="0.25">
      <c r="A99" s="260" t="s">
        <v>141</v>
      </c>
      <c r="B99" s="275" t="s">
        <v>72</v>
      </c>
      <c r="C99" s="276"/>
      <c r="D99" s="279">
        <v>476028.8491755664</v>
      </c>
      <c r="E99" s="280">
        <v>1009173.4713443968</v>
      </c>
      <c r="F99" s="280"/>
      <c r="G99" s="280"/>
    </row>
    <row r="100" spans="1:7" x14ac:dyDescent="0.25">
      <c r="A100" s="260" t="s">
        <v>142</v>
      </c>
      <c r="B100" s="275" t="s">
        <v>74</v>
      </c>
      <c r="C100" s="276"/>
      <c r="D100" s="281">
        <v>0</v>
      </c>
      <c r="E100" s="282">
        <v>0</v>
      </c>
      <c r="F100" s="282"/>
      <c r="G100" s="282">
        <v>0</v>
      </c>
    </row>
    <row r="101" spans="1:7" x14ac:dyDescent="0.25">
      <c r="A101" s="271"/>
      <c r="B101" s="272" t="s">
        <v>75</v>
      </c>
      <c r="C101" s="273"/>
      <c r="D101" s="274"/>
      <c r="E101" s="274"/>
      <c r="F101" s="274"/>
      <c r="G101" s="274"/>
    </row>
    <row r="102" spans="1:7" x14ac:dyDescent="0.25">
      <c r="A102" s="260" t="s">
        <v>143</v>
      </c>
      <c r="B102" s="275" t="s">
        <v>70</v>
      </c>
      <c r="C102" s="276"/>
      <c r="D102" s="277">
        <v>-1160580.5508244333</v>
      </c>
      <c r="E102" s="278">
        <v>-1486378.5937730961</v>
      </c>
      <c r="F102" s="278"/>
      <c r="G102" s="278"/>
    </row>
    <row r="103" spans="1:7" x14ac:dyDescent="0.25">
      <c r="A103" s="260" t="s">
        <v>144</v>
      </c>
      <c r="B103" s="275" t="s">
        <v>72</v>
      </c>
      <c r="C103" s="276"/>
      <c r="D103" s="279">
        <v>-476028.8491755664</v>
      </c>
      <c r="E103" s="280">
        <v>-1009173.4713443968</v>
      </c>
      <c r="F103" s="280"/>
      <c r="G103" s="280"/>
    </row>
    <row r="104" spans="1:7" x14ac:dyDescent="0.25">
      <c r="A104" s="260" t="s">
        <v>145</v>
      </c>
      <c r="B104" s="275" t="s">
        <v>74</v>
      </c>
      <c r="C104" s="276"/>
      <c r="D104" s="281"/>
      <c r="E104" s="282"/>
      <c r="F104" s="282"/>
      <c r="G104" s="282"/>
    </row>
    <row r="105" spans="1:7" x14ac:dyDescent="0.25">
      <c r="A105" s="271"/>
      <c r="B105" s="272" t="s">
        <v>79</v>
      </c>
      <c r="C105" s="273"/>
      <c r="D105" s="274"/>
      <c r="E105" s="274"/>
      <c r="F105" s="274"/>
      <c r="G105" s="274"/>
    </row>
    <row r="106" spans="1:7" x14ac:dyDescent="0.25">
      <c r="A106" s="260" t="s">
        <v>146</v>
      </c>
      <c r="B106" s="275" t="s">
        <v>70</v>
      </c>
      <c r="C106" s="276"/>
      <c r="D106" s="277"/>
      <c r="E106" s="278"/>
      <c r="F106" s="278"/>
      <c r="G106" s="278"/>
    </row>
    <row r="107" spans="1:7" x14ac:dyDescent="0.25">
      <c r="A107" s="260" t="s">
        <v>147</v>
      </c>
      <c r="B107" s="275" t="s">
        <v>72</v>
      </c>
      <c r="C107" s="276"/>
      <c r="D107" s="279"/>
      <c r="E107" s="280"/>
      <c r="F107" s="280"/>
      <c r="G107" s="280"/>
    </row>
    <row r="108" spans="1:7" x14ac:dyDescent="0.25">
      <c r="A108" s="260" t="s">
        <v>148</v>
      </c>
      <c r="B108" s="275" t="s">
        <v>74</v>
      </c>
      <c r="C108" s="276"/>
      <c r="D108" s="281"/>
      <c r="E108" s="282"/>
      <c r="F108" s="282"/>
      <c r="G108" s="282"/>
    </row>
    <row r="109" spans="1:7" x14ac:dyDescent="0.25">
      <c r="A109" s="271"/>
      <c r="B109" s="272" t="s">
        <v>83</v>
      </c>
      <c r="C109" s="273"/>
      <c r="D109" s="274"/>
      <c r="E109" s="274"/>
      <c r="F109" s="274"/>
      <c r="G109" s="274"/>
    </row>
    <row r="110" spans="1:7" x14ac:dyDescent="0.25">
      <c r="A110" s="260" t="s">
        <v>149</v>
      </c>
      <c r="B110" s="275" t="s">
        <v>70</v>
      </c>
      <c r="C110" s="276"/>
      <c r="D110" s="277"/>
      <c r="E110" s="278"/>
      <c r="F110" s="278"/>
      <c r="G110" s="278"/>
    </row>
    <row r="111" spans="1:7" x14ac:dyDescent="0.25">
      <c r="A111" s="260" t="s">
        <v>150</v>
      </c>
      <c r="B111" s="275" t="s">
        <v>72</v>
      </c>
      <c r="C111" s="276"/>
      <c r="D111" s="279"/>
      <c r="E111" s="280"/>
      <c r="F111" s="280"/>
      <c r="G111" s="280"/>
    </row>
    <row r="112" spans="1:7" x14ac:dyDescent="0.25">
      <c r="A112" s="260" t="s">
        <v>151</v>
      </c>
      <c r="B112" s="275" t="s">
        <v>74</v>
      </c>
      <c r="C112" s="276"/>
      <c r="D112" s="279"/>
      <c r="E112" s="280"/>
      <c r="F112" s="280"/>
      <c r="G112" s="280"/>
    </row>
    <row r="113" spans="1:7" ht="22.5" customHeight="1" thickBot="1" x14ac:dyDescent="0.3">
      <c r="A113" s="260" t="s">
        <v>152</v>
      </c>
      <c r="B113" s="283" t="s">
        <v>88</v>
      </c>
      <c r="C113" s="284"/>
      <c r="D113" s="285">
        <v>0</v>
      </c>
      <c r="E113" s="286">
        <v>0</v>
      </c>
      <c r="F113" s="286"/>
      <c r="G113" s="286">
        <v>0</v>
      </c>
    </row>
    <row r="114" spans="1:7" x14ac:dyDescent="0.25">
      <c r="A114" s="260" t="s">
        <v>153</v>
      </c>
      <c r="B114" s="261" t="s">
        <v>154</v>
      </c>
      <c r="C114" s="262"/>
      <c r="D114" s="263"/>
      <c r="E114" s="263"/>
      <c r="F114" s="263"/>
      <c r="G114" s="263"/>
    </row>
    <row r="115" spans="1:7" x14ac:dyDescent="0.25">
      <c r="A115" s="260"/>
      <c r="B115" s="264" t="s">
        <v>154</v>
      </c>
      <c r="C115" s="265"/>
      <c r="D115" s="266"/>
      <c r="E115" s="266"/>
      <c r="F115" s="266"/>
      <c r="G115" s="266"/>
    </row>
    <row r="116" spans="1:7" x14ac:dyDescent="0.25">
      <c r="A116" s="260" t="s">
        <v>155</v>
      </c>
      <c r="B116" s="267" t="s">
        <v>67</v>
      </c>
      <c r="C116" s="268"/>
      <c r="D116" s="269">
        <v>0</v>
      </c>
      <c r="E116" s="270">
        <v>0</v>
      </c>
      <c r="F116" s="270"/>
      <c r="G116" s="270">
        <v>0</v>
      </c>
    </row>
    <row r="117" spans="1:7" x14ac:dyDescent="0.25">
      <c r="A117" s="271"/>
      <c r="B117" s="272" t="s">
        <v>68</v>
      </c>
      <c r="C117" s="273"/>
      <c r="D117" s="274"/>
      <c r="E117" s="274"/>
      <c r="F117" s="274"/>
      <c r="G117" s="274"/>
    </row>
    <row r="118" spans="1:7" x14ac:dyDescent="0.25">
      <c r="A118" s="260" t="s">
        <v>156</v>
      </c>
      <c r="B118" s="275" t="s">
        <v>70</v>
      </c>
      <c r="C118" s="276"/>
      <c r="D118" s="277">
        <v>683853.23436066275</v>
      </c>
      <c r="E118" s="278">
        <v>773930.62871229416</v>
      </c>
      <c r="F118" s="278"/>
      <c r="G118" s="278">
        <v>0</v>
      </c>
    </row>
    <row r="119" spans="1:7" x14ac:dyDescent="0.25">
      <c r="A119" s="260" t="s">
        <v>157</v>
      </c>
      <c r="B119" s="275" t="s">
        <v>72</v>
      </c>
      <c r="C119" s="276"/>
      <c r="D119" s="279">
        <v>280492.26563933713</v>
      </c>
      <c r="E119" s="280">
        <v>525458.49518374179</v>
      </c>
      <c r="F119" s="280"/>
      <c r="G119" s="280">
        <v>0</v>
      </c>
    </row>
    <row r="120" spans="1:7" x14ac:dyDescent="0.25">
      <c r="A120" s="260" t="s">
        <v>158</v>
      </c>
      <c r="B120" s="275" t="s">
        <v>74</v>
      </c>
      <c r="C120" s="276"/>
      <c r="D120" s="281">
        <v>0</v>
      </c>
      <c r="E120" s="282">
        <v>0</v>
      </c>
      <c r="F120" s="282"/>
      <c r="G120" s="282">
        <v>0</v>
      </c>
    </row>
    <row r="121" spans="1:7" x14ac:dyDescent="0.25">
      <c r="A121" s="271"/>
      <c r="B121" s="272" t="s">
        <v>75</v>
      </c>
      <c r="C121" s="273"/>
      <c r="D121" s="274"/>
      <c r="E121" s="274"/>
      <c r="F121" s="274"/>
      <c r="G121" s="274"/>
    </row>
    <row r="122" spans="1:7" x14ac:dyDescent="0.25">
      <c r="A122" s="260" t="s">
        <v>159</v>
      </c>
      <c r="B122" s="275" t="s">
        <v>70</v>
      </c>
      <c r="C122" s="276"/>
      <c r="D122" s="277">
        <v>-683853.23436066275</v>
      </c>
      <c r="E122" s="278">
        <v>-773930.62871229416</v>
      </c>
      <c r="F122" s="278"/>
      <c r="G122" s="278">
        <v>0</v>
      </c>
    </row>
    <row r="123" spans="1:7" x14ac:dyDescent="0.25">
      <c r="A123" s="260" t="s">
        <v>160</v>
      </c>
      <c r="B123" s="275" t="s">
        <v>72</v>
      </c>
      <c r="C123" s="276"/>
      <c r="D123" s="279">
        <v>-280492.26563933713</v>
      </c>
      <c r="E123" s="280">
        <v>-525458.49518374179</v>
      </c>
      <c r="F123" s="280"/>
      <c r="G123" s="280">
        <v>0</v>
      </c>
    </row>
    <row r="124" spans="1:7" x14ac:dyDescent="0.25">
      <c r="A124" s="260" t="s">
        <v>161</v>
      </c>
      <c r="B124" s="275" t="s">
        <v>74</v>
      </c>
      <c r="C124" s="276"/>
      <c r="D124" s="281"/>
      <c r="E124" s="282"/>
      <c r="F124" s="282"/>
      <c r="G124" s="282"/>
    </row>
    <row r="125" spans="1:7" x14ac:dyDescent="0.25">
      <c r="A125" s="271"/>
      <c r="B125" s="272" t="s">
        <v>79</v>
      </c>
      <c r="C125" s="273"/>
      <c r="D125" s="274"/>
      <c r="E125" s="274"/>
      <c r="F125" s="274"/>
      <c r="G125" s="274"/>
    </row>
    <row r="126" spans="1:7" x14ac:dyDescent="0.25">
      <c r="A126" s="260" t="s">
        <v>162</v>
      </c>
      <c r="B126" s="275" t="s">
        <v>70</v>
      </c>
      <c r="C126" s="276"/>
      <c r="D126" s="277"/>
      <c r="E126" s="278"/>
      <c r="F126" s="278"/>
      <c r="G126" s="278"/>
    </row>
    <row r="127" spans="1:7" x14ac:dyDescent="0.25">
      <c r="A127" s="260" t="s">
        <v>163</v>
      </c>
      <c r="B127" s="275" t="s">
        <v>72</v>
      </c>
      <c r="C127" s="276"/>
      <c r="D127" s="279"/>
      <c r="E127" s="280"/>
      <c r="F127" s="280"/>
      <c r="G127" s="280"/>
    </row>
    <row r="128" spans="1:7" x14ac:dyDescent="0.25">
      <c r="A128" s="260" t="s">
        <v>164</v>
      </c>
      <c r="B128" s="275" t="s">
        <v>74</v>
      </c>
      <c r="C128" s="276"/>
      <c r="D128" s="281"/>
      <c r="E128" s="282"/>
      <c r="F128" s="282"/>
      <c r="G128" s="282"/>
    </row>
    <row r="129" spans="1:7" x14ac:dyDescent="0.25">
      <c r="A129" s="271"/>
      <c r="B129" s="272" t="s">
        <v>83</v>
      </c>
      <c r="C129" s="273"/>
      <c r="D129" s="274"/>
      <c r="E129" s="274"/>
      <c r="F129" s="274"/>
      <c r="G129" s="274"/>
    </row>
    <row r="130" spans="1:7" x14ac:dyDescent="0.25">
      <c r="A130" s="260" t="s">
        <v>165</v>
      </c>
      <c r="B130" s="275" t="s">
        <v>70</v>
      </c>
      <c r="C130" s="276"/>
      <c r="D130" s="277"/>
      <c r="E130" s="278"/>
      <c r="F130" s="278"/>
      <c r="G130" s="278"/>
    </row>
    <row r="131" spans="1:7" x14ac:dyDescent="0.25">
      <c r="A131" s="260" t="s">
        <v>166</v>
      </c>
      <c r="B131" s="275" t="s">
        <v>72</v>
      </c>
      <c r="C131" s="276"/>
      <c r="D131" s="279"/>
      <c r="E131" s="280"/>
      <c r="F131" s="280"/>
      <c r="G131" s="280"/>
    </row>
    <row r="132" spans="1:7" x14ac:dyDescent="0.25">
      <c r="A132" s="260" t="s">
        <v>167</v>
      </c>
      <c r="B132" s="275" t="s">
        <v>74</v>
      </c>
      <c r="C132" s="276"/>
      <c r="D132" s="279"/>
      <c r="E132" s="280"/>
      <c r="F132" s="280"/>
      <c r="G132" s="280"/>
    </row>
    <row r="133" spans="1:7" ht="22.5" customHeight="1" thickBot="1" x14ac:dyDescent="0.3">
      <c r="A133" s="260" t="s">
        <v>168</v>
      </c>
      <c r="B133" s="283" t="s">
        <v>88</v>
      </c>
      <c r="C133" s="284"/>
      <c r="D133" s="285">
        <v>0</v>
      </c>
      <c r="E133" s="286">
        <v>0</v>
      </c>
      <c r="F133" s="286"/>
      <c r="G133" s="286">
        <v>0</v>
      </c>
    </row>
    <row r="134" spans="1:7" x14ac:dyDescent="0.25">
      <c r="A134" s="260" t="s">
        <v>169</v>
      </c>
      <c r="B134" s="261" t="s">
        <v>170</v>
      </c>
      <c r="C134" s="262"/>
      <c r="D134" s="263"/>
      <c r="E134" s="263"/>
      <c r="F134" s="263"/>
      <c r="G134" s="263"/>
    </row>
    <row r="135" spans="1:7" x14ac:dyDescent="0.25">
      <c r="A135" s="260"/>
      <c r="B135" s="264" t="s">
        <v>170</v>
      </c>
      <c r="C135" s="265"/>
      <c r="D135" s="266"/>
      <c r="E135" s="266"/>
      <c r="F135" s="266"/>
      <c r="G135" s="266"/>
    </row>
    <row r="136" spans="1:7" x14ac:dyDescent="0.25">
      <c r="A136" s="260" t="s">
        <v>171</v>
      </c>
      <c r="B136" s="267" t="s">
        <v>67</v>
      </c>
      <c r="C136" s="268"/>
      <c r="D136" s="269">
        <v>151287.00660236279</v>
      </c>
      <c r="E136" s="270">
        <v>146900.94463019384</v>
      </c>
      <c r="F136" s="270">
        <v>146008.02500118688</v>
      </c>
      <c r="G136" s="270">
        <v>151050.71958689162</v>
      </c>
    </row>
    <row r="137" spans="1:7" x14ac:dyDescent="0.25">
      <c r="A137" s="271"/>
      <c r="B137" s="272" t="s">
        <v>68</v>
      </c>
      <c r="C137" s="273"/>
      <c r="D137" s="274"/>
      <c r="E137" s="274"/>
      <c r="F137" s="274"/>
      <c r="G137" s="274"/>
    </row>
    <row r="138" spans="1:7" x14ac:dyDescent="0.25">
      <c r="A138" s="260" t="s">
        <v>172</v>
      </c>
      <c r="B138" s="275" t="s">
        <v>70</v>
      </c>
      <c r="C138" s="276"/>
      <c r="D138" s="277">
        <v>48404.426465034572</v>
      </c>
      <c r="E138" s="278">
        <v>100033.57822945369</v>
      </c>
      <c r="F138" s="278">
        <v>37230.436000000002</v>
      </c>
      <c r="G138" s="278">
        <v>9370.5055649078586</v>
      </c>
    </row>
    <row r="139" spans="1:7" x14ac:dyDescent="0.25">
      <c r="A139" s="260" t="s">
        <v>173</v>
      </c>
      <c r="B139" s="275" t="s">
        <v>72</v>
      </c>
      <c r="C139" s="276"/>
      <c r="D139" s="279">
        <v>19853.773534965432</v>
      </c>
      <c r="E139" s="280">
        <v>67917.577537604011</v>
      </c>
      <c r="F139" s="280">
        <v>59622.54</v>
      </c>
      <c r="G139" s="280">
        <v>11458.451068735911</v>
      </c>
    </row>
    <row r="140" spans="1:7" x14ac:dyDescent="0.25">
      <c r="A140" s="260" t="s">
        <v>174</v>
      </c>
      <c r="B140" s="275" t="s">
        <v>74</v>
      </c>
      <c r="C140" s="276"/>
      <c r="D140" s="281"/>
      <c r="E140" s="282">
        <v>2148.9142251843987</v>
      </c>
      <c r="F140" s="282">
        <v>914.88386570473085</v>
      </c>
      <c r="G140" s="282">
        <v>0</v>
      </c>
    </row>
    <row r="141" spans="1:7" x14ac:dyDescent="0.25">
      <c r="A141" s="271"/>
      <c r="B141" s="272" t="s">
        <v>75</v>
      </c>
      <c r="C141" s="273"/>
      <c r="D141" s="274"/>
      <c r="E141" s="274"/>
      <c r="F141" s="274"/>
      <c r="G141" s="274"/>
    </row>
    <row r="142" spans="1:7" x14ac:dyDescent="0.25">
      <c r="A142" s="260" t="s">
        <v>175</v>
      </c>
      <c r="B142" s="275" t="s">
        <v>70</v>
      </c>
      <c r="C142" s="276"/>
      <c r="D142" s="277">
        <v>-24765.055400715359</v>
      </c>
      <c r="E142" s="278">
        <v>-101845.32833873124</v>
      </c>
      <c r="F142" s="278">
        <v>-35643.699079999999</v>
      </c>
      <c r="G142" s="278">
        <v>0</v>
      </c>
    </row>
    <row r="143" spans="1:7" x14ac:dyDescent="0.25">
      <c r="A143" s="260" t="s">
        <v>176</v>
      </c>
      <c r="B143" s="275" t="s">
        <v>72</v>
      </c>
      <c r="C143" s="276"/>
      <c r="D143" s="279">
        <v>-10157.744599284637</v>
      </c>
      <c r="E143" s="280">
        <v>-69147.661282517874</v>
      </c>
      <c r="F143" s="280">
        <v>-57081.466199999995</v>
      </c>
      <c r="G143" s="280">
        <v>0</v>
      </c>
    </row>
    <row r="144" spans="1:7" x14ac:dyDescent="0.25">
      <c r="A144" s="260" t="s">
        <v>177</v>
      </c>
      <c r="B144" s="275" t="s">
        <v>74</v>
      </c>
      <c r="C144" s="276"/>
      <c r="D144" s="281">
        <v>-37721.461972168967</v>
      </c>
      <c r="E144" s="282"/>
      <c r="F144" s="282"/>
      <c r="G144" s="282">
        <v>-1101.4693939847348</v>
      </c>
    </row>
    <row r="145" spans="1:7" x14ac:dyDescent="0.25">
      <c r="A145" s="271"/>
      <c r="B145" s="272" t="s">
        <v>79</v>
      </c>
      <c r="C145" s="273"/>
      <c r="D145" s="274"/>
      <c r="E145" s="274"/>
      <c r="F145" s="274"/>
      <c r="G145" s="274"/>
    </row>
    <row r="146" spans="1:7" x14ac:dyDescent="0.25">
      <c r="A146" s="260" t="s">
        <v>178</v>
      </c>
      <c r="B146" s="275" t="s">
        <v>70</v>
      </c>
      <c r="C146" s="276"/>
      <c r="D146" s="277"/>
      <c r="E146" s="278"/>
      <c r="F146" s="278"/>
      <c r="G146" s="278"/>
    </row>
    <row r="147" spans="1:7" x14ac:dyDescent="0.25">
      <c r="A147" s="260" t="s">
        <v>179</v>
      </c>
      <c r="B147" s="275" t="s">
        <v>72</v>
      </c>
      <c r="C147" s="276"/>
      <c r="D147" s="279"/>
      <c r="E147" s="280"/>
      <c r="F147" s="280"/>
      <c r="G147" s="280"/>
    </row>
    <row r="148" spans="1:7" x14ac:dyDescent="0.25">
      <c r="A148" s="260" t="s">
        <v>180</v>
      </c>
      <c r="B148" s="275" t="s">
        <v>74</v>
      </c>
      <c r="C148" s="276"/>
      <c r="D148" s="281"/>
      <c r="E148" s="282"/>
      <c r="F148" s="282"/>
      <c r="G148" s="282"/>
    </row>
    <row r="149" spans="1:7" x14ac:dyDescent="0.25">
      <c r="A149" s="271"/>
      <c r="B149" s="272" t="s">
        <v>83</v>
      </c>
      <c r="C149" s="273"/>
      <c r="D149" s="274"/>
      <c r="E149" s="274"/>
      <c r="F149" s="274"/>
      <c r="G149" s="274"/>
    </row>
    <row r="150" spans="1:7" x14ac:dyDescent="0.25">
      <c r="A150" s="260" t="s">
        <v>181</v>
      </c>
      <c r="B150" s="275" t="s">
        <v>70</v>
      </c>
      <c r="C150" s="276"/>
      <c r="D150" s="277"/>
      <c r="E150" s="278"/>
      <c r="F150" s="278"/>
      <c r="G150" s="278"/>
    </row>
    <row r="151" spans="1:7" x14ac:dyDescent="0.25">
      <c r="A151" s="260" t="s">
        <v>182</v>
      </c>
      <c r="B151" s="275" t="s">
        <v>72</v>
      </c>
      <c r="C151" s="276"/>
      <c r="D151" s="279"/>
      <c r="E151" s="280"/>
      <c r="F151" s="280"/>
      <c r="G151" s="280"/>
    </row>
    <row r="152" spans="1:7" x14ac:dyDescent="0.25">
      <c r="A152" s="260" t="s">
        <v>183</v>
      </c>
      <c r="B152" s="275" t="s">
        <v>74</v>
      </c>
      <c r="C152" s="276"/>
      <c r="D152" s="279"/>
      <c r="E152" s="280"/>
      <c r="F152" s="280"/>
      <c r="G152" s="280"/>
    </row>
    <row r="153" spans="1:7" ht="22.5" customHeight="1" thickBot="1" x14ac:dyDescent="0.3">
      <c r="A153" s="260" t="s">
        <v>184</v>
      </c>
      <c r="B153" s="283" t="s">
        <v>88</v>
      </c>
      <c r="C153" s="284"/>
      <c r="D153" s="285">
        <v>146900.94463019384</v>
      </c>
      <c r="E153" s="286">
        <v>146008.02500118682</v>
      </c>
      <c r="F153" s="286">
        <v>151050.71958689162</v>
      </c>
      <c r="G153" s="286">
        <v>170778.20682655065</v>
      </c>
    </row>
    <row r="154" spans="1:7" x14ac:dyDescent="0.25">
      <c r="A154" s="260" t="s">
        <v>185</v>
      </c>
      <c r="B154" s="261" t="s">
        <v>186</v>
      </c>
      <c r="C154" s="262"/>
      <c r="D154" s="263"/>
      <c r="E154" s="263"/>
      <c r="F154" s="263"/>
      <c r="G154" s="263"/>
    </row>
    <row r="155" spans="1:7" x14ac:dyDescent="0.25">
      <c r="A155" s="260"/>
      <c r="B155" s="264" t="s">
        <v>187</v>
      </c>
      <c r="C155" s="265"/>
      <c r="D155" s="266"/>
      <c r="E155" s="266"/>
      <c r="F155" s="266"/>
      <c r="G155" s="266"/>
    </row>
    <row r="156" spans="1:7" x14ac:dyDescent="0.25">
      <c r="A156" s="260" t="s">
        <v>188</v>
      </c>
      <c r="B156" s="267" t="s">
        <v>67</v>
      </c>
      <c r="C156" s="268"/>
      <c r="D156" s="269">
        <v>14408.286343082123</v>
      </c>
      <c r="E156" s="270">
        <v>676343.94099125965</v>
      </c>
      <c r="F156" s="270">
        <v>702663.6203182115</v>
      </c>
      <c r="G156" s="270">
        <v>666720.07242012001</v>
      </c>
    </row>
    <row r="157" spans="1:7" x14ac:dyDescent="0.25">
      <c r="A157" s="271"/>
      <c r="B157" s="272" t="s">
        <v>68</v>
      </c>
      <c r="C157" s="273"/>
      <c r="D157" s="274"/>
      <c r="E157" s="274"/>
      <c r="F157" s="274"/>
      <c r="G157" s="274"/>
    </row>
    <row r="158" spans="1:7" x14ac:dyDescent="0.25">
      <c r="A158" s="260" t="s">
        <v>189</v>
      </c>
      <c r="B158" s="275" t="s">
        <v>70</v>
      </c>
      <c r="C158" s="276"/>
      <c r="D158" s="277">
        <v>437891.20685810345</v>
      </c>
      <c r="E158" s="278">
        <v>395575.43167045387</v>
      </c>
      <c r="F158" s="278">
        <v>134665.60914000002</v>
      </c>
      <c r="G158" s="278">
        <v>145043.58664504977</v>
      </c>
    </row>
    <row r="159" spans="1:7" x14ac:dyDescent="0.25">
      <c r="A159" s="260" t="s">
        <v>190</v>
      </c>
      <c r="B159" s="275" t="s">
        <v>72</v>
      </c>
      <c r="C159" s="276"/>
      <c r="D159" s="279">
        <v>179607.39314189655</v>
      </c>
      <c r="E159" s="280">
        <v>268575.06777198042</v>
      </c>
      <c r="F159" s="280">
        <v>215659.72710000002</v>
      </c>
      <c r="G159" s="280">
        <v>177362.34495503473</v>
      </c>
    </row>
    <row r="160" spans="1:7" x14ac:dyDescent="0.25">
      <c r="A160" s="260" t="s">
        <v>191</v>
      </c>
      <c r="B160" s="275" t="s">
        <v>74</v>
      </c>
      <c r="C160" s="276"/>
      <c r="D160" s="281">
        <v>320644.65464817762</v>
      </c>
      <c r="E160" s="282">
        <v>9893.7765143182332</v>
      </c>
      <c r="F160" s="282">
        <v>3444.3789219084429</v>
      </c>
      <c r="G160" s="282">
        <v>0</v>
      </c>
    </row>
    <row r="161" spans="1:7" x14ac:dyDescent="0.25">
      <c r="A161" s="271"/>
      <c r="B161" s="272" t="s">
        <v>75</v>
      </c>
      <c r="C161" s="273"/>
      <c r="D161" s="274"/>
      <c r="E161" s="274"/>
      <c r="F161" s="274"/>
      <c r="G161" s="274"/>
    </row>
    <row r="162" spans="1:7" x14ac:dyDescent="0.25">
      <c r="A162" s="260" t="s">
        <v>192</v>
      </c>
      <c r="B162" s="275" t="s">
        <v>70</v>
      </c>
      <c r="C162" s="276"/>
      <c r="D162" s="277">
        <v>-195869.07453293059</v>
      </c>
      <c r="E162" s="278">
        <v>-385791.98108035518</v>
      </c>
      <c r="F162" s="278">
        <v>-149806.39003499999</v>
      </c>
      <c r="G162" s="278">
        <v>-370200.39946187026</v>
      </c>
    </row>
    <row r="163" spans="1:7" x14ac:dyDescent="0.25">
      <c r="A163" s="260" t="s">
        <v>193</v>
      </c>
      <c r="B163" s="275" t="s">
        <v>72</v>
      </c>
      <c r="C163" s="276"/>
      <c r="D163" s="279">
        <v>-80338.525467069412</v>
      </c>
      <c r="E163" s="280">
        <v>-261932.61554944559</v>
      </c>
      <c r="F163" s="280">
        <v>-239906.87302499998</v>
      </c>
      <c r="G163" s="280">
        <v>-452688.82596325956</v>
      </c>
    </row>
    <row r="164" spans="1:7" x14ac:dyDescent="0.25">
      <c r="A164" s="260" t="s">
        <v>194</v>
      </c>
      <c r="B164" s="275" t="s">
        <v>74</v>
      </c>
      <c r="C164" s="276"/>
      <c r="D164" s="281"/>
      <c r="E164" s="282"/>
      <c r="F164" s="282"/>
      <c r="G164" s="282">
        <v>-28244.560993246152</v>
      </c>
    </row>
    <row r="165" spans="1:7" x14ac:dyDescent="0.25">
      <c r="A165" s="271"/>
      <c r="B165" s="272" t="s">
        <v>79</v>
      </c>
      <c r="C165" s="273"/>
      <c r="D165" s="274"/>
      <c r="E165" s="274"/>
      <c r="F165" s="274"/>
      <c r="G165" s="274"/>
    </row>
    <row r="166" spans="1:7" x14ac:dyDescent="0.25">
      <c r="A166" s="260" t="s">
        <v>195</v>
      </c>
      <c r="B166" s="275" t="s">
        <v>70</v>
      </c>
      <c r="C166" s="276"/>
      <c r="D166" s="277"/>
      <c r="E166" s="278"/>
      <c r="F166" s="278"/>
      <c r="G166" s="278"/>
    </row>
    <row r="167" spans="1:7" x14ac:dyDescent="0.25">
      <c r="A167" s="260" t="s">
        <v>196</v>
      </c>
      <c r="B167" s="275" t="s">
        <v>72</v>
      </c>
      <c r="C167" s="276"/>
      <c r="D167" s="279"/>
      <c r="E167" s="280"/>
      <c r="F167" s="280"/>
      <c r="G167" s="280"/>
    </row>
    <row r="168" spans="1:7" x14ac:dyDescent="0.25">
      <c r="A168" s="260" t="s">
        <v>197</v>
      </c>
      <c r="B168" s="275" t="s">
        <v>74</v>
      </c>
      <c r="C168" s="276"/>
      <c r="D168" s="281"/>
      <c r="E168" s="282"/>
      <c r="F168" s="282"/>
      <c r="G168" s="282"/>
    </row>
    <row r="169" spans="1:7" x14ac:dyDescent="0.25">
      <c r="A169" s="271"/>
      <c r="B169" s="272" t="s">
        <v>83</v>
      </c>
      <c r="C169" s="273"/>
      <c r="D169" s="274"/>
      <c r="E169" s="274"/>
      <c r="F169" s="274"/>
      <c r="G169" s="274"/>
    </row>
    <row r="170" spans="1:7" x14ac:dyDescent="0.25">
      <c r="A170" s="260" t="s">
        <v>198</v>
      </c>
      <c r="B170" s="275" t="s">
        <v>70</v>
      </c>
      <c r="C170" s="276"/>
      <c r="D170" s="277"/>
      <c r="E170" s="278"/>
      <c r="F170" s="278"/>
      <c r="G170" s="278"/>
    </row>
    <row r="171" spans="1:7" x14ac:dyDescent="0.25">
      <c r="A171" s="260" t="s">
        <v>199</v>
      </c>
      <c r="B171" s="275" t="s">
        <v>72</v>
      </c>
      <c r="C171" s="276"/>
      <c r="D171" s="279"/>
      <c r="E171" s="280"/>
      <c r="F171" s="280"/>
      <c r="G171" s="280"/>
    </row>
    <row r="172" spans="1:7" x14ac:dyDescent="0.25">
      <c r="A172" s="260" t="s">
        <v>200</v>
      </c>
      <c r="B172" s="275" t="s">
        <v>74</v>
      </c>
      <c r="C172" s="276"/>
      <c r="D172" s="279"/>
      <c r="E172" s="280"/>
      <c r="F172" s="280"/>
      <c r="G172" s="280"/>
    </row>
    <row r="173" spans="1:7" ht="22.5" customHeight="1" thickBot="1" x14ac:dyDescent="0.3">
      <c r="A173" s="260" t="s">
        <v>201</v>
      </c>
      <c r="B173" s="283" t="s">
        <v>88</v>
      </c>
      <c r="C173" s="284"/>
      <c r="D173" s="285">
        <v>676343.94099125965</v>
      </c>
      <c r="E173" s="286">
        <v>702663.62031821162</v>
      </c>
      <c r="F173" s="286">
        <v>666720.07242012001</v>
      </c>
      <c r="G173" s="286">
        <v>137992.21760182851</v>
      </c>
    </row>
    <row r="174" spans="1:7" x14ac:dyDescent="0.25">
      <c r="A174" s="260" t="s">
        <v>202</v>
      </c>
      <c r="B174" s="261" t="s">
        <v>203</v>
      </c>
      <c r="C174" s="262"/>
      <c r="D174" s="263"/>
      <c r="E174" s="263"/>
      <c r="F174" s="263"/>
      <c r="G174" s="263"/>
    </row>
    <row r="175" spans="1:7" x14ac:dyDescent="0.25">
      <c r="A175" s="260"/>
      <c r="B175" s="264" t="s">
        <v>203</v>
      </c>
      <c r="C175" s="265"/>
      <c r="D175" s="266"/>
      <c r="E175" s="266"/>
      <c r="F175" s="266"/>
      <c r="G175" s="266"/>
    </row>
    <row r="176" spans="1:7" x14ac:dyDescent="0.25">
      <c r="A176" s="260" t="s">
        <v>204</v>
      </c>
      <c r="B176" s="267" t="s">
        <v>67</v>
      </c>
      <c r="C176" s="268"/>
      <c r="D176" s="269">
        <v>864497.1805849307</v>
      </c>
      <c r="E176" s="270">
        <v>846029.52193144313</v>
      </c>
      <c r="F176" s="270">
        <v>935059.72677843482</v>
      </c>
      <c r="G176" s="270">
        <v>912263.01372648368</v>
      </c>
    </row>
    <row r="177" spans="1:7" x14ac:dyDescent="0.25">
      <c r="A177" s="271"/>
      <c r="B177" s="272" t="s">
        <v>68</v>
      </c>
      <c r="C177" s="273"/>
      <c r="D177" s="274"/>
      <c r="E177" s="274"/>
      <c r="F177" s="274"/>
      <c r="G177" s="274"/>
    </row>
    <row r="178" spans="1:7" x14ac:dyDescent="0.25">
      <c r="A178" s="260" t="s">
        <v>205</v>
      </c>
      <c r="B178" s="275" t="s">
        <v>70</v>
      </c>
      <c r="C178" s="276"/>
      <c r="D178" s="277">
        <v>2481571.1195853185</v>
      </c>
      <c r="E178" s="278">
        <v>2426114.6526802676</v>
      </c>
      <c r="F178" s="278">
        <v>945376.47689900012</v>
      </c>
      <c r="G178" s="278">
        <v>12561.779563634154</v>
      </c>
    </row>
    <row r="179" spans="1:7" x14ac:dyDescent="0.25">
      <c r="A179" s="260" t="s">
        <v>206</v>
      </c>
      <c r="B179" s="275" t="s">
        <v>72</v>
      </c>
      <c r="C179" s="276"/>
      <c r="D179" s="279">
        <v>1017852.1804146811</v>
      </c>
      <c r="E179" s="280">
        <v>1647205.1980443206</v>
      </c>
      <c r="F179" s="280">
        <v>1513969.5599850002</v>
      </c>
      <c r="G179" s="280">
        <v>15360.807959518464</v>
      </c>
    </row>
    <row r="180" spans="1:7" x14ac:dyDescent="0.25">
      <c r="A180" s="260" t="s">
        <v>207</v>
      </c>
      <c r="B180" s="275" t="s">
        <v>74</v>
      </c>
      <c r="C180" s="276"/>
      <c r="D180" s="281"/>
      <c r="E180" s="282">
        <v>12375.991721368224</v>
      </c>
      <c r="F180" s="282">
        <v>4716.0946000487311</v>
      </c>
      <c r="G180" s="282">
        <v>0</v>
      </c>
    </row>
    <row r="181" spans="1:7" x14ac:dyDescent="0.25">
      <c r="A181" s="271"/>
      <c r="B181" s="272" t="s">
        <v>75</v>
      </c>
      <c r="C181" s="273"/>
      <c r="D181" s="274"/>
      <c r="E181" s="274"/>
      <c r="F181" s="274"/>
      <c r="G181" s="274"/>
    </row>
    <row r="182" spans="1:7" x14ac:dyDescent="0.25">
      <c r="A182" s="260" t="s">
        <v>208</v>
      </c>
      <c r="B182" s="275" t="s">
        <v>70</v>
      </c>
      <c r="C182" s="276"/>
      <c r="D182" s="277">
        <v>-2341423.4197039977</v>
      </c>
      <c r="E182" s="278">
        <v>-2380458.5499264738</v>
      </c>
      <c r="F182" s="278">
        <v>-955952.44334600004</v>
      </c>
      <c r="G182" s="278">
        <v>0</v>
      </c>
    </row>
    <row r="183" spans="1:7" x14ac:dyDescent="0.25">
      <c r="A183" s="260" t="s">
        <v>209</v>
      </c>
      <c r="B183" s="275" t="s">
        <v>72</v>
      </c>
      <c r="C183" s="276"/>
      <c r="D183" s="279">
        <v>-960368.58029600221</v>
      </c>
      <c r="E183" s="280">
        <v>-1616207.0876724913</v>
      </c>
      <c r="F183" s="280">
        <v>-1530906.4011899999</v>
      </c>
      <c r="G183" s="280">
        <v>0</v>
      </c>
    </row>
    <row r="184" spans="1:7" x14ac:dyDescent="0.25">
      <c r="A184" s="260" t="s">
        <v>210</v>
      </c>
      <c r="B184" s="275" t="s">
        <v>74</v>
      </c>
      <c r="C184" s="276"/>
      <c r="D184" s="281">
        <v>-216098.95865348744</v>
      </c>
      <c r="E184" s="282"/>
      <c r="F184" s="282"/>
      <c r="G184" s="282">
        <v>-6654.4068460133858</v>
      </c>
    </row>
    <row r="185" spans="1:7" x14ac:dyDescent="0.25">
      <c r="A185" s="271"/>
      <c r="B185" s="272" t="s">
        <v>79</v>
      </c>
      <c r="C185" s="273"/>
      <c r="D185" s="274"/>
      <c r="E185" s="274"/>
      <c r="F185" s="274"/>
      <c r="G185" s="274"/>
    </row>
    <row r="186" spans="1:7" x14ac:dyDescent="0.25">
      <c r="A186" s="260" t="s">
        <v>211</v>
      </c>
      <c r="B186" s="275" t="s">
        <v>70</v>
      </c>
      <c r="C186" s="276"/>
      <c r="D186" s="277"/>
      <c r="E186" s="278"/>
      <c r="F186" s="278"/>
      <c r="G186" s="278"/>
    </row>
    <row r="187" spans="1:7" x14ac:dyDescent="0.25">
      <c r="A187" s="260" t="s">
        <v>212</v>
      </c>
      <c r="B187" s="275" t="s">
        <v>72</v>
      </c>
      <c r="C187" s="276"/>
      <c r="D187" s="279"/>
      <c r="E187" s="280"/>
      <c r="F187" s="280"/>
      <c r="G187" s="280"/>
    </row>
    <row r="188" spans="1:7" x14ac:dyDescent="0.25">
      <c r="A188" s="260" t="s">
        <v>213</v>
      </c>
      <c r="B188" s="275" t="s">
        <v>74</v>
      </c>
      <c r="C188" s="276"/>
      <c r="D188" s="281"/>
      <c r="E188" s="282"/>
      <c r="F188" s="282"/>
      <c r="G188" s="282"/>
    </row>
    <row r="189" spans="1:7" x14ac:dyDescent="0.25">
      <c r="A189" s="271"/>
      <c r="B189" s="272" t="s">
        <v>83</v>
      </c>
      <c r="C189" s="273"/>
      <c r="D189" s="274"/>
      <c r="E189" s="274"/>
      <c r="F189" s="274"/>
      <c r="G189" s="274"/>
    </row>
    <row r="190" spans="1:7" x14ac:dyDescent="0.25">
      <c r="A190" s="260" t="s">
        <v>214</v>
      </c>
      <c r="B190" s="275" t="s">
        <v>70</v>
      </c>
      <c r="C190" s="276"/>
      <c r="D190" s="277"/>
      <c r="E190" s="278"/>
      <c r="F190" s="278"/>
      <c r="G190" s="278"/>
    </row>
    <row r="191" spans="1:7" x14ac:dyDescent="0.25">
      <c r="A191" s="260" t="s">
        <v>215</v>
      </c>
      <c r="B191" s="275" t="s">
        <v>72</v>
      </c>
      <c r="C191" s="276"/>
      <c r="D191" s="279"/>
      <c r="E191" s="280"/>
      <c r="F191" s="280"/>
      <c r="G191" s="280"/>
    </row>
    <row r="192" spans="1:7" x14ac:dyDescent="0.25">
      <c r="A192" s="260" t="s">
        <v>216</v>
      </c>
      <c r="B192" s="275" t="s">
        <v>74</v>
      </c>
      <c r="C192" s="276"/>
      <c r="D192" s="279"/>
      <c r="E192" s="280"/>
      <c r="F192" s="280"/>
      <c r="G192" s="280"/>
    </row>
    <row r="193" spans="1:11" ht="22.5" customHeight="1" thickBot="1" x14ac:dyDescent="0.3">
      <c r="A193" s="260" t="s">
        <v>217</v>
      </c>
      <c r="B193" s="283" t="s">
        <v>88</v>
      </c>
      <c r="C193" s="284"/>
      <c r="D193" s="285">
        <v>846029.52193144313</v>
      </c>
      <c r="E193" s="286">
        <v>935059.72677843482</v>
      </c>
      <c r="F193" s="286">
        <v>912263.01372648368</v>
      </c>
      <c r="G193" s="286">
        <v>933531.194403623</v>
      </c>
    </row>
    <row r="194" spans="1:11" s="291" customFormat="1" ht="15.75" thickBot="1" x14ac:dyDescent="0.3">
      <c r="A194" s="287"/>
      <c r="B194" s="288"/>
      <c r="C194" s="289"/>
      <c r="D194" s="290"/>
      <c r="E194" s="290"/>
      <c r="F194" s="290"/>
      <c r="I194"/>
      <c r="J194"/>
      <c r="K194"/>
    </row>
    <row r="195" spans="1:11" x14ac:dyDescent="0.25">
      <c r="A195" s="260" t="s">
        <v>218</v>
      </c>
      <c r="B195" s="261" t="s">
        <v>219</v>
      </c>
      <c r="C195" s="262"/>
      <c r="D195" s="263"/>
      <c r="E195" s="263"/>
      <c r="F195" s="263"/>
    </row>
    <row r="196" spans="1:11" x14ac:dyDescent="0.25">
      <c r="A196" s="260"/>
      <c r="B196" s="264" t="s">
        <v>220</v>
      </c>
      <c r="C196" s="265"/>
      <c r="D196" s="266"/>
      <c r="E196" s="266"/>
      <c r="F196" s="266"/>
    </row>
    <row r="197" spans="1:11" x14ac:dyDescent="0.25">
      <c r="A197" s="260" t="s">
        <v>221</v>
      </c>
      <c r="B197" s="267" t="s">
        <v>67</v>
      </c>
      <c r="C197" s="268"/>
      <c r="D197" s="269">
        <f>D16+D36+D56+D76+D96+D116+D136+D156+D176</f>
        <v>94458323.884189531</v>
      </c>
      <c r="E197" s="269">
        <f t="shared" ref="E197:G197" si="0">E16+E36+E56+E76+E96+E116+E136+E156+E176</f>
        <v>102547052.47864552</v>
      </c>
      <c r="F197" s="269">
        <f t="shared" si="0"/>
        <v>131899999.58544715</v>
      </c>
      <c r="G197" s="269">
        <f t="shared" si="0"/>
        <v>116266960.62165685</v>
      </c>
    </row>
    <row r="198" spans="1:11" x14ac:dyDescent="0.25">
      <c r="A198" s="271"/>
      <c r="B198" s="272" t="s">
        <v>68</v>
      </c>
      <c r="C198" s="273"/>
      <c r="D198" s="274"/>
      <c r="E198" s="274"/>
      <c r="F198" s="274"/>
      <c r="G198" s="274"/>
    </row>
    <row r="199" spans="1:11" x14ac:dyDescent="0.25">
      <c r="A199" s="260" t="s">
        <v>222</v>
      </c>
      <c r="B199" s="275" t="s">
        <v>70</v>
      </c>
      <c r="C199" s="276"/>
      <c r="D199" s="277">
        <f>D18+D38+D58+D78+D98+D118+D138+D158+D178</f>
        <v>12348194.328097599</v>
      </c>
      <c r="E199" s="277">
        <f t="shared" ref="E199:G201" si="1">E18+E38+E58+E78+E98+E118+E138+E158+E178</f>
        <v>13183800.319056757</v>
      </c>
      <c r="F199" s="277">
        <f t="shared" si="1"/>
        <v>6330677.897183001</v>
      </c>
      <c r="G199" s="277">
        <f t="shared" si="1"/>
        <v>6632288.1541891471</v>
      </c>
    </row>
    <row r="200" spans="1:11" x14ac:dyDescent="0.25">
      <c r="A200" s="260" t="s">
        <v>223</v>
      </c>
      <c r="B200" s="275" t="s">
        <v>72</v>
      </c>
      <c r="C200" s="276"/>
      <c r="D200" s="279">
        <f t="shared" ref="D200:F201" si="2">D19+D39+D59+D79+D99+D119+D139+D159+D179</f>
        <v>5064789.9719024012</v>
      </c>
      <c r="E200" s="279">
        <f t="shared" si="2"/>
        <v>8951112.1791120954</v>
      </c>
      <c r="F200" s="279">
        <f t="shared" si="2"/>
        <v>10138240.018245</v>
      </c>
      <c r="G200" s="279">
        <f t="shared" si="1"/>
        <v>8110101.291987272</v>
      </c>
    </row>
    <row r="201" spans="1:11" x14ac:dyDescent="0.25">
      <c r="A201" s="260" t="s">
        <v>224</v>
      </c>
      <c r="B201" s="275" t="s">
        <v>74</v>
      </c>
      <c r="C201" s="276"/>
      <c r="D201" s="279">
        <f t="shared" si="2"/>
        <v>13723924.248070981</v>
      </c>
      <c r="E201" s="279">
        <f t="shared" si="2"/>
        <v>28601614.14481635</v>
      </c>
      <c r="F201" s="279">
        <f t="shared" si="2"/>
        <v>91223.13104854009</v>
      </c>
      <c r="G201" s="279">
        <f t="shared" si="1"/>
        <v>2300651.2556499541</v>
      </c>
    </row>
    <row r="202" spans="1:11" x14ac:dyDescent="0.25">
      <c r="A202" s="271"/>
      <c r="B202" s="272" t="s">
        <v>75</v>
      </c>
      <c r="C202" s="273"/>
      <c r="D202" s="274"/>
      <c r="E202" s="274"/>
      <c r="F202" s="274"/>
      <c r="G202" s="274"/>
    </row>
    <row r="203" spans="1:11" x14ac:dyDescent="0.25">
      <c r="A203" s="260" t="s">
        <v>225</v>
      </c>
      <c r="B203" s="275" t="s">
        <v>70</v>
      </c>
      <c r="C203" s="276"/>
      <c r="D203" s="277">
        <f t="shared" ref="D203:G205" si="3">D22+D42+D62+D82+D102+D122+D142+D162+D182</f>
        <v>-15954886.941910872</v>
      </c>
      <c r="E203" s="277">
        <f t="shared" si="3"/>
        <v>-12736298.042065207</v>
      </c>
      <c r="F203" s="277">
        <f t="shared" si="3"/>
        <v>-6370699.5085619967</v>
      </c>
      <c r="G203" s="277">
        <f t="shared" si="3"/>
        <v>-7397800.2516920688</v>
      </c>
    </row>
    <row r="204" spans="1:11" x14ac:dyDescent="0.25">
      <c r="A204" s="260" t="s">
        <v>226</v>
      </c>
      <c r="B204" s="275" t="s">
        <v>72</v>
      </c>
      <c r="C204" s="276"/>
      <c r="D204" s="277">
        <f t="shared" si="3"/>
        <v>-6544126.9580891281</v>
      </c>
      <c r="E204" s="277">
        <f t="shared" si="3"/>
        <v>-8647281.4941183738</v>
      </c>
      <c r="F204" s="277">
        <f t="shared" si="3"/>
        <v>-10202332.475429995</v>
      </c>
      <c r="G204" s="277">
        <f t="shared" si="3"/>
        <v>-9046185.5673770458</v>
      </c>
    </row>
    <row r="205" spans="1:11" x14ac:dyDescent="0.25">
      <c r="A205" s="260" t="s">
        <v>227</v>
      </c>
      <c r="B205" s="275" t="s">
        <v>74</v>
      </c>
      <c r="C205" s="276"/>
      <c r="D205" s="277">
        <f t="shared" si="3"/>
        <v>-549166.05361497146</v>
      </c>
      <c r="E205" s="277">
        <f t="shared" si="3"/>
        <v>0</v>
      </c>
      <c r="F205" s="277">
        <f t="shared" si="3"/>
        <v>-15620148.026274875</v>
      </c>
      <c r="G205" s="277">
        <f t="shared" si="3"/>
        <v>-157884.34553500378</v>
      </c>
    </row>
    <row r="206" spans="1:11" x14ac:dyDescent="0.25">
      <c r="A206" s="271"/>
      <c r="B206" s="272" t="s">
        <v>79</v>
      </c>
      <c r="C206" s="273"/>
      <c r="D206" s="274"/>
      <c r="E206" s="274"/>
      <c r="F206" s="274"/>
      <c r="G206" s="274"/>
    </row>
    <row r="207" spans="1:11" x14ac:dyDescent="0.25">
      <c r="A207" s="260" t="s">
        <v>228</v>
      </c>
      <c r="B207" s="275" t="s">
        <v>70</v>
      </c>
      <c r="C207" s="276"/>
      <c r="D207" s="277">
        <f t="shared" ref="D207:G209" si="4">D26+D46+D66+D86+D106+D126+D146+D166+D186</f>
        <v>0</v>
      </c>
      <c r="E207" s="277">
        <f t="shared" si="4"/>
        <v>0</v>
      </c>
      <c r="F207" s="277">
        <f t="shared" si="4"/>
        <v>0</v>
      </c>
      <c r="G207" s="277">
        <f t="shared" si="4"/>
        <v>0</v>
      </c>
    </row>
    <row r="208" spans="1:11" x14ac:dyDescent="0.25">
      <c r="A208" s="260" t="s">
        <v>229</v>
      </c>
      <c r="B208" s="275" t="s">
        <v>72</v>
      </c>
      <c r="C208" s="276"/>
      <c r="D208" s="277">
        <f t="shared" si="4"/>
        <v>0</v>
      </c>
      <c r="E208" s="277">
        <f t="shared" si="4"/>
        <v>0</v>
      </c>
      <c r="F208" s="277">
        <f t="shared" si="4"/>
        <v>0</v>
      </c>
      <c r="G208" s="277">
        <f t="shared" si="4"/>
        <v>0</v>
      </c>
    </row>
    <row r="209" spans="1:7" x14ac:dyDescent="0.25">
      <c r="A209" s="260" t="s">
        <v>230</v>
      </c>
      <c r="B209" s="275" t="s">
        <v>74</v>
      </c>
      <c r="C209" s="276"/>
      <c r="D209" s="277">
        <f t="shared" si="4"/>
        <v>0</v>
      </c>
      <c r="E209" s="277">
        <f t="shared" si="4"/>
        <v>0</v>
      </c>
      <c r="F209" s="277">
        <f t="shared" si="4"/>
        <v>0</v>
      </c>
      <c r="G209" s="277">
        <f t="shared" si="4"/>
        <v>0</v>
      </c>
    </row>
    <row r="210" spans="1:7" x14ac:dyDescent="0.25">
      <c r="A210" s="271"/>
      <c r="B210" s="272" t="s">
        <v>83</v>
      </c>
      <c r="C210" s="273"/>
      <c r="D210" s="274"/>
      <c r="E210" s="274"/>
      <c r="F210" s="274"/>
      <c r="G210" s="274"/>
    </row>
    <row r="211" spans="1:7" x14ac:dyDescent="0.25">
      <c r="A211" s="260" t="s">
        <v>231</v>
      </c>
      <c r="B211" s="275" t="s">
        <v>70</v>
      </c>
      <c r="C211" s="276"/>
      <c r="D211" s="277">
        <f t="shared" ref="D211:G214" si="5">D30+D50+D70+D90+D110+D130+D150+D170+D190</f>
        <v>0</v>
      </c>
      <c r="E211" s="277">
        <f t="shared" si="5"/>
        <v>0</v>
      </c>
      <c r="F211" s="277">
        <f t="shared" si="5"/>
        <v>0</v>
      </c>
      <c r="G211" s="277">
        <f t="shared" si="5"/>
        <v>0</v>
      </c>
    </row>
    <row r="212" spans="1:7" x14ac:dyDescent="0.25">
      <c r="A212" s="260" t="s">
        <v>232</v>
      </c>
      <c r="B212" s="275" t="s">
        <v>72</v>
      </c>
      <c r="C212" s="276"/>
      <c r="D212" s="277">
        <f t="shared" si="5"/>
        <v>0</v>
      </c>
      <c r="E212" s="277">
        <f t="shared" si="5"/>
        <v>0</v>
      </c>
      <c r="F212" s="277">
        <f t="shared" si="5"/>
        <v>0</v>
      </c>
      <c r="G212" s="277">
        <f t="shared" si="5"/>
        <v>0</v>
      </c>
    </row>
    <row r="213" spans="1:7" ht="22.5" customHeight="1" x14ac:dyDescent="0.25">
      <c r="A213" s="260" t="s">
        <v>233</v>
      </c>
      <c r="B213" s="275" t="s">
        <v>74</v>
      </c>
      <c r="C213" s="276"/>
      <c r="D213" s="277">
        <f t="shared" si="5"/>
        <v>0</v>
      </c>
      <c r="E213" s="277">
        <f t="shared" si="5"/>
        <v>0</v>
      </c>
      <c r="F213" s="277">
        <f t="shared" si="5"/>
        <v>0</v>
      </c>
      <c r="G213" s="277">
        <f t="shared" si="5"/>
        <v>0</v>
      </c>
    </row>
    <row r="214" spans="1:7" ht="15.75" thickBot="1" x14ac:dyDescent="0.3">
      <c r="A214" s="260" t="s">
        <v>234</v>
      </c>
      <c r="B214" s="283" t="s">
        <v>88</v>
      </c>
      <c r="C214" s="284"/>
      <c r="D214" s="292">
        <f t="shared" si="5"/>
        <v>102547052.47864552</v>
      </c>
      <c r="E214" s="292">
        <f t="shared" si="5"/>
        <v>131899999.58544718</v>
      </c>
      <c r="F214" s="292">
        <f t="shared" si="5"/>
        <v>116266960.62165685</v>
      </c>
      <c r="G214" s="292">
        <f t="shared" si="5"/>
        <v>116708131.1588791</v>
      </c>
    </row>
    <row r="215" spans="1:7" x14ac:dyDescent="0.25">
      <c r="A215" s="260"/>
      <c r="B215" s="293" t="s">
        <v>235</v>
      </c>
      <c r="C215" s="294"/>
      <c r="D215" s="295">
        <f>SUM(D199,D203,D207,D211)</f>
        <v>-3606692.6138132736</v>
      </c>
      <c r="E215" s="295">
        <f t="shared" ref="E215:G215" si="6">SUM(E199,E203,E207,E211)</f>
        <v>447502.27699154988</v>
      </c>
      <c r="F215" s="295">
        <f t="shared" si="6"/>
        <v>-40021.611378995702</v>
      </c>
      <c r="G215" s="295">
        <f t="shared" si="6"/>
        <v>-765512.09750292171</v>
      </c>
    </row>
    <row r="216" spans="1:7" ht="15.75" thickBot="1" x14ac:dyDescent="0.3">
      <c r="A216" s="260"/>
      <c r="B216" s="296" t="s">
        <v>236</v>
      </c>
      <c r="C216" s="297"/>
      <c r="D216" s="298">
        <f>SUM(D201,D205,D209,D213)</f>
        <v>13174758.194456009</v>
      </c>
      <c r="E216" s="298">
        <f t="shared" ref="E216:G216" si="7">SUM(E201,E205,E209,E213)</f>
        <v>28601614.14481635</v>
      </c>
      <c r="F216" s="298">
        <f t="shared" si="7"/>
        <v>-15528924.895226335</v>
      </c>
      <c r="G216" s="298">
        <f t="shared" si="7"/>
        <v>2142766.9101149505</v>
      </c>
    </row>
    <row r="217" spans="1:7" x14ac:dyDescent="0.25">
      <c r="A217" s="260"/>
      <c r="B217" s="293"/>
      <c r="C217" s="294"/>
      <c r="D217" s="299"/>
      <c r="E217" s="299"/>
      <c r="F217" s="299"/>
    </row>
    <row r="218" spans="1:7" ht="15.75" thickBot="1" x14ac:dyDescent="0.3">
      <c r="A218" s="260"/>
      <c r="B218" s="293" t="s">
        <v>237</v>
      </c>
      <c r="C218" s="294"/>
      <c r="D218" s="299"/>
      <c r="E218" s="299"/>
      <c r="F218" s="299"/>
    </row>
    <row r="219" spans="1:7" ht="15.75" thickBot="1" x14ac:dyDescent="0.3">
      <c r="A219" s="260"/>
      <c r="B219" s="261"/>
      <c r="C219" s="300"/>
      <c r="D219" s="301" t="s">
        <v>238</v>
      </c>
      <c r="E219" s="301" t="s">
        <v>238</v>
      </c>
      <c r="F219" s="302" t="s">
        <v>238</v>
      </c>
      <c r="G219" s="302" t="s">
        <v>238</v>
      </c>
    </row>
    <row r="220" spans="1:7" x14ac:dyDescent="0.25">
      <c r="A220" s="260"/>
      <c r="B220" s="261" t="s">
        <v>65</v>
      </c>
      <c r="C220" s="303"/>
      <c r="D220" s="304" t="s">
        <v>30</v>
      </c>
      <c r="E220" s="301" t="s">
        <v>32</v>
      </c>
      <c r="F220" s="302" t="s">
        <v>35</v>
      </c>
      <c r="G220" s="302" t="s">
        <v>38</v>
      </c>
    </row>
    <row r="221" spans="1:7" x14ac:dyDescent="0.25">
      <c r="A221" s="271"/>
      <c r="B221" s="305" t="s">
        <v>68</v>
      </c>
      <c r="C221" s="306"/>
      <c r="D221" s="307">
        <f>D18</f>
        <v>369224.46233793814</v>
      </c>
      <c r="E221" s="307">
        <f t="shared" ref="E221:G221" si="8">E18</f>
        <v>1136597.5256195413</v>
      </c>
      <c r="F221" s="307">
        <f t="shared" si="8"/>
        <v>854769.23077400005</v>
      </c>
      <c r="G221" s="307">
        <f t="shared" si="8"/>
        <v>857551.15797733678</v>
      </c>
    </row>
    <row r="222" spans="1:7" x14ac:dyDescent="0.25">
      <c r="A222" s="271"/>
      <c r="B222" s="305" t="s">
        <v>75</v>
      </c>
      <c r="C222" s="306"/>
      <c r="D222" s="307">
        <f>D22</f>
        <v>-916307.04982646834</v>
      </c>
      <c r="E222" s="307">
        <f t="shared" ref="E222:G222" si="9">E22</f>
        <v>-697429.29913066642</v>
      </c>
      <c r="F222" s="307">
        <f t="shared" si="9"/>
        <v>-595791.0101010002</v>
      </c>
      <c r="G222" s="307">
        <f t="shared" si="9"/>
        <v>-722217.58127882134</v>
      </c>
    </row>
    <row r="223" spans="1:7" x14ac:dyDescent="0.25">
      <c r="A223" s="271"/>
      <c r="B223" s="305" t="s">
        <v>79</v>
      </c>
      <c r="C223" s="306"/>
      <c r="D223" s="307">
        <f>D26</f>
        <v>0</v>
      </c>
      <c r="E223" s="307">
        <f t="shared" ref="E223:G223" si="10">E26</f>
        <v>0</v>
      </c>
      <c r="F223" s="307">
        <f t="shared" si="10"/>
        <v>0</v>
      </c>
      <c r="G223" s="307">
        <f t="shared" si="10"/>
        <v>0</v>
      </c>
    </row>
    <row r="224" spans="1:7" ht="25.5" x14ac:dyDescent="0.25">
      <c r="A224" s="271"/>
      <c r="B224" s="308" t="s">
        <v>83</v>
      </c>
      <c r="C224" s="309"/>
      <c r="D224" s="307">
        <f>D30</f>
        <v>0</v>
      </c>
      <c r="E224" s="307">
        <f t="shared" ref="E224:G224" si="11">E30</f>
        <v>0</v>
      </c>
      <c r="F224" s="307">
        <f t="shared" si="11"/>
        <v>0</v>
      </c>
      <c r="G224" s="307">
        <f t="shared" si="11"/>
        <v>0</v>
      </c>
    </row>
    <row r="225" spans="1:7" ht="15.75" thickBot="1" x14ac:dyDescent="0.3">
      <c r="A225" s="260"/>
      <c r="B225" s="310" t="s">
        <v>239</v>
      </c>
      <c r="C225" s="311"/>
      <c r="D225" s="312">
        <f>SUM(D221:D224)</f>
        <v>-547082.5874885302</v>
      </c>
      <c r="E225" s="312">
        <f t="shared" ref="E225:G225" si="12">SUM(E221:E224)</f>
        <v>439168.22648887488</v>
      </c>
      <c r="F225" s="312">
        <f t="shared" si="12"/>
        <v>258978.22067299986</v>
      </c>
      <c r="G225" s="312">
        <f t="shared" si="12"/>
        <v>135333.57669851545</v>
      </c>
    </row>
    <row r="226" spans="1:7" x14ac:dyDescent="0.25">
      <c r="A226" s="313"/>
      <c r="B226" s="261" t="s">
        <v>90</v>
      </c>
      <c r="C226" s="303"/>
      <c r="D226" s="314"/>
      <c r="E226" s="314"/>
      <c r="F226" s="314"/>
      <c r="G226" s="314"/>
    </row>
    <row r="227" spans="1:7" x14ac:dyDescent="0.25">
      <c r="A227" s="313"/>
      <c r="B227" s="305" t="s">
        <v>68</v>
      </c>
      <c r="C227" s="306"/>
      <c r="D227" s="307">
        <f>D38</f>
        <v>3120396.9804901355</v>
      </c>
      <c r="E227" s="307">
        <f t="shared" ref="E227:G227" si="13">E38</f>
        <v>2815436.293058028</v>
      </c>
      <c r="F227" s="307">
        <f t="shared" si="13"/>
        <v>2589215.6486440003</v>
      </c>
      <c r="G227" s="307">
        <f t="shared" si="13"/>
        <v>2542963.1405955469</v>
      </c>
    </row>
    <row r="228" spans="1:7" x14ac:dyDescent="0.25">
      <c r="A228" s="313"/>
      <c r="B228" s="305" t="s">
        <v>75</v>
      </c>
      <c r="C228" s="306"/>
      <c r="D228" s="315">
        <f>D42</f>
        <v>-3380992.904365845</v>
      </c>
      <c r="E228" s="315">
        <f t="shared" ref="E228:G228" si="14">E42</f>
        <v>-2683178.5350807672</v>
      </c>
      <c r="F228" s="315">
        <f t="shared" si="14"/>
        <v>-2405301.3173650014</v>
      </c>
      <c r="G228" s="315">
        <f t="shared" si="14"/>
        <v>-2403925.4089669194</v>
      </c>
    </row>
    <row r="229" spans="1:7" x14ac:dyDescent="0.25">
      <c r="A229" s="316"/>
      <c r="B229" s="305" t="s">
        <v>79</v>
      </c>
      <c r="C229" s="306"/>
      <c r="D229" s="307">
        <f>D46</f>
        <v>0</v>
      </c>
      <c r="E229" s="307">
        <f t="shared" ref="E229:G229" si="15">E46</f>
        <v>0</v>
      </c>
      <c r="F229" s="307">
        <f t="shared" si="15"/>
        <v>0</v>
      </c>
      <c r="G229" s="307">
        <f t="shared" si="15"/>
        <v>0</v>
      </c>
    </row>
    <row r="230" spans="1:7" ht="25.5" x14ac:dyDescent="0.25">
      <c r="A230" s="313"/>
      <c r="B230" s="308" t="s">
        <v>83</v>
      </c>
      <c r="C230" s="309"/>
      <c r="D230" s="307">
        <f>D50</f>
        <v>0</v>
      </c>
      <c r="E230" s="307">
        <f t="shared" ref="E230:G230" si="16">E50</f>
        <v>0</v>
      </c>
      <c r="F230" s="307">
        <f t="shared" si="16"/>
        <v>0</v>
      </c>
      <c r="G230" s="307">
        <f t="shared" si="16"/>
        <v>0</v>
      </c>
    </row>
    <row r="231" spans="1:7" ht="15.75" thickBot="1" x14ac:dyDescent="0.3">
      <c r="A231" s="313"/>
      <c r="B231" s="310" t="s">
        <v>239</v>
      </c>
      <c r="C231" s="311"/>
      <c r="D231" s="312">
        <f>SUM(D227:D230)</f>
        <v>-260595.92387570953</v>
      </c>
      <c r="E231" s="312">
        <f t="shared" ref="E231:G231" si="17">SUM(E227:E230)</f>
        <v>132257.75797726074</v>
      </c>
      <c r="F231" s="312">
        <f t="shared" si="17"/>
        <v>183914.33127899887</v>
      </c>
      <c r="G231" s="312">
        <f t="shared" si="17"/>
        <v>139037.73162862752</v>
      </c>
    </row>
    <row r="232" spans="1:7" x14ac:dyDescent="0.25">
      <c r="A232" s="313"/>
      <c r="B232" s="261" t="s">
        <v>106</v>
      </c>
      <c r="C232" s="303"/>
      <c r="D232" s="314"/>
      <c r="E232" s="314"/>
      <c r="F232" s="314"/>
      <c r="G232" s="314"/>
    </row>
    <row r="233" spans="1:7" ht="17.100000000000001" customHeight="1" x14ac:dyDescent="0.25">
      <c r="A233" s="316"/>
      <c r="B233" s="305" t="s">
        <v>68</v>
      </c>
      <c r="C233" s="306"/>
      <c r="D233" s="307">
        <f>D58</f>
        <v>1572018.1757772274</v>
      </c>
      <c r="E233" s="307">
        <f t="shared" ref="E233:G233" si="18">E58</f>
        <v>1428825.1360791279</v>
      </c>
      <c r="F233" s="307">
        <f t="shared" si="18"/>
        <v>319239.33009100001</v>
      </c>
      <c r="G233" s="307">
        <f t="shared" si="18"/>
        <v>582227.87230658275</v>
      </c>
    </row>
    <row r="234" spans="1:7" x14ac:dyDescent="0.25">
      <c r="A234" s="313"/>
      <c r="B234" s="305" t="s">
        <v>75</v>
      </c>
      <c r="C234" s="306"/>
      <c r="D234" s="307">
        <f>D62</f>
        <v>-5132557.7317982586</v>
      </c>
      <c r="E234" s="307">
        <f t="shared" ref="E234:G234" si="19">E62</f>
        <v>-1677397.2510720065</v>
      </c>
      <c r="F234" s="307">
        <f t="shared" si="19"/>
        <v>-761552.58858999994</v>
      </c>
      <c r="G234" s="307">
        <f t="shared" si="19"/>
        <v>-1438450.1824285034</v>
      </c>
    </row>
    <row r="235" spans="1:7" x14ac:dyDescent="0.25">
      <c r="A235" s="313"/>
      <c r="B235" s="305" t="s">
        <v>79</v>
      </c>
      <c r="C235" s="306"/>
      <c r="D235" s="307">
        <f>D66</f>
        <v>0</v>
      </c>
      <c r="E235" s="307">
        <f t="shared" ref="E235:G235" si="20">E66</f>
        <v>0</v>
      </c>
      <c r="F235" s="307">
        <f t="shared" si="20"/>
        <v>0</v>
      </c>
      <c r="G235" s="307">
        <f t="shared" si="20"/>
        <v>0</v>
      </c>
    </row>
    <row r="236" spans="1:7" ht="25.5" x14ac:dyDescent="0.25">
      <c r="A236" s="313"/>
      <c r="B236" s="308" t="s">
        <v>83</v>
      </c>
      <c r="C236" s="309"/>
      <c r="D236" s="307">
        <f>D70</f>
        <v>0</v>
      </c>
      <c r="E236" s="307">
        <f t="shared" ref="E236:G236" si="21">E70</f>
        <v>0</v>
      </c>
      <c r="F236" s="307">
        <f t="shared" si="21"/>
        <v>0</v>
      </c>
      <c r="G236" s="307">
        <f t="shared" si="21"/>
        <v>0</v>
      </c>
    </row>
    <row r="237" spans="1:7" ht="15.75" thickBot="1" x14ac:dyDescent="0.3">
      <c r="A237" s="316"/>
      <c r="B237" s="310" t="s">
        <v>239</v>
      </c>
      <c r="C237" s="311"/>
      <c r="D237" s="312">
        <f>SUM(D233:D236)</f>
        <v>-3560539.556021031</v>
      </c>
      <c r="E237" s="312">
        <f t="shared" ref="E237:G237" si="22">SUM(E233:E236)</f>
        <v>-248572.11499287863</v>
      </c>
      <c r="F237" s="312">
        <f t="shared" si="22"/>
        <v>-442313.25849899993</v>
      </c>
      <c r="G237" s="312">
        <f t="shared" si="22"/>
        <v>-856222.31012192066</v>
      </c>
    </row>
    <row r="238" spans="1:7" x14ac:dyDescent="0.25">
      <c r="A238" s="313"/>
      <c r="B238" s="261" t="s">
        <v>122</v>
      </c>
      <c r="C238" s="303"/>
      <c r="D238" s="314"/>
      <c r="E238" s="314"/>
      <c r="F238" s="314"/>
      <c r="G238" s="314"/>
    </row>
    <row r="239" spans="1:7" x14ac:dyDescent="0.25">
      <c r="B239" s="305" t="s">
        <v>68</v>
      </c>
      <c r="C239" s="306"/>
      <c r="D239" s="307">
        <f>D78</f>
        <v>2474254.171398744</v>
      </c>
      <c r="E239" s="307">
        <f t="shared" ref="E239:G239" si="23">E78</f>
        <v>2620908.4792344938</v>
      </c>
      <c r="F239" s="307">
        <f t="shared" si="23"/>
        <v>1450181.165635</v>
      </c>
      <c r="G239" s="307">
        <f t="shared" si="23"/>
        <v>2482570.1115360889</v>
      </c>
    </row>
    <row r="240" spans="1:7" x14ac:dyDescent="0.25">
      <c r="B240" s="305" t="s">
        <v>75</v>
      </c>
      <c r="C240" s="306"/>
      <c r="D240" s="307">
        <f>D82</f>
        <v>-2118537.9210975594</v>
      </c>
      <c r="E240" s="307">
        <f t="shared" ref="E240:G240" si="24">E82</f>
        <v>-2549887.874950815</v>
      </c>
      <c r="F240" s="307">
        <f t="shared" si="24"/>
        <v>-1466652.0600449957</v>
      </c>
      <c r="G240" s="307">
        <f t="shared" si="24"/>
        <v>-2463006.6795559544</v>
      </c>
    </row>
    <row r="241" spans="2:7" x14ac:dyDescent="0.25">
      <c r="B241" s="305" t="s">
        <v>79</v>
      </c>
      <c r="C241" s="306"/>
      <c r="D241" s="307">
        <f>D86</f>
        <v>0</v>
      </c>
      <c r="E241" s="307">
        <f t="shared" ref="E241:G241" si="25">E86</f>
        <v>0</v>
      </c>
      <c r="F241" s="307">
        <f t="shared" si="25"/>
        <v>0</v>
      </c>
      <c r="G241" s="307">
        <f t="shared" si="25"/>
        <v>0</v>
      </c>
    </row>
    <row r="242" spans="2:7" ht="25.5" x14ac:dyDescent="0.25">
      <c r="B242" s="308" t="s">
        <v>83</v>
      </c>
      <c r="C242" s="309"/>
      <c r="D242" s="307">
        <f>D90</f>
        <v>0</v>
      </c>
      <c r="E242" s="307">
        <f t="shared" ref="E242:G242" si="26">E90</f>
        <v>0</v>
      </c>
      <c r="F242" s="307">
        <f t="shared" si="26"/>
        <v>0</v>
      </c>
      <c r="G242" s="307">
        <f t="shared" si="26"/>
        <v>0</v>
      </c>
    </row>
    <row r="243" spans="2:7" ht="15.75" thickBot="1" x14ac:dyDescent="0.3">
      <c r="B243" s="310" t="s">
        <v>239</v>
      </c>
      <c r="C243" s="311"/>
      <c r="D243" s="312">
        <f>SUM(D239:D242)</f>
        <v>355716.2503011846</v>
      </c>
      <c r="E243" s="312">
        <f t="shared" ref="E243:G243" si="27">SUM(E239:E242)</f>
        <v>71020.604283678811</v>
      </c>
      <c r="F243" s="312">
        <f t="shared" si="27"/>
        <v>-16470.894409995759</v>
      </c>
      <c r="G243" s="312">
        <f t="shared" si="27"/>
        <v>19563.431980134454</v>
      </c>
    </row>
    <row r="244" spans="2:7" x14ac:dyDescent="0.25">
      <c r="B244" s="261" t="s">
        <v>138</v>
      </c>
      <c r="C244" s="303"/>
      <c r="D244" s="314"/>
      <c r="E244" s="314"/>
      <c r="F244" s="314"/>
      <c r="G244" s="314"/>
    </row>
    <row r="245" spans="2:7" x14ac:dyDescent="0.25">
      <c r="B245" s="305" t="s">
        <v>68</v>
      </c>
      <c r="C245" s="306"/>
      <c r="D245" s="307">
        <f>D98</f>
        <v>1160580.5508244333</v>
      </c>
      <c r="E245" s="307">
        <f t="shared" ref="E245:G245" si="28">E98</f>
        <v>1486378.5937730961</v>
      </c>
      <c r="F245" s="307">
        <f t="shared" si="28"/>
        <v>0</v>
      </c>
      <c r="G245" s="307">
        <f t="shared" si="28"/>
        <v>0</v>
      </c>
    </row>
    <row r="246" spans="2:7" x14ac:dyDescent="0.25">
      <c r="B246" s="305" t="s">
        <v>75</v>
      </c>
      <c r="C246" s="306"/>
      <c r="D246" s="307">
        <f>D102</f>
        <v>-1160580.5508244333</v>
      </c>
      <c r="E246" s="307">
        <f t="shared" ref="E246:G246" si="29">E102</f>
        <v>-1486378.5937730961</v>
      </c>
      <c r="F246" s="307">
        <f t="shared" si="29"/>
        <v>0</v>
      </c>
      <c r="G246" s="307">
        <f t="shared" si="29"/>
        <v>0</v>
      </c>
    </row>
    <row r="247" spans="2:7" x14ac:dyDescent="0.25">
      <c r="B247" s="305" t="s">
        <v>79</v>
      </c>
      <c r="C247" s="306"/>
      <c r="D247" s="307">
        <f>D106</f>
        <v>0</v>
      </c>
      <c r="E247" s="307">
        <f t="shared" ref="E247:G247" si="30">E106</f>
        <v>0</v>
      </c>
      <c r="F247" s="307">
        <f t="shared" si="30"/>
        <v>0</v>
      </c>
      <c r="G247" s="307">
        <f t="shared" si="30"/>
        <v>0</v>
      </c>
    </row>
    <row r="248" spans="2:7" ht="25.5" x14ac:dyDescent="0.25">
      <c r="B248" s="308" t="s">
        <v>83</v>
      </c>
      <c r="C248" s="309"/>
      <c r="D248" s="307">
        <f>D110</f>
        <v>0</v>
      </c>
      <c r="E248" s="307">
        <f t="shared" ref="E248:G248" si="31">E110</f>
        <v>0</v>
      </c>
      <c r="F248" s="307">
        <f t="shared" si="31"/>
        <v>0</v>
      </c>
      <c r="G248" s="307">
        <f t="shared" si="31"/>
        <v>0</v>
      </c>
    </row>
    <row r="249" spans="2:7" ht="15.75" thickBot="1" x14ac:dyDescent="0.3">
      <c r="B249" s="310" t="s">
        <v>239</v>
      </c>
      <c r="C249" s="311"/>
      <c r="D249" s="312">
        <f>SUM(D245:D248)</f>
        <v>0</v>
      </c>
      <c r="E249" s="312">
        <f t="shared" ref="E249:G249" si="32">SUM(E245:E248)</f>
        <v>0</v>
      </c>
      <c r="F249" s="312">
        <f t="shared" si="32"/>
        <v>0</v>
      </c>
      <c r="G249" s="312">
        <f t="shared" si="32"/>
        <v>0</v>
      </c>
    </row>
    <row r="250" spans="2:7" x14ac:dyDescent="0.25">
      <c r="B250" s="261" t="s">
        <v>154</v>
      </c>
      <c r="C250" s="303"/>
      <c r="D250" s="314"/>
      <c r="E250" s="314"/>
      <c r="F250" s="314"/>
      <c r="G250" s="314"/>
    </row>
    <row r="251" spans="2:7" x14ac:dyDescent="0.25">
      <c r="B251" s="305" t="s">
        <v>68</v>
      </c>
      <c r="C251" s="306"/>
      <c r="D251" s="307">
        <f>D118</f>
        <v>683853.23436066275</v>
      </c>
      <c r="E251" s="307">
        <f t="shared" ref="E251:G251" si="33">E118</f>
        <v>773930.62871229416</v>
      </c>
      <c r="F251" s="307">
        <f t="shared" si="33"/>
        <v>0</v>
      </c>
      <c r="G251" s="307">
        <f t="shared" si="33"/>
        <v>0</v>
      </c>
    </row>
    <row r="252" spans="2:7" x14ac:dyDescent="0.25">
      <c r="B252" s="305" t="s">
        <v>75</v>
      </c>
      <c r="C252" s="306"/>
      <c r="D252" s="307">
        <f>D122</f>
        <v>-683853.23436066275</v>
      </c>
      <c r="E252" s="307">
        <f t="shared" ref="E252:G252" si="34">E122</f>
        <v>-773930.62871229416</v>
      </c>
      <c r="F252" s="307">
        <f t="shared" si="34"/>
        <v>0</v>
      </c>
      <c r="G252" s="307">
        <f t="shared" si="34"/>
        <v>0</v>
      </c>
    </row>
    <row r="253" spans="2:7" ht="22.5" customHeight="1" x14ac:dyDescent="0.25">
      <c r="B253" s="305" t="s">
        <v>79</v>
      </c>
      <c r="C253" s="306"/>
      <c r="D253" s="307">
        <f>D126</f>
        <v>0</v>
      </c>
      <c r="E253" s="307">
        <f t="shared" ref="E253:G253" si="35">E126</f>
        <v>0</v>
      </c>
      <c r="F253" s="307">
        <f t="shared" si="35"/>
        <v>0</v>
      </c>
      <c r="G253" s="307">
        <f t="shared" si="35"/>
        <v>0</v>
      </c>
    </row>
    <row r="254" spans="2:7" ht="25.5" x14ac:dyDescent="0.25">
      <c r="B254" s="308" t="s">
        <v>83</v>
      </c>
      <c r="C254" s="309"/>
      <c r="D254" s="307">
        <f>D130</f>
        <v>0</v>
      </c>
      <c r="E254" s="307">
        <f t="shared" ref="E254:G254" si="36">E130</f>
        <v>0</v>
      </c>
      <c r="F254" s="307">
        <f t="shared" si="36"/>
        <v>0</v>
      </c>
      <c r="G254" s="307">
        <f t="shared" si="36"/>
        <v>0</v>
      </c>
    </row>
    <row r="255" spans="2:7" ht="15.75" thickBot="1" x14ac:dyDescent="0.3">
      <c r="B255" s="310" t="s">
        <v>239</v>
      </c>
      <c r="C255" s="311"/>
      <c r="D255" s="312">
        <f>SUM(D251:D254)</f>
        <v>0</v>
      </c>
      <c r="E255" s="312">
        <f t="shared" ref="E255:G255" si="37">SUM(E251:E254)</f>
        <v>0</v>
      </c>
      <c r="F255" s="312">
        <f t="shared" si="37"/>
        <v>0</v>
      </c>
      <c r="G255" s="312">
        <f t="shared" si="37"/>
        <v>0</v>
      </c>
    </row>
    <row r="256" spans="2:7" x14ac:dyDescent="0.25">
      <c r="B256" s="261" t="s">
        <v>170</v>
      </c>
      <c r="C256" s="303"/>
      <c r="D256" s="314"/>
      <c r="E256" s="314"/>
      <c r="F256" s="314"/>
      <c r="G256" s="314"/>
    </row>
    <row r="257" spans="2:7" x14ac:dyDescent="0.25">
      <c r="B257" s="305" t="s">
        <v>68</v>
      </c>
      <c r="C257" s="306"/>
      <c r="D257" s="307">
        <f>D138</f>
        <v>48404.426465034572</v>
      </c>
      <c r="E257" s="307">
        <f t="shared" ref="E257:G257" si="38">E138</f>
        <v>100033.57822945369</v>
      </c>
      <c r="F257" s="307">
        <f t="shared" si="38"/>
        <v>37230.436000000002</v>
      </c>
      <c r="G257" s="307">
        <f t="shared" si="38"/>
        <v>9370.5055649078586</v>
      </c>
    </row>
    <row r="258" spans="2:7" x14ac:dyDescent="0.25">
      <c r="B258" s="305" t="s">
        <v>75</v>
      </c>
      <c r="C258" s="306"/>
      <c r="D258" s="307">
        <f>D142</f>
        <v>-24765.055400715359</v>
      </c>
      <c r="E258" s="307">
        <f t="shared" ref="E258:G258" si="39">E142</f>
        <v>-101845.32833873124</v>
      </c>
      <c r="F258" s="307">
        <f t="shared" si="39"/>
        <v>-35643.699079999999</v>
      </c>
      <c r="G258" s="307">
        <f t="shared" si="39"/>
        <v>0</v>
      </c>
    </row>
    <row r="259" spans="2:7" x14ac:dyDescent="0.25">
      <c r="B259" s="305" t="s">
        <v>79</v>
      </c>
      <c r="C259" s="306"/>
      <c r="D259" s="307">
        <f>D146</f>
        <v>0</v>
      </c>
      <c r="E259" s="307">
        <f t="shared" ref="E259:G259" si="40">E146</f>
        <v>0</v>
      </c>
      <c r="F259" s="307">
        <f t="shared" si="40"/>
        <v>0</v>
      </c>
      <c r="G259" s="307">
        <f t="shared" si="40"/>
        <v>0</v>
      </c>
    </row>
    <row r="260" spans="2:7" ht="25.5" x14ac:dyDescent="0.25">
      <c r="B260" s="308" t="s">
        <v>83</v>
      </c>
      <c r="C260" s="309"/>
      <c r="D260" s="307">
        <f>D150</f>
        <v>0</v>
      </c>
      <c r="E260" s="307">
        <f t="shared" ref="E260:G260" si="41">E150</f>
        <v>0</v>
      </c>
      <c r="F260" s="307">
        <f t="shared" si="41"/>
        <v>0</v>
      </c>
      <c r="G260" s="307">
        <f t="shared" si="41"/>
        <v>0</v>
      </c>
    </row>
    <row r="261" spans="2:7" ht="15.75" thickBot="1" x14ac:dyDescent="0.3">
      <c r="B261" s="310" t="s">
        <v>239</v>
      </c>
      <c r="C261" s="311"/>
      <c r="D261" s="312">
        <f>SUM(D257:D260)</f>
        <v>23639.371064319213</v>
      </c>
      <c r="E261" s="312">
        <f t="shared" ref="E261:G261" si="42">SUM(E257:E260)</f>
        <v>-1811.7501092775492</v>
      </c>
      <c r="F261" s="312">
        <f t="shared" si="42"/>
        <v>1586.736920000003</v>
      </c>
      <c r="G261" s="312">
        <f t="shared" si="42"/>
        <v>9370.5055649078586</v>
      </c>
    </row>
    <row r="262" spans="2:7" x14ac:dyDescent="0.25">
      <c r="B262" s="261" t="s">
        <v>240</v>
      </c>
      <c r="C262" s="303"/>
      <c r="D262" s="314"/>
      <c r="E262" s="314"/>
      <c r="F262" s="314"/>
      <c r="G262" s="314"/>
    </row>
    <row r="263" spans="2:7" x14ac:dyDescent="0.25">
      <c r="B263" s="305" t="s">
        <v>68</v>
      </c>
      <c r="C263" s="306"/>
      <c r="D263" s="307">
        <f>D158</f>
        <v>437891.20685810345</v>
      </c>
      <c r="E263" s="307">
        <f t="shared" ref="E263:G263" si="43">E158</f>
        <v>395575.43167045387</v>
      </c>
      <c r="F263" s="307">
        <f t="shared" si="43"/>
        <v>134665.60914000002</v>
      </c>
      <c r="G263" s="307">
        <f t="shared" si="43"/>
        <v>145043.58664504977</v>
      </c>
    </row>
    <row r="264" spans="2:7" x14ac:dyDescent="0.25">
      <c r="B264" s="305" t="s">
        <v>75</v>
      </c>
      <c r="C264" s="306"/>
      <c r="D264" s="307">
        <f>D162</f>
        <v>-195869.07453293059</v>
      </c>
      <c r="E264" s="307">
        <f t="shared" ref="E264:G264" si="44">E162</f>
        <v>-385791.98108035518</v>
      </c>
      <c r="F264" s="307">
        <f t="shared" si="44"/>
        <v>-149806.39003499999</v>
      </c>
      <c r="G264" s="307">
        <f t="shared" si="44"/>
        <v>-370200.39946187026</v>
      </c>
    </row>
    <row r="265" spans="2:7" x14ac:dyDescent="0.25">
      <c r="B265" s="305" t="s">
        <v>79</v>
      </c>
      <c r="C265" s="306"/>
      <c r="D265" s="307">
        <f>D166</f>
        <v>0</v>
      </c>
      <c r="E265" s="307">
        <f t="shared" ref="E265:G265" si="45">E166</f>
        <v>0</v>
      </c>
      <c r="F265" s="307">
        <f t="shared" si="45"/>
        <v>0</v>
      </c>
      <c r="G265" s="307">
        <f t="shared" si="45"/>
        <v>0</v>
      </c>
    </row>
    <row r="266" spans="2:7" ht="25.5" x14ac:dyDescent="0.25">
      <c r="B266" s="308" t="s">
        <v>83</v>
      </c>
      <c r="C266" s="309"/>
      <c r="D266" s="307">
        <f>D170</f>
        <v>0</v>
      </c>
      <c r="E266" s="307">
        <f t="shared" ref="E266:G266" si="46">E170</f>
        <v>0</v>
      </c>
      <c r="F266" s="307">
        <f t="shared" si="46"/>
        <v>0</v>
      </c>
      <c r="G266" s="307">
        <f t="shared" si="46"/>
        <v>0</v>
      </c>
    </row>
    <row r="267" spans="2:7" ht="15.75" thickBot="1" x14ac:dyDescent="0.3">
      <c r="B267" s="310" t="s">
        <v>239</v>
      </c>
      <c r="C267" s="311"/>
      <c r="D267" s="312">
        <f>SUM(D263:D266)</f>
        <v>242022.13232517286</v>
      </c>
      <c r="E267" s="312">
        <f t="shared" ref="E267:G267" si="47">SUM(E263:E266)</f>
        <v>9783.4505900986842</v>
      </c>
      <c r="F267" s="312">
        <f t="shared" si="47"/>
        <v>-15140.780894999974</v>
      </c>
      <c r="G267" s="312">
        <f t="shared" si="47"/>
        <v>-225156.81281682049</v>
      </c>
    </row>
    <row r="268" spans="2:7" x14ac:dyDescent="0.25">
      <c r="B268" s="261" t="s">
        <v>241</v>
      </c>
      <c r="C268" s="303"/>
      <c r="D268" s="314"/>
      <c r="E268" s="314"/>
      <c r="F268" s="314"/>
      <c r="G268" s="314"/>
    </row>
    <row r="269" spans="2:7" x14ac:dyDescent="0.25">
      <c r="B269" s="305" t="s">
        <v>68</v>
      </c>
      <c r="C269" s="306"/>
      <c r="D269" s="307">
        <f>D178</f>
        <v>2481571.1195853185</v>
      </c>
      <c r="E269" s="307">
        <f t="shared" ref="E269:G269" si="48">E178</f>
        <v>2426114.6526802676</v>
      </c>
      <c r="F269" s="307">
        <f t="shared" si="48"/>
        <v>945376.47689900012</v>
      </c>
      <c r="G269" s="307">
        <f t="shared" si="48"/>
        <v>12561.779563634154</v>
      </c>
    </row>
    <row r="270" spans="2:7" x14ac:dyDescent="0.25">
      <c r="B270" s="305" t="s">
        <v>75</v>
      </c>
      <c r="C270" s="306"/>
      <c r="D270" s="307">
        <f>D182</f>
        <v>-2341423.4197039977</v>
      </c>
      <c r="E270" s="307">
        <f t="shared" ref="E270:G270" si="49">E182</f>
        <v>-2380458.5499264738</v>
      </c>
      <c r="F270" s="307">
        <f t="shared" si="49"/>
        <v>-955952.44334600004</v>
      </c>
      <c r="G270" s="307">
        <f t="shared" si="49"/>
        <v>0</v>
      </c>
    </row>
    <row r="271" spans="2:7" x14ac:dyDescent="0.25">
      <c r="B271" s="305" t="s">
        <v>79</v>
      </c>
      <c r="C271" s="306"/>
      <c r="D271" s="307">
        <f>D186</f>
        <v>0</v>
      </c>
      <c r="E271" s="307">
        <f t="shared" ref="E271:G271" si="50">E186</f>
        <v>0</v>
      </c>
      <c r="F271" s="307">
        <f t="shared" si="50"/>
        <v>0</v>
      </c>
      <c r="G271" s="307">
        <f t="shared" si="50"/>
        <v>0</v>
      </c>
    </row>
    <row r="272" spans="2:7" ht="25.5" x14ac:dyDescent="0.25">
      <c r="B272" s="308" t="s">
        <v>83</v>
      </c>
      <c r="C272" s="309"/>
      <c r="D272" s="307">
        <f>D190</f>
        <v>0</v>
      </c>
      <c r="E272" s="307">
        <f t="shared" ref="E272:G272" si="51">E190</f>
        <v>0</v>
      </c>
      <c r="F272" s="307">
        <f t="shared" si="51"/>
        <v>0</v>
      </c>
      <c r="G272" s="307">
        <f t="shared" si="51"/>
        <v>0</v>
      </c>
    </row>
    <row r="273" spans="2:9" ht="22.5" customHeight="1" x14ac:dyDescent="0.25">
      <c r="B273" s="310" t="s">
        <v>239</v>
      </c>
      <c r="C273" s="311"/>
      <c r="D273" s="312">
        <f>SUM(D269:D272)</f>
        <v>140147.69988132082</v>
      </c>
      <c r="E273" s="312">
        <f t="shared" ref="E273:G273" si="52">SUM(E269:E272)</f>
        <v>45656.102753793821</v>
      </c>
      <c r="F273" s="312">
        <f t="shared" si="52"/>
        <v>-10575.966446999926</v>
      </c>
      <c r="G273" s="312">
        <f t="shared" si="52"/>
        <v>12561.779563634154</v>
      </c>
    </row>
    <row r="274" spans="2:9" x14ac:dyDescent="0.25">
      <c r="B274" s="317" t="s">
        <v>242</v>
      </c>
      <c r="C274" s="318"/>
      <c r="D274" s="319">
        <f>SUM(D225,D231,D237,D243,D249,D255,D261,D267,D273)/1000000</f>
        <v>-3.6066926138132738</v>
      </c>
      <c r="E274" s="319">
        <f t="shared" ref="E274:G274" si="53">SUM(E225,E231,E237,E243,E249,E255,E261,E267,E273)/1000000</f>
        <v>0.44750227699155076</v>
      </c>
      <c r="F274" s="319">
        <f t="shared" si="53"/>
        <v>-4.002161137899686E-2</v>
      </c>
      <c r="G274" s="319">
        <f t="shared" si="53"/>
        <v>-0.7655120975029216</v>
      </c>
      <c r="I274" t="s">
        <v>243</v>
      </c>
    </row>
    <row r="275" spans="2:9" x14ac:dyDescent="0.25">
      <c r="B275" s="320" t="s">
        <v>244</v>
      </c>
      <c r="C275" s="321"/>
      <c r="D275" s="322">
        <f>-'[1]AER EBSS DD'!E54</f>
        <v>-3.6616217334932735</v>
      </c>
      <c r="E275" s="322">
        <f>-'[1]AER EBSS DD'!F54</f>
        <v>0.56429515994747093</v>
      </c>
      <c r="F275" s="322">
        <f>-'[1]AER EBSS DD'!G54</f>
        <v>-4.0021543199997761E-2</v>
      </c>
      <c r="G275" s="323">
        <v>-0.76551209750292126</v>
      </c>
    </row>
    <row r="276" spans="2:9" x14ac:dyDescent="0.25">
      <c r="B276" s="324" t="s">
        <v>245</v>
      </c>
      <c r="C276" s="325"/>
      <c r="D276" s="326">
        <f>D275-D274</f>
        <v>-5.4929119679999694E-2</v>
      </c>
      <c r="E276" s="326">
        <f t="shared" ref="E276:F276" si="54">E275-E274</f>
        <v>0.11679288295592016</v>
      </c>
      <c r="F276" s="326">
        <f t="shared" si="54"/>
        <v>6.8178999099166582E-8</v>
      </c>
      <c r="G276" s="326">
        <f>G275-G274</f>
        <v>0</v>
      </c>
      <c r="H276" s="326"/>
    </row>
    <row r="283" spans="2:9" x14ac:dyDescent="0.25">
      <c r="H283" s="327"/>
    </row>
  </sheetData>
  <dataValidations count="16">
    <dataValidation type="textLength" operator="lessThanOrEqual" allowBlank="1" showInputMessage="1" promptTitle="Provision" prompt="Enter name of provision" sqref="B14:C14 B34:C34 B54:C54 B74:C74 B94:C94 B114:C114 B134:C134 B154:C154 B174:C174 B194:C195 B219:C220 B226:C226 B232:C232 B238:C238 B244:C244 B250:C250 B256:C256 B262:C262 B268:C268">
      <formula1>50</formula1>
    </dataValidation>
    <dataValidation type="textLength" operator="lessThanOrEqual" allowBlank="1" showInputMessage="1" promptTitle="Provision" prompt="Enter brief description of provision" sqref="B15:C15 B35:C35 B55:C55 B75:C75 B95:C95 B115:C115 B135:C135 B155:C155 B175:C175 B196:C196">
      <formula1>150</formula1>
    </dataValidation>
    <dataValidation type="custom" allowBlank="1" showInputMessage="1" showErrorMessage="1" error="Must be a number" promptTitle="Opening balance" prompt="Enter value in dollars" sqref="D16:G16 D36:G36 D56:G56 D76:G76 D96:E96 D116:E116 D136:G136 D156:G156 D176:G176 D197:G197 G116 G96">
      <formula1>ISNUMBER(D16)</formula1>
    </dataValidation>
    <dataValidation type="custom" operator="lessThanOrEqual" allowBlank="1" showInputMessage="1" showErrorMessage="1" error="Must be a number" promptTitle="Additional provisions" prompt="Enter value for opex component" sqref="D18:G18 D38:G38 D58:G58 D78:G78 D98:E98 D118:E118 D138:G138 D158:G158 D178:G178 D199:G199 G118 G98">
      <formula1>ISNUMBER(D18)</formula1>
    </dataValidation>
    <dataValidation type="custom" operator="lessThanOrEqual" allowBlank="1" showInputMessage="1" showErrorMessage="1" error="Must be a number" promptTitle="Additional provisions" prompt="Enter value for capex component" sqref="D19:G19 D39:G39 D59:G59 D79:G79 D99:E99 D119:E119 D139:G139 D159:G159 D179:G179 D200:G201 G119 G99">
      <formula1>ISNUMBER(D19)</formula1>
    </dataValidation>
    <dataValidation type="custom" operator="lessThanOrEqual" allowBlank="1" showInputMessage="1" showErrorMessage="1" error="Must be a number" promptTitle="Additional provisions" prompt="Enter value for other component" sqref="D20:G20 D40:G40 D60:F60 D80:G80 D100:E100 D120:E120 D140:G140 D160:G160 D180:G180 G100 G120">
      <formula1>ISNUMBER(D20)</formula1>
    </dataValidation>
    <dataValidation type="custom" operator="lessThanOrEqual" allowBlank="1" showInputMessage="1" showErrorMessage="1" error="Must be a number" promptTitle="Amounts used" prompt="Enter value for opex component" sqref="D22:G22 D42:G42 D62:G62 D82:G82 D102:E102 D122:E122 D142:G142 D162:G162 D182:G182 D203:G205 G122 G102">
      <formula1>ISNUMBER(D22)</formula1>
    </dataValidation>
    <dataValidation type="custom" operator="lessThanOrEqual" allowBlank="1" showInputMessage="1" showErrorMessage="1" error="Must be a number" promptTitle="Amounts used" prompt="Enter value for capex component" sqref="D23:G23 D43:G43 D63:G63 D83:G83 D103:E103 D123:E123 D143:G143 D163:G163 D183:G183 G123 G103">
      <formula1>ISNUMBER(D23)</formula1>
    </dataValidation>
    <dataValidation type="custom" operator="lessThanOrEqual" allowBlank="1" showInputMessage="1" showErrorMessage="1" error="Must be a number" promptTitle="Amounts used" prompt="Enter value for other component" sqref="D24:G24 D44:G44 D64:G64 D84:G84 D104:E104 D124:E124 D144:G144 D164:G164 D184:G184 G60 G104 G124">
      <formula1>ISNUMBER(D24)</formula1>
    </dataValidation>
    <dataValidation type="custom" operator="lessThanOrEqual" allowBlank="1" showInputMessage="1" showErrorMessage="1" error="Must be a number" promptTitle="Unused amounts" prompt="Enter value for opex component" sqref="D26:G26 D46:G46 D66:G66 D86:G86 D106:E106 D126:E126 D146:G146 D166:G166 D186:G186 D207:G209 G126 G106">
      <formula1>ISNUMBER(D26)</formula1>
    </dataValidation>
    <dataValidation type="custom" operator="lessThanOrEqual" allowBlank="1" showInputMessage="1" showErrorMessage="1" error="Must be a number" promptTitle="Unused amounts" prompt="Enter value for capex component" sqref="D27:G27 D47:G47 D67:G67 D87:G87 D107:E107 D127:E127 D147:G147 D167:G167 D187:G187 G127 G107">
      <formula1>ISNUMBER(D27)</formula1>
    </dataValidation>
    <dataValidation type="custom" operator="lessThanOrEqual" allowBlank="1" showInputMessage="1" showErrorMessage="1" error="Must be a number" promptTitle="Unused amounts" prompt="Enter value for other component" sqref="D28:G28 D48:G48 D68:G68 D88:G88 D108:E108 D128:E128 D148:G148 D168:G168 D188:G188 G128 G108">
      <formula1>ISNUMBER(D28)</formula1>
    </dataValidation>
    <dataValidation type="custom" operator="lessThanOrEqual" allowBlank="1" showInputMessage="1" showErrorMessage="1" error="Must be a number" promptTitle="Increase" prompt="Enter value for opex component" sqref="D30:G30 D50:G50 D70:G70 D90:G90 D110:E110 D130:E130 D150:G150 D170:G170 D190:G190 D211:F218 G110 G130 G211:G216">
      <formula1>ISNUMBER(D30)</formula1>
    </dataValidation>
    <dataValidation type="custom" operator="lessThanOrEqual" allowBlank="1" showInputMessage="1" showErrorMessage="1" error="Must be a number" promptTitle="Increase" prompt="Enter value for capex component" sqref="D31:G31 D51:G51 D71:G71 D91:G91 D111:E111 D131:E131 D151:G151 D171:G171 D191:G191 G131 G111">
      <formula1>ISNUMBER(D31)</formula1>
    </dataValidation>
    <dataValidation type="custom" operator="lessThanOrEqual" allowBlank="1" showInputMessage="1" showErrorMessage="1" error="Must be a number" promptTitle="Increase" prompt="Enter value for other component" sqref="D32:G32 D52:G52 D72:G72 D92:G92 D112:E112 D132:E132 D152:G152 D172:G172 D192:G192 G132 G112">
      <formula1>ISNUMBER(D32)</formula1>
    </dataValidation>
    <dataValidation type="custom" allowBlank="1" showInputMessage="1" showErrorMessage="1" error="Must be a number" promptTitle="Closing balance" prompt="Enter value in thousands " sqref="D33:G33 D53:G53 D73:G73 D93:G93 D113:E113 D133:E133 D153:G153 D173:G173 D193:G193 D231:G231 D261:G261 D237:G237 D225:G225 D243:G243 D249:G249 D255:G255 D273:G273 D267:G267 G133 G113">
      <formula1>ISNUMBER(D33)</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Reset 19 Document" ma:contentTypeID="0x01010001E02CCC3410964E993CCD35D068A93E020400378700D30144544DA87782544FA0723C" ma:contentTypeVersion="13" ma:contentTypeDescription="" ma:contentTypeScope="" ma:versionID="f5f258a2ea043eb74a501fb0636d2d9c">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c9790a452ef984e9881bb84b7ee77ddf"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m5487619c60d4cdf829961d62f0a4c8b" minOccurs="0"/>
                <xsd:element ref="ns2:TaxCatchAll" minOccurs="0"/>
                <xsd:element ref="ns2:TaxCatchAllLabel" minOccurs="0"/>
                <xsd:element ref="ns2:de1a554c53354888900e11ba3ff10e9e" minOccurs="0"/>
                <xsd:element ref="ns2:d515513357cb4f278bf18cadf524fc2b" minOccurs="0"/>
                <xsd:element ref="ns2:Confidential1" minOccurs="0"/>
                <xsd:element ref="ns2:Business_x0020_Groups" minOccurs="0"/>
                <xsd:element ref="ns3:IconOverlay" minOccurs="0"/>
                <xsd:element ref="ns2:Attachment_x0020_Category" minOccurs="0"/>
                <xsd:element ref="ns2:Attachment_x0020_ID" minOccurs="0"/>
                <xsd:element ref="ns2:Document_x0020_Category" minOccurs="0"/>
                <xsd:element ref="ns2:Published_x0020_Externall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m5487619c60d4cdf829961d62f0a4c8b" ma:index="9" nillable="true" ma:taxonomy="true" ma:internalName="m5487619c60d4cdf829961d62f0a4c8b" ma:taxonomyFieldName="Determination_x0020_Activity" ma:displayName="Determination Activity" ma:default="16;#Revenue Proposal|f3980111-814c-44b7-9aa4-fe076fe6d80d" ma:fieldId="{65487619-c60d-4cdf-8299-61d62f0a4c8b}" ma:sspId="ad4ba584-9f2e-4c1f-a403-05b05b3bfc09" ma:termSetId="ef65c028-b485-4826-ace0-e6ca04857ea0" ma:anchorId="8c5389de-5c03-4935-a18a-40ceada24933" ma:open="false" ma:isKeyword="false">
      <xsd:complexType>
        <xsd:sequence>
          <xsd:element ref="pc:Terms" minOccurs="0" maxOccurs="1"/>
        </xsd:sequence>
      </xsd:complexType>
    </xsd:element>
    <xsd:element name="TaxCatchAll" ma:index="10" nillable="true" ma:displayName="Taxonomy Catch All Column" ma:descriptio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description=""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de1a554c53354888900e11ba3ff10e9e" ma:index="13" nillable="true" ma:taxonomy="true" ma:internalName="de1a554c53354888900e11ba3ff10e9e" ma:taxonomyFieldName="Determination_x0020_Category" ma:displayName="Determination Category" ma:default="55;#Supporting Documentation|54f61c4a-23b8-4acc-b5f4-9c145a97108c" ma:fieldId="{de1a554c-5335-4888-900e-11ba3ff10e9e}" ma:sspId="ad4ba584-9f2e-4c1f-a403-05b05b3bfc09" ma:termSetId="ef65c028-b485-4826-ace0-e6ca04857ea0" ma:anchorId="ef143162-b2b2-4c33-83f2-f70325f64e16" ma:open="false" ma:isKeyword="false">
      <xsd:complexType>
        <xsd:sequence>
          <xsd:element ref="pc:Terms" minOccurs="0" maxOccurs="1"/>
        </xsd:sequence>
      </xsd:complexType>
    </xsd:element>
    <xsd:element name="d515513357cb4f278bf18cadf524fc2b" ma:index="15" nillable="true" ma:taxonomy="true" ma:internalName="d515513357cb4f278bf18cadf524fc2b" ma:taxonomyFieldName="Network" ma:displayName="Network" ma:default="" ma:fieldId="{d5155133-57cb-4f27-8bf1-8cadf524fc2b}" ma:sspId="ad4ba584-9f2e-4c1f-a403-05b05b3bfc09" ma:termSetId="ef65c028-b485-4826-ace0-e6ca04857ea0" ma:anchorId="2d6cdb2a-e191-4ee3-a7c5-b46afdb155e4" ma:open="false" ma:isKeyword="false">
      <xsd:complexType>
        <xsd:sequence>
          <xsd:element ref="pc:Terms" minOccurs="0" maxOccurs="1"/>
        </xsd:sequence>
      </xsd:complexType>
    </xsd:element>
    <xsd:element name="Confidential1" ma:index="17" nillable="true" ma:displayName="Confidential" ma:default="No" ma:format="RadioButtons" ma:internalName="Confidential1">
      <xsd:simpleType>
        <xsd:restriction base="dms:Choice">
          <xsd:enumeration value="Yes"/>
          <xsd:enumeration value="No"/>
        </xsd:restriction>
      </xsd:simpleType>
    </xsd:element>
    <xsd:element name="Business_x0020_Groups" ma:index="18" nillable="true" ma:displayName="Business Groups" ma:default="FBS - Finance &amp; Business Services" ma:format="Dropdown" ma:internalName="Business_x0020_Groups">
      <xsd:simpleType>
        <xsd:restriction base="dms:Choice">
          <xsd:enumeration value="FBS - Finance &amp; Business Services"/>
          <xsd:enumeration value="SAM - Strategic Asset Management"/>
          <xsd:enumeration value="SSR - Strategy &amp; Stakeholder Relations"/>
          <xsd:enumeration value="CENO - Customer Engagement &amp; Network Operations"/>
          <xsd:enumeration value="WSD - Works and Service Delivery"/>
          <xsd:enumeration value="P&amp;P - People &amp; Performance"/>
          <xsd:enumeration value="Marinus"/>
          <xsd:enumeration value="N/A"/>
        </xsd:restriction>
      </xsd:simpleType>
    </xsd:element>
    <xsd:element name="Attachment_x0020_Category" ma:index="20" nillable="true" ma:displayName="Attachment Category" ma:default="Not Applicable" ma:format="Dropdown" ma:internalName="Attachment_x0020_Category">
      <xsd:simpleType>
        <xsd:restriction base="dms:Choice">
          <xsd:enumeration value="Primary Attachment"/>
          <xsd:enumeration value="Secondary Attachment"/>
          <xsd:enumeration value="Not Applicable"/>
        </xsd:restriction>
      </xsd:simpleType>
    </xsd:element>
    <xsd:element name="Attachment_x0020_ID" ma:index="21" nillable="true" ma:displayName="Attachment ID" ma:description="E.g. TN123, TN123T%, TN123P, TN123T" ma:internalName="Attachment_x0020_ID">
      <xsd:simpleType>
        <xsd:restriction base="dms:Text">
          <xsd:maxLength value="255"/>
        </xsd:restriction>
      </xsd:simpleType>
    </xsd:element>
    <xsd:element name="Document_x0020_Category" ma:index="22" nillable="true" ma:displayName="Document Category" ma:format="Dropdown" ma:internalName="Document_x0020_Category">
      <xsd:simpleType>
        <xsd:restriction base="dms:Choice">
          <xsd:enumeration value="Overview"/>
          <xsd:enumeration value="Fact Sheet"/>
        </xsd:restriction>
      </xsd:simpleType>
    </xsd:element>
    <xsd:element name="Published_x0020_Externally" ma:index="23" nillable="true" ma:displayName="Published Externally" ma:default="No" ma:format="RadioButtons" ma:internalName="Published_x0020_Externally">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usiness_x0020_Groups xmlns="8f493e50-f4fa-4672-bec5-6587e791f720">FBS - Finance &amp; Business Services</Business_x0020_Groups>
    <TaxCatchAll xmlns="8f493e50-f4fa-4672-bec5-6587e791f720">
      <Value>64</Value>
      <Value>59</Value>
      <Value>15</Value>
    </TaxCatchAll>
    <Published_x0020_Externally xmlns="8f493e50-f4fa-4672-bec5-6587e791f720">Yes</Published_x0020_Externally>
    <IconOverlay xmlns="http://schemas.microsoft.com/sharepoint/v4" xsi:nil="true"/>
    <de1a554c53354888900e11ba3ff10e9e xmlns="8f493e50-f4fa-4672-bec5-6587e791f720">
      <Terms xmlns="http://schemas.microsoft.com/office/infopath/2007/PartnerControls">
        <TermInfo xmlns="http://schemas.microsoft.com/office/infopath/2007/PartnerControls">
          <TermName xmlns="http://schemas.microsoft.com/office/infopath/2007/PartnerControls">Models and Pricing Tariffs</TermName>
          <TermId xmlns="http://schemas.microsoft.com/office/infopath/2007/PartnerControls">2d578944-a888-48cf-9157-a3f07df87eae</TermId>
        </TermInfo>
      </Terms>
    </de1a554c53354888900e11ba3ff10e9e>
    <Document_x0020_Category xmlns="8f493e50-f4fa-4672-bec5-6587e791f720" xsi:nil="true"/>
    <m5487619c60d4cdf829961d62f0a4c8b xmlns="8f493e50-f4fa-4672-bec5-6587e791f720">
      <Terms xmlns="http://schemas.microsoft.com/office/infopath/2007/PartnerControls">
        <TermInfo xmlns="http://schemas.microsoft.com/office/infopath/2007/PartnerControls">
          <TermName xmlns="http://schemas.microsoft.com/office/infopath/2007/PartnerControls">Revised Revenue Proposal</TermName>
          <TermId xmlns="http://schemas.microsoft.com/office/infopath/2007/PartnerControls">8ed63fdf-dfa2-4564-ace5-7c4e7cfa8368</TermId>
        </TermInfo>
      </Terms>
    </m5487619c60d4cdf829961d62f0a4c8b>
    <Attachment_x0020_Category xmlns="8f493e50-f4fa-4672-bec5-6587e791f720">Primary Attachment</Attachment_x0020_Category>
    <Confidential1 xmlns="8f493e50-f4fa-4672-bec5-6587e791f720">No</Confidential1>
    <Attachment_x0020_ID xmlns="8f493e50-f4fa-4672-bec5-6587e791f720">TN029</Attachment_x0020_ID>
    <Record_x0020_Number xmlns="8f493e50-f4fa-4672-bec5-6587e791f720">R0001229211</Record_x0020_Number>
    <d515513357cb4f278bf18cadf524fc2b xmlns="8f493e50-f4fa-4672-bec5-6587e791f720">
      <Terms xmlns="http://schemas.microsoft.com/office/infopath/2007/PartnerControls">
        <TermInfo xmlns="http://schemas.microsoft.com/office/infopath/2007/PartnerControls">
          <TermName xmlns="http://schemas.microsoft.com/office/infopath/2007/PartnerControls">Distribution</TermName>
          <TermId xmlns="http://schemas.microsoft.com/office/infopath/2007/PartnerControls">288a0529-be6b-41c1-b0c2-a8aa572a898a</TermId>
        </TermInfo>
      </Terms>
    </d515513357cb4f278bf18cadf524fc2b>
  </documentManagement>
</p:properties>
</file>

<file path=customXml/itemProps1.xml><?xml version="1.0" encoding="utf-8"?>
<ds:datastoreItem xmlns:ds="http://schemas.openxmlformats.org/officeDocument/2006/customXml" ds:itemID="{A81F67E9-7162-4AE6-8F42-753081BEBF61}"/>
</file>

<file path=customXml/itemProps2.xml><?xml version="1.0" encoding="utf-8"?>
<ds:datastoreItem xmlns:ds="http://schemas.openxmlformats.org/officeDocument/2006/customXml" ds:itemID="{12BAD739-00B0-4748-A775-E5CE56CF7333}"/>
</file>

<file path=customXml/itemProps3.xml><?xml version="1.0" encoding="utf-8"?>
<ds:datastoreItem xmlns:ds="http://schemas.openxmlformats.org/officeDocument/2006/customXml" ds:itemID="{4A57B33D-D9DA-4AD9-A91B-F6840600F47C}"/>
</file>

<file path=customXml/itemProps4.xml><?xml version="1.0" encoding="utf-8"?>
<ds:datastoreItem xmlns:ds="http://schemas.openxmlformats.org/officeDocument/2006/customXml" ds:itemID="{6A231EF5-D3E7-4D81-AD7B-668977EA81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AER Draft Decision EBSS  TN Dx</vt:lpstr>
      <vt:lpstr>Provisions from EBRIN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Distribution EBSS Model</dc:title>
  <dc:creator>Tsafack, Esther</dc:creator>
  <cp:lastModifiedBy>Dattaraj Mahambrey</cp:lastModifiedBy>
  <dcterms:created xsi:type="dcterms:W3CDTF">2018-09-21T01:39:25Z</dcterms:created>
  <dcterms:modified xsi:type="dcterms:W3CDTF">2018-11-23T02:57:22Z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0x01010001E02CCC3410964E993CCD35D068A93E020400378700D30144544DA87782544FA0723C</vt:lpwstr>
  </property>
  <property fmtid="{D5CDD505-2E9C-101B-9397-08002B2CF9AE}" pid="3" name="RecordPoint_WorkflowType">
    <vt:lpwstr>ActiveSubmitStub</vt:lpwstr>
  </property>
  <property fmtid="{D5CDD505-2E9C-101B-9397-08002B2CF9AE}" pid="4" name="RecordPoint_ActiveItemSiteId">
    <vt:lpwstr>{813152b7-69c2-464f-b7a1-05afac6a8a9a}</vt:lpwstr>
  </property>
  <property fmtid="{D5CDD505-2E9C-101B-9397-08002B2CF9AE}" pid="5" name="RecordPoint_ActiveItemListId">
    <vt:lpwstr>{578ecfc9-0190-4ea2-9032-b5aa466994ff}</vt:lpwstr>
  </property>
  <property fmtid="{D5CDD505-2E9C-101B-9397-08002B2CF9AE}" pid="6" name="RecordPoint_ActiveItemUniqueId">
    <vt:lpwstr>{5ff2da41-524b-4e60-90db-c646114ee190}</vt:lpwstr>
  </property>
  <property fmtid="{D5CDD505-2E9C-101B-9397-08002B2CF9AE}" pid="7" name="RecordPoint_ActiveItemWebId">
    <vt:lpwstr>{5b808450-c406-4cde-b139-75118b03b2f9}</vt:lpwstr>
  </property>
  <property fmtid="{D5CDD505-2E9C-101B-9397-08002B2CF9AE}" pid="8" name="RecordPoint_RecordNumberSubmitted">
    <vt:lpwstr>R0001229211</vt:lpwstr>
  </property>
  <property fmtid="{D5CDD505-2E9C-101B-9397-08002B2CF9AE}" pid="9" name="RecordPoint_SubmissionCompleted">
    <vt:lpwstr>2018-11-28T14:51:39.6560851+11:00</vt:lpwstr>
  </property>
  <property fmtid="{D5CDD505-2E9C-101B-9397-08002B2CF9AE}" pid="10" name="Determination Category">
    <vt:lpwstr>59;#Models and Pricing Tariffs|2d578944-a888-48cf-9157-a3f07df87eae</vt:lpwstr>
  </property>
  <property fmtid="{D5CDD505-2E9C-101B-9397-08002B2CF9AE}" pid="11" name="Determination Activity">
    <vt:lpwstr>15;#Revised Revenue Proposal|8ed63fdf-dfa2-4564-ace5-7c4e7cfa8368</vt:lpwstr>
  </property>
  <property fmtid="{D5CDD505-2E9C-101B-9397-08002B2CF9AE}" pid="12" name="Network">
    <vt:lpwstr>64;#Distribution|288a0529-be6b-41c1-b0c2-a8aa572a898a</vt:lpwstr>
  </property>
</Properties>
</file>