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64011"/>
  <bookViews>
    <workbookView xWindow="-120" yWindow="-120" windowWidth="29040" windowHeight="15990" tabRatio="761"/>
  </bookViews>
  <sheets>
    <sheet name="Overview" sheetId="45" r:id="rId1"/>
    <sheet name="Key assumptions" sheetId="48" r:id="rId2"/>
    <sheet name="s2. Historical Indirect Capex" sheetId="62" r:id="rId3"/>
    <sheet name="s3. QNI Summary forecast" sheetId="19" r:id="rId4"/>
    <sheet name="s4. Works Delivery" sheetId="23" r:id="rId5"/>
    <sheet name="Works Delivery Res Cost" sheetId="34" r:id="rId6"/>
    <sheet name="WD Labour Data" sheetId="76" r:id="rId7"/>
    <sheet name="Works Delivery Labour FTEs" sheetId="97" r:id="rId8"/>
    <sheet name="Works Delivery Labour Hrs" sheetId="98" r:id="rId9"/>
    <sheet name="s5. Project Development" sheetId="53" r:id="rId10"/>
    <sheet name="PD-Labour(&amp;related)" sheetId="54" r:id="rId11"/>
    <sheet name="PD-NonLabour" sheetId="55" r:id="rId12"/>
    <sheet name="PD-Labour Estimate" sheetId="99" r:id="rId13"/>
    <sheet name="s6.1 Land &amp; Environment" sheetId="57" r:id="rId14"/>
    <sheet name="L&amp;E-Labour(&amp;related)" sheetId="58" r:id="rId15"/>
    <sheet name="L&amp;E-NonLabour " sheetId="59" r:id="rId16"/>
    <sheet name="s6.2 Stakeholder &amp; Comm Egmt" sheetId="41" r:id="rId17"/>
    <sheet name="SHC-Labour(&amp;related)" sheetId="60" r:id="rId18"/>
    <sheet name="SHC-NonLabour" sheetId="61" r:id="rId19"/>
    <sheet name="s6.3. Insurance" sheetId="56" r:id="rId20"/>
    <sheet name="s6.4 Bidder Payments" sheetId="92" r:id="rId21"/>
  </sheets>
  <definedNames>
    <definedName name="_xlnm._FilterDatabase" localSheetId="10" hidden="1">'PD-Labour(&amp;related)'!$B$5:$Z$48</definedName>
    <definedName name="_xlnm._FilterDatabase" localSheetId="11" hidden="1">'PD-NonLabour'!$C$5:$M$16</definedName>
    <definedName name="_xlnm._FilterDatabase" localSheetId="6" hidden="1">'WD Labour Data'!$A$3:$F$196</definedName>
    <definedName name="_xlnm._FilterDatabase" localSheetId="5" hidden="1">'Works Delivery Res Cost'!$A$5:$BA$32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62" l="1"/>
  <c r="N5" i="62"/>
  <c r="H5" i="62"/>
  <c r="M5" i="62"/>
  <c r="K5" i="62"/>
  <c r="I16" i="62"/>
  <c r="N16" i="62"/>
  <c r="H16" i="62"/>
  <c r="M16" i="62"/>
  <c r="I15" i="62"/>
  <c r="N15" i="62"/>
  <c r="H15" i="62"/>
  <c r="M15" i="62"/>
  <c r="P15" i="62"/>
  <c r="I14" i="62"/>
  <c r="N14" i="62"/>
  <c r="H14" i="62"/>
  <c r="M14" i="62"/>
  <c r="I13" i="62"/>
  <c r="N13" i="62"/>
  <c r="H13" i="62"/>
  <c r="M13" i="62"/>
  <c r="P13" i="62"/>
  <c r="I12" i="62"/>
  <c r="N12" i="62"/>
  <c r="N11" i="62"/>
  <c r="H12" i="62"/>
  <c r="M12" i="62"/>
  <c r="H8" i="62"/>
  <c r="M8" i="62"/>
  <c r="H9" i="62"/>
  <c r="M9" i="62"/>
  <c r="M7" i="62"/>
  <c r="I8" i="62"/>
  <c r="N8" i="62"/>
  <c r="I9" i="62"/>
  <c r="N9" i="62"/>
  <c r="P9" i="62"/>
  <c r="K15" i="62"/>
  <c r="P12" i="62"/>
  <c r="P14" i="62"/>
  <c r="P16" i="62"/>
  <c r="P11" i="62"/>
  <c r="I7" i="62"/>
  <c r="K8" i="62"/>
  <c r="K9" i="62"/>
  <c r="H7" i="62"/>
  <c r="M11" i="62"/>
  <c r="K12" i="62"/>
  <c r="K16" i="62"/>
  <c r="H11" i="62"/>
  <c r="K13" i="62"/>
  <c r="I11" i="62"/>
  <c r="I18" i="62"/>
  <c r="K14" i="62"/>
  <c r="N7" i="62"/>
  <c r="N18" i="62"/>
  <c r="E65" i="19"/>
  <c r="P8" i="62"/>
  <c r="P7" i="62"/>
  <c r="P5" i="62"/>
  <c r="M18" i="62"/>
  <c r="D65" i="19"/>
  <c r="H18" i="62"/>
  <c r="K7" i="62"/>
  <c r="K11" i="62"/>
  <c r="K18" i="62"/>
  <c r="D67" i="19"/>
  <c r="I65" i="19"/>
  <c r="P18" i="62"/>
  <c r="H54" i="19"/>
  <c r="H53" i="19"/>
  <c r="BC4" i="92"/>
  <c r="BD4" i="92"/>
  <c r="BE4" i="92"/>
  <c r="BF4" i="92"/>
  <c r="BG4" i="92"/>
  <c r="BH4" i="92"/>
  <c r="BI4" i="92"/>
  <c r="BJ4" i="92"/>
  <c r="BK4" i="92"/>
  <c r="BL4" i="92"/>
  <c r="BM4" i="92"/>
  <c r="BN4" i="92"/>
  <c r="CL4" i="92"/>
  <c r="CL5" i="92"/>
  <c r="G20" i="19"/>
  <c r="AQ4" i="92"/>
  <c r="AR4" i="92"/>
  <c r="AS4" i="92"/>
  <c r="AT4" i="92"/>
  <c r="AU4" i="92"/>
  <c r="AV4" i="92"/>
  <c r="AW4" i="92"/>
  <c r="AX4" i="92"/>
  <c r="AY4" i="92"/>
  <c r="AZ4" i="92"/>
  <c r="BA4" i="92"/>
  <c r="BB4" i="92"/>
  <c r="CK4" i="92"/>
  <c r="CK5" i="92"/>
  <c r="F20" i="19"/>
  <c r="AE4" i="92"/>
  <c r="AF4" i="92"/>
  <c r="AG4" i="92"/>
  <c r="AH4" i="92"/>
  <c r="AI4" i="92"/>
  <c r="AJ4" i="92"/>
  <c r="AK4" i="92"/>
  <c r="AL4" i="92"/>
  <c r="AM4" i="92"/>
  <c r="AN4" i="92"/>
  <c r="AO4" i="92"/>
  <c r="AP4" i="92"/>
  <c r="CJ4" i="92"/>
  <c r="CJ5" i="92"/>
  <c r="E20" i="19"/>
  <c r="T4" i="92"/>
  <c r="V4" i="92"/>
  <c r="W4" i="92"/>
  <c r="X4" i="92"/>
  <c r="Y4" i="92"/>
  <c r="Z4" i="92"/>
  <c r="AA4" i="92"/>
  <c r="AB4" i="92"/>
  <c r="AC4" i="92"/>
  <c r="AD4" i="92"/>
  <c r="CI4" i="92"/>
  <c r="CI5" i="92"/>
  <c r="D20" i="19"/>
  <c r="BC4" i="56"/>
  <c r="BD4" i="56"/>
  <c r="BE4" i="56"/>
  <c r="BF4" i="56"/>
  <c r="BG4" i="56"/>
  <c r="BH4" i="56"/>
  <c r="BI4" i="56"/>
  <c r="BJ4" i="56"/>
  <c r="BK4" i="56"/>
  <c r="BL4" i="56"/>
  <c r="BM4" i="56"/>
  <c r="BN4" i="56"/>
  <c r="CL4" i="56"/>
  <c r="CL5" i="56"/>
  <c r="G19" i="19"/>
  <c r="N4" i="56"/>
  <c r="R4" i="56"/>
  <c r="AQ4" i="56"/>
  <c r="AR4" i="56"/>
  <c r="AS4" i="56"/>
  <c r="AT4" i="56"/>
  <c r="AU4" i="56"/>
  <c r="AV4" i="56"/>
  <c r="AW4" i="56"/>
  <c r="AX4" i="56"/>
  <c r="AY4" i="56"/>
  <c r="AZ4" i="56"/>
  <c r="BA4" i="56"/>
  <c r="BB4" i="56"/>
  <c r="CK4" i="56"/>
  <c r="CK5" i="56"/>
  <c r="F19" i="19"/>
  <c r="AE4" i="56"/>
  <c r="AF4" i="56"/>
  <c r="AG4" i="56"/>
  <c r="AH4" i="56"/>
  <c r="AI4" i="56"/>
  <c r="AJ4" i="56"/>
  <c r="AK4" i="56"/>
  <c r="AL4" i="56"/>
  <c r="AM4" i="56"/>
  <c r="AN4" i="56"/>
  <c r="AO4" i="56"/>
  <c r="AP4" i="56"/>
  <c r="CJ4" i="56"/>
  <c r="CJ5" i="56"/>
  <c r="E19" i="19"/>
  <c r="T4" i="56"/>
  <c r="V4" i="56"/>
  <c r="W4" i="56"/>
  <c r="X4" i="56"/>
  <c r="Y4" i="56"/>
  <c r="Z4" i="56"/>
  <c r="AA4" i="56"/>
  <c r="AB4" i="56"/>
  <c r="AC4" i="56"/>
  <c r="AD4" i="56"/>
  <c r="CI4" i="56"/>
  <c r="CI5" i="56"/>
  <c r="D19" i="19"/>
  <c r="CM4" i="92"/>
  <c r="CM5" i="92"/>
  <c r="D9" i="19"/>
  <c r="CM4" i="56"/>
  <c r="CM5" i="56"/>
  <c r="D8" i="19"/>
  <c r="H20" i="19"/>
  <c r="H19" i="19"/>
  <c r="F8" i="62"/>
  <c r="C7" i="62"/>
  <c r="D7" i="62"/>
  <c r="F9" i="62"/>
  <c r="F12" i="62"/>
  <c r="C11" i="62"/>
  <c r="D11" i="62"/>
  <c r="F13" i="62"/>
  <c r="F14" i="62"/>
  <c r="F15" i="62"/>
  <c r="F16" i="62"/>
  <c r="F5" i="62"/>
  <c r="F11" i="62"/>
  <c r="F7" i="62"/>
  <c r="D18" i="62"/>
  <c r="C18" i="62"/>
  <c r="U5" i="92"/>
  <c r="CG4" i="92"/>
  <c r="CF4" i="92"/>
  <c r="CE4" i="92"/>
  <c r="CD4" i="92"/>
  <c r="CC4" i="92"/>
  <c r="CB4" i="92"/>
  <c r="CA4" i="92"/>
  <c r="BZ4" i="92"/>
  <c r="BY4" i="92"/>
  <c r="BX4" i="92"/>
  <c r="BW4" i="92"/>
  <c r="BV4" i="92"/>
  <c r="BU4" i="92"/>
  <c r="BT4" i="92"/>
  <c r="BS4" i="92"/>
  <c r="BR4" i="92"/>
  <c r="BQ4" i="92"/>
  <c r="BP4" i="92"/>
  <c r="BO4" i="92"/>
  <c r="R4" i="92"/>
  <c r="Q4" i="92"/>
  <c r="AA5" i="92"/>
  <c r="BL5" i="92"/>
  <c r="CB5" i="92"/>
  <c r="AV5" i="92"/>
  <c r="AI5" i="92"/>
  <c r="AW5" i="92"/>
  <c r="BM5" i="92"/>
  <c r="CC5" i="92"/>
  <c r="BE5" i="92"/>
  <c r="BU5" i="92"/>
  <c r="BD5" i="92"/>
  <c r="BT5" i="92"/>
  <c r="BS5" i="92"/>
  <c r="CA5" i="92"/>
  <c r="AQ5" i="92"/>
  <c r="P5" i="92"/>
  <c r="V5" i="92"/>
  <c r="AD5" i="92"/>
  <c r="AL5" i="92"/>
  <c r="AT5" i="92"/>
  <c r="AX5" i="92"/>
  <c r="BB5" i="92"/>
  <c r="BF5" i="92"/>
  <c r="BJ5" i="92"/>
  <c r="BN5" i="92"/>
  <c r="BR5" i="92"/>
  <c r="BV5" i="92"/>
  <c r="BZ5" i="92"/>
  <c r="CD5" i="92"/>
  <c r="Q5" i="92"/>
  <c r="W5" i="92"/>
  <c r="AE5" i="92"/>
  <c r="AM5" i="92"/>
  <c r="AU5" i="92"/>
  <c r="AY5" i="92"/>
  <c r="BC5" i="92"/>
  <c r="BG5" i="92"/>
  <c r="BK5" i="92"/>
  <c r="BO5" i="92"/>
  <c r="BW5" i="92"/>
  <c r="CE5" i="92"/>
  <c r="Z5" i="92"/>
  <c r="AH5" i="92"/>
  <c r="AP5" i="92"/>
  <c r="R5" i="92"/>
  <c r="T5" i="92"/>
  <c r="AZ5" i="92"/>
  <c r="BH5" i="92"/>
  <c r="BP5" i="92"/>
  <c r="BX5" i="92"/>
  <c r="CF5" i="92"/>
  <c r="BA5" i="92"/>
  <c r="BI5" i="92"/>
  <c r="BQ5" i="92"/>
  <c r="BY5" i="92"/>
  <c r="CG5" i="92"/>
  <c r="AC5" i="92"/>
  <c r="AR5" i="92"/>
  <c r="Y5" i="92"/>
  <c r="X5" i="92"/>
  <c r="AK5" i="92"/>
  <c r="AJ5" i="92"/>
  <c r="AS5" i="92"/>
  <c r="AB5" i="92"/>
  <c r="AO5" i="92"/>
  <c r="AN5" i="92"/>
  <c r="AG5" i="92"/>
  <c r="AF5" i="92"/>
  <c r="Q4" i="56"/>
  <c r="D19" i="48"/>
  <c r="F18" i="62"/>
  <c r="P4" i="56"/>
  <c r="U5" i="56"/>
  <c r="CG4" i="56"/>
  <c r="CF4" i="56"/>
  <c r="CE4" i="56"/>
  <c r="CD4" i="56"/>
  <c r="CC4" i="56"/>
  <c r="CB4" i="56"/>
  <c r="CA4" i="56"/>
  <c r="BZ4" i="56"/>
  <c r="BY4" i="56"/>
  <c r="BX4" i="56"/>
  <c r="BW4" i="56"/>
  <c r="BV4" i="56"/>
  <c r="BU4" i="56"/>
  <c r="BT4" i="56"/>
  <c r="BS4" i="56"/>
  <c r="BR4" i="56"/>
  <c r="BQ4" i="56"/>
  <c r="BP4" i="56"/>
  <c r="BO4" i="56"/>
  <c r="BI5" i="56"/>
  <c r="AK5" i="56"/>
  <c r="AW5" i="56"/>
  <c r="T5" i="56"/>
  <c r="BM5" i="56"/>
  <c r="BQ5" i="56"/>
  <c r="BU5" i="56"/>
  <c r="BY5" i="56"/>
  <c r="CC5" i="56"/>
  <c r="CG5" i="56"/>
  <c r="BA5" i="56"/>
  <c r="R5" i="56"/>
  <c r="V5" i="56"/>
  <c r="BN5" i="56"/>
  <c r="BR5" i="56"/>
  <c r="BV5" i="56"/>
  <c r="BZ5" i="56"/>
  <c r="CD5" i="56"/>
  <c r="P5" i="56"/>
  <c r="BO5" i="56"/>
  <c r="BS5" i="56"/>
  <c r="BW5" i="56"/>
  <c r="CA5" i="56"/>
  <c r="CE5" i="56"/>
  <c r="Q5" i="56"/>
  <c r="BP5" i="56"/>
  <c r="BT5" i="56"/>
  <c r="BX5" i="56"/>
  <c r="CB5" i="56"/>
  <c r="CF5" i="56"/>
  <c r="AS5" i="56"/>
  <c r="AC5" i="56"/>
  <c r="AT5" i="56"/>
  <c r="AY5" i="56"/>
  <c r="AO5" i="56"/>
  <c r="AX5" i="56"/>
  <c r="W5" i="56"/>
  <c r="AM5" i="56"/>
  <c r="BC5" i="56"/>
  <c r="AR5" i="56"/>
  <c r="BH5" i="56"/>
  <c r="Y5" i="56"/>
  <c r="AL5" i="56"/>
  <c r="BB5" i="56"/>
  <c r="AA5" i="56"/>
  <c r="AQ5" i="56"/>
  <c r="BG5" i="56"/>
  <c r="AF5" i="56"/>
  <c r="AV5" i="56"/>
  <c r="BL5" i="56"/>
  <c r="AD5" i="56"/>
  <c r="AG5" i="56"/>
  <c r="Z5" i="56"/>
  <c r="AP5" i="56"/>
  <c r="BF5" i="56"/>
  <c r="AE5" i="56"/>
  <c r="AU5" i="56"/>
  <c r="BK5" i="56"/>
  <c r="AJ5" i="56"/>
  <c r="AZ5" i="56"/>
  <c r="BJ5" i="56"/>
  <c r="AN5" i="56"/>
  <c r="BE5" i="56"/>
  <c r="AI5" i="56"/>
  <c r="X5" i="56"/>
  <c r="BD5" i="56"/>
  <c r="AH5" i="56"/>
  <c r="AB5" i="56"/>
  <c r="K20" i="19"/>
  <c r="G17" i="19"/>
  <c r="F17" i="19"/>
  <c r="K19" i="19"/>
  <c r="F18" i="19"/>
  <c r="F16" i="19"/>
  <c r="G18" i="19"/>
  <c r="G16" i="19"/>
  <c r="E17" i="19"/>
  <c r="E18" i="19"/>
  <c r="E16" i="19"/>
  <c r="D6" i="19"/>
  <c r="D7" i="19"/>
  <c r="D18" i="19"/>
  <c r="H18" i="19"/>
  <c r="D17" i="19"/>
  <c r="H17" i="19"/>
  <c r="K17" i="19"/>
  <c r="K18" i="19"/>
  <c r="D10" i="48"/>
  <c r="D11" i="48"/>
  <c r="CO4" i="92"/>
  <c r="CP4" i="92"/>
  <c r="CP5" i="92"/>
  <c r="E42" i="19"/>
  <c r="CQ4" i="92"/>
  <c r="CQ5" i="92"/>
  <c r="F42" i="19"/>
  <c r="CR4" i="92"/>
  <c r="CR5" i="92"/>
  <c r="G42" i="19"/>
  <c r="CP4" i="56"/>
  <c r="CP5" i="56"/>
  <c r="E41" i="19"/>
  <c r="CO4" i="56"/>
  <c r="CR4" i="56"/>
  <c r="CR5" i="56"/>
  <c r="G41" i="19"/>
  <c r="CQ4" i="56"/>
  <c r="CQ5" i="56"/>
  <c r="F41" i="19"/>
  <c r="D16" i="19"/>
  <c r="H16" i="19"/>
  <c r="D18" i="48"/>
  <c r="D20" i="48"/>
  <c r="D17" i="48"/>
  <c r="CO5" i="92"/>
  <c r="D42" i="19"/>
  <c r="H42" i="19"/>
  <c r="CS4" i="92"/>
  <c r="CS5" i="92"/>
  <c r="CO5" i="56"/>
  <c r="D41" i="19"/>
  <c r="H41" i="19"/>
  <c r="CS4" i="56"/>
  <c r="CS5" i="56"/>
  <c r="F52" i="19"/>
  <c r="F40" i="19"/>
  <c r="D30" i="19"/>
  <c r="E52" i="19"/>
  <c r="G51" i="19"/>
  <c r="D31" i="19"/>
  <c r="E40" i="19"/>
  <c r="E39" i="19"/>
  <c r="E51" i="19"/>
  <c r="E50" i="19"/>
  <c r="D28" i="19"/>
  <c r="G39" i="19"/>
  <c r="G40" i="19"/>
  <c r="G52" i="19"/>
  <c r="G50" i="19"/>
  <c r="F51" i="19"/>
  <c r="F50" i="19"/>
  <c r="F39" i="19"/>
  <c r="F38" i="19"/>
  <c r="E38" i="19"/>
  <c r="D29" i="19"/>
  <c r="D51" i="19"/>
  <c r="D52" i="19"/>
  <c r="H52" i="19"/>
  <c r="G38" i="19"/>
  <c r="D39" i="19"/>
  <c r="D40" i="19"/>
  <c r="H40" i="19"/>
  <c r="H51" i="19"/>
  <c r="D50" i="19"/>
  <c r="H50" i="19"/>
  <c r="D38" i="19"/>
  <c r="H38" i="19"/>
  <c r="H39" i="19"/>
  <c r="E14" i="19"/>
  <c r="F14" i="19"/>
  <c r="G14" i="19"/>
  <c r="G36" i="19"/>
  <c r="G48" i="19"/>
  <c r="E36" i="19"/>
  <c r="E48" i="19"/>
  <c r="F36" i="19"/>
  <c r="F48" i="19"/>
  <c r="D48" i="19"/>
  <c r="H48" i="19"/>
  <c r="G15" i="19"/>
  <c r="G21" i="19"/>
  <c r="F15" i="19"/>
  <c r="F21" i="19"/>
  <c r="D15" i="19"/>
  <c r="E49" i="19"/>
  <c r="E55" i="19"/>
  <c r="F49" i="19"/>
  <c r="F55" i="19"/>
  <c r="F37" i="19"/>
  <c r="F43" i="19"/>
  <c r="G66" i="19"/>
  <c r="G67" i="19"/>
  <c r="G37" i="19"/>
  <c r="G43" i="19"/>
  <c r="H66" i="19"/>
  <c r="H67" i="19"/>
  <c r="G49" i="19"/>
  <c r="G55" i="19"/>
  <c r="D49" i="19"/>
  <c r="D37" i="19"/>
  <c r="F57" i="19"/>
  <c r="H49" i="19"/>
  <c r="D55" i="19"/>
  <c r="H55" i="19"/>
  <c r="G57" i="19"/>
  <c r="E15" i="19"/>
  <c r="D5" i="19"/>
  <c r="H15" i="19"/>
  <c r="K15" i="19"/>
  <c r="E21" i="19"/>
  <c r="D27" i="19"/>
  <c r="E37" i="19"/>
  <c r="H37" i="19"/>
  <c r="E43" i="19"/>
  <c r="F66" i="19"/>
  <c r="F67" i="19"/>
  <c r="E57" i="19"/>
  <c r="D4" i="19"/>
  <c r="D3" i="19"/>
  <c r="D14" i="19"/>
  <c r="H14" i="19"/>
  <c r="K14" i="19"/>
  <c r="D21" i="19"/>
  <c r="H21" i="19"/>
  <c r="K21" i="19"/>
  <c r="D36" i="19"/>
  <c r="D26" i="19"/>
  <c r="D25" i="19"/>
  <c r="D43" i="19"/>
  <c r="H36" i="19"/>
  <c r="I36" i="19"/>
  <c r="D57" i="19"/>
  <c r="H57" i="19"/>
  <c r="E66" i="19"/>
  <c r="H43" i="19"/>
  <c r="I37" i="19"/>
  <c r="I38" i="19"/>
  <c r="I39" i="19"/>
  <c r="I41" i="19"/>
  <c r="I40" i="19"/>
  <c r="I42" i="19"/>
  <c r="I43" i="19"/>
  <c r="I66" i="19"/>
  <c r="I67" i="19"/>
  <c r="E67" i="19"/>
</calcChain>
</file>

<file path=xl/sharedStrings.xml><?xml version="1.0" encoding="utf-8"?>
<sst xmlns="http://schemas.openxmlformats.org/spreadsheetml/2006/main" count="515" uniqueCount="251">
  <si>
    <t>A</t>
  </si>
  <si>
    <t>B</t>
  </si>
  <si>
    <t>TOTAL</t>
  </si>
  <si>
    <t>Training</t>
  </si>
  <si>
    <t>Project Director</t>
  </si>
  <si>
    <t>Project Development</t>
  </si>
  <si>
    <t>C</t>
  </si>
  <si>
    <t>Property</t>
  </si>
  <si>
    <t>Description</t>
  </si>
  <si>
    <t>Equipment Engineering</t>
  </si>
  <si>
    <t>Works Delivery</t>
  </si>
  <si>
    <t>Major Projects Portfolio</t>
  </si>
  <si>
    <t>Value</t>
  </si>
  <si>
    <t>% of Portfolio</t>
  </si>
  <si>
    <t>Project Energy Connect (PEC)</t>
  </si>
  <si>
    <t>Hume Link (Snowy 2.0)</t>
  </si>
  <si>
    <t>Project</t>
  </si>
  <si>
    <t>D</t>
  </si>
  <si>
    <t>Support</t>
  </si>
  <si>
    <t>Major Projects</t>
  </si>
  <si>
    <t>Land and Environment Costs</t>
  </si>
  <si>
    <t>Total Estimate of Incremental Corporate Costs</t>
  </si>
  <si>
    <t>Major Projects team</t>
  </si>
  <si>
    <t>Major Projects Team</t>
  </si>
  <si>
    <t>Works Delivery Project Management</t>
  </si>
  <si>
    <t>Site Management</t>
  </si>
  <si>
    <t>Technical Management</t>
  </si>
  <si>
    <t>Technical Fitters</t>
  </si>
  <si>
    <t>Travel</t>
  </si>
  <si>
    <t>Labour / People costs</t>
  </si>
  <si>
    <t>Subtotal - Other incremental resources</t>
  </si>
  <si>
    <t>TOTAL PROJECT DEVELOPMENT LABOUR</t>
  </si>
  <si>
    <t>Non-Labour costs</t>
  </si>
  <si>
    <t>y</t>
  </si>
  <si>
    <t>TOTAL PROJECT DEVELOPMENT - NON-LABOUR</t>
  </si>
  <si>
    <t>Phased</t>
  </si>
  <si>
    <t>Insurance Costs</t>
  </si>
  <si>
    <t>Bidder Payments and Data Portal</t>
  </si>
  <si>
    <t>Stakeholder and Community Engagement</t>
  </si>
  <si>
    <t>Recruitment</t>
  </si>
  <si>
    <t>Labour</t>
  </si>
  <si>
    <t>Labour Related costs</t>
  </si>
  <si>
    <t>Office Lease costs</t>
  </si>
  <si>
    <t>Travel &amp; Expenses</t>
  </si>
  <si>
    <t>Sustenance</t>
  </si>
  <si>
    <t xml:space="preserve">Travel &amp; Expenses </t>
  </si>
  <si>
    <t>Works Delivery - Labour Related Costs</t>
  </si>
  <si>
    <t>Works Delivery - Labour costs</t>
  </si>
  <si>
    <t xml:space="preserve">TOTAL WORKS DELIVERY </t>
  </si>
  <si>
    <t>Phased by Financial Year</t>
  </si>
  <si>
    <t>Current rates</t>
  </si>
  <si>
    <t>CPI discount</t>
  </si>
  <si>
    <t>Costs as at current year rates</t>
  </si>
  <si>
    <t>Costs have been collected in current year rates.</t>
  </si>
  <si>
    <t>TransGrid's standard labour rates as at 1 July 2019 have been used in labour costing estimates.</t>
  </si>
  <si>
    <t>In order to restate these figures in 2017/8 costs, discounts have been applied as follows:</t>
  </si>
  <si>
    <t>Labour real cost de-escalation</t>
  </si>
  <si>
    <t>Applied to all labour costs to restate the cost estimate in 2017/8 rates</t>
  </si>
  <si>
    <t>Applied to all costs (including labour costs post de-escalation)</t>
  </si>
  <si>
    <t>Labour adjusted</t>
  </si>
  <si>
    <t>Labour costs</t>
  </si>
  <si>
    <t>CPI adjusted</t>
  </si>
  <si>
    <t>Non-Labour</t>
  </si>
  <si>
    <t>Insurance</t>
  </si>
  <si>
    <t>Bidder Payments</t>
  </si>
  <si>
    <t>Queensland Interconnector (QNI)</t>
  </si>
  <si>
    <t>Victorian Interconnector (VNI)</t>
  </si>
  <si>
    <t>Community improvement</t>
  </si>
  <si>
    <t>Cost Type</t>
  </si>
  <si>
    <t>Duration (Months)</t>
  </si>
  <si>
    <t>Monthly equivalent</t>
  </si>
  <si>
    <t>Consulting costs</t>
  </si>
  <si>
    <t>Supplier</t>
  </si>
  <si>
    <t>Current $A</t>
  </si>
  <si>
    <t>Recurring?</t>
  </si>
  <si>
    <t>FY19/20</t>
  </si>
  <si>
    <t>One off</t>
  </si>
  <si>
    <t>Assumption / evidence source</t>
  </si>
  <si>
    <t>Assumption provided by</t>
  </si>
  <si>
    <t>Cost estimate by month&gt;</t>
  </si>
  <si>
    <t>Allocate across Major Projects?</t>
  </si>
  <si>
    <t>Report Reference</t>
  </si>
  <si>
    <t>Cost to date</t>
  </si>
  <si>
    <t>NON-LABOUR COSTS</t>
  </si>
  <si>
    <t>Project Management Team</t>
  </si>
  <si>
    <t>n</t>
  </si>
  <si>
    <t>Recruitment fees as % of annual salary</t>
  </si>
  <si>
    <t>Roles recruited using external recruiter</t>
  </si>
  <si>
    <t>Labour Related</t>
  </si>
  <si>
    <t>ATO rates for Accom &amp; Meals</t>
  </si>
  <si>
    <t>Salary assumptions</t>
  </si>
  <si>
    <t>Recruitment fees assumptions</t>
  </si>
  <si>
    <t>Training cost assumptions</t>
  </si>
  <si>
    <t>Travel rate assumptions</t>
  </si>
  <si>
    <t>Escalation and Labour Rate restatement</t>
  </si>
  <si>
    <t>RATES / ASSUMPTIONS</t>
  </si>
  <si>
    <t>Current Rates</t>
  </si>
  <si>
    <t>CHECK:</t>
  </si>
  <si>
    <t>TOTAL PROJECT DEVELOPMENT</t>
  </si>
  <si>
    <t>Total - One off (FY20)</t>
  </si>
  <si>
    <t>Total Cost to be phased</t>
  </si>
  <si>
    <t>Start Month</t>
  </si>
  <si>
    <t>End Month</t>
  </si>
  <si>
    <t>Labour related</t>
  </si>
  <si>
    <t>Phased&gt;&gt;</t>
  </si>
  <si>
    <t>TOTAL FY20-FY23</t>
  </si>
  <si>
    <t>The following rates have been applied across the categories of cost estimates.</t>
  </si>
  <si>
    <t>Any changes should be made in the Yellow cells which link to the corresponding calculations</t>
  </si>
  <si>
    <t>Restated estimates</t>
  </si>
  <si>
    <t>Insurance required during construction phase</t>
  </si>
  <si>
    <t>Labour component</t>
  </si>
  <si>
    <t>Total labour</t>
  </si>
  <si>
    <t xml:space="preserve">  Legal</t>
  </si>
  <si>
    <t xml:space="preserve">  O/S – consulting </t>
  </si>
  <si>
    <t xml:space="preserve">  O/S – engineering</t>
  </si>
  <si>
    <t>Oncosts - contract</t>
  </si>
  <si>
    <t>Oncosts - Enterprise Agreement</t>
  </si>
  <si>
    <t>IT hardware</t>
  </si>
  <si>
    <t>Training cost per annum per employee</t>
  </si>
  <si>
    <t>Total costs incurred</t>
  </si>
  <si>
    <t xml:space="preserve">  O/S – network / property</t>
  </si>
  <si>
    <t>Other</t>
  </si>
  <si>
    <t>QNI Project Management Team</t>
  </si>
  <si>
    <t>Other incremental resources required for QNI</t>
  </si>
  <si>
    <t>Procurement</t>
  </si>
  <si>
    <t>Environment</t>
  </si>
  <si>
    <t>TL Design</t>
  </si>
  <si>
    <t>HV Design</t>
  </si>
  <si>
    <t>Civil Design</t>
  </si>
  <si>
    <t>Protection Design</t>
  </si>
  <si>
    <t>Control Design</t>
  </si>
  <si>
    <t>Automation Design</t>
  </si>
  <si>
    <t>QNI allocation - one off</t>
  </si>
  <si>
    <t>QNI allocation - Annual cost</t>
  </si>
  <si>
    <t>Design/Comms consultant</t>
  </si>
  <si>
    <t>Environment Consultant</t>
  </si>
  <si>
    <t>-</t>
  </si>
  <si>
    <t>Bidder Payment</t>
  </si>
  <si>
    <t>IT hardware cost assumptions</t>
  </si>
  <si>
    <t>IT hardware cost per annum per employee</t>
  </si>
  <si>
    <t>Totals</t>
  </si>
  <si>
    <t xml:space="preserve">Bidder Payments </t>
  </si>
  <si>
    <t>Description of worksheet</t>
  </si>
  <si>
    <t>Section 7</t>
  </si>
  <si>
    <t>Section 5</t>
  </si>
  <si>
    <t>s5. Project Development</t>
  </si>
  <si>
    <t>Section 4</t>
  </si>
  <si>
    <t>Header worksheets</t>
  </si>
  <si>
    <t>s4. Works Delivery</t>
  </si>
  <si>
    <t>Overview of this model</t>
  </si>
  <si>
    <t>Below outlines the key components of this model which map to the respective section of the written report (for example, section 4 of the report relates to 'Works Delivery' and this is reflected in the worksheet titled 's4. Works Delivery'.</t>
  </si>
  <si>
    <t>Model structure / Naviation instructions</t>
  </si>
  <si>
    <t>Section 3</t>
  </si>
  <si>
    <t>s3. QNI Summary forecast</t>
  </si>
  <si>
    <t xml:space="preserve">Key Contact </t>
  </si>
  <si>
    <t>Key assumptions</t>
  </si>
  <si>
    <t>Allocation of costs to major projects</t>
  </si>
  <si>
    <t>Cost per return flight to QNI sites</t>
  </si>
  <si>
    <t>s2. Historical Indirect Capex</t>
  </si>
  <si>
    <t>Section 2</t>
  </si>
  <si>
    <t>2018-19</t>
  </si>
  <si>
    <t>2019-20</t>
  </si>
  <si>
    <t>2020-21</t>
  </si>
  <si>
    <t>2021-22</t>
  </si>
  <si>
    <t>2022-23</t>
  </si>
  <si>
    <t>Restatement to 2017-18 LABOUR rates</t>
  </si>
  <si>
    <t>Adjusted cost estimates to 2017-18 base</t>
  </si>
  <si>
    <r>
      <t xml:space="preserve">The </t>
    </r>
    <r>
      <rPr>
        <i/>
        <sz val="11"/>
        <color theme="1"/>
        <rFont val="Calibri"/>
        <family val="2"/>
        <scheme val="minor"/>
      </rPr>
      <t xml:space="preserve">Key assumptions </t>
    </r>
    <r>
      <rPr>
        <sz val="11"/>
        <color theme="1"/>
        <rFont val="Calibri"/>
        <family val="2"/>
        <scheme val="minor"/>
      </rPr>
      <t>worksheet outlines the key assumptions and rates which apply across the below listed categories. With the exception of allocation rates applied to discrete major projects, the rates applied highlighted in Yellow shade are global assumptions as referenced in the Key assumptions worksheet.</t>
    </r>
  </si>
  <si>
    <r>
      <t xml:space="preserve">The </t>
    </r>
    <r>
      <rPr>
        <i/>
        <sz val="11"/>
        <color theme="1"/>
        <rFont val="Calibri"/>
        <family val="2"/>
        <scheme val="minor"/>
      </rPr>
      <t>s2. Historical Indirect Capex</t>
    </r>
    <r>
      <rPr>
        <sz val="11"/>
        <color theme="1"/>
        <rFont val="Calibri"/>
        <family val="2"/>
        <scheme val="minor"/>
      </rPr>
      <t xml:space="preserve"> worksheet provides a summarised view of the 'costs incurred to date' (i.e. the 'Actuals') that have already been incurred to progress the QNI project. The Actuals have been incurred since FY18 through to 31 October 2019 (afterwhich the QNI Forecast costs commence, i.e.  from 1 November 2019). A number of the supporting worksheets (including a data dump) of the Actuals have been hidden to remove clutter, however they can be accessed/unhidden.</t>
    </r>
  </si>
  <si>
    <r>
      <t xml:space="preserve">The </t>
    </r>
    <r>
      <rPr>
        <i/>
        <sz val="11"/>
        <color theme="1"/>
        <rFont val="Calibri"/>
        <family val="2"/>
        <scheme val="minor"/>
      </rPr>
      <t xml:space="preserve">s3. QNI Summary forecast </t>
    </r>
    <r>
      <rPr>
        <sz val="11"/>
        <color theme="1"/>
        <rFont val="Calibri"/>
        <family val="2"/>
        <scheme val="minor"/>
      </rPr>
      <t>worksheet consolidates details from Section 4 through to Section 9 to provide a summarised overview of the total forecast corporate and network overhead costs for QNI through to the commissioning of the project.</t>
    </r>
  </si>
  <si>
    <r>
      <t xml:space="preserve">The </t>
    </r>
    <r>
      <rPr>
        <i/>
        <sz val="11"/>
        <color theme="1"/>
        <rFont val="Calibri"/>
        <family val="2"/>
        <scheme val="minor"/>
      </rPr>
      <t xml:space="preserve">s4. Works Delivery </t>
    </r>
    <r>
      <rPr>
        <sz val="11"/>
        <color theme="1"/>
        <rFont val="Calibri"/>
        <family val="2"/>
        <scheme val="minor"/>
      </rPr>
      <t xml:space="preserve">worsheet provides a summarised view of the forecast costs of the Works Delivery team to complete the QNI project. The Works Delivery team have provided several supporting workpapers, including the Works Deliery project schedule which has been linked to the </t>
    </r>
    <r>
      <rPr>
        <i/>
        <sz val="11"/>
        <color theme="1"/>
        <rFont val="Calibri"/>
        <family val="2"/>
        <scheme val="minor"/>
      </rPr>
      <t xml:space="preserve">Works Delivery Res Cost </t>
    </r>
    <r>
      <rPr>
        <sz val="11"/>
        <color theme="1"/>
        <rFont val="Calibri"/>
        <family val="2"/>
        <scheme val="minor"/>
      </rPr>
      <t>worksheet which provides detailed calculations. A number of other the supporting worksheets for Works Delivery have been hidden to remove clutter, however they can be accessed/unhidden.</t>
    </r>
  </si>
  <si>
    <r>
      <t xml:space="preserve">The </t>
    </r>
    <r>
      <rPr>
        <i/>
        <sz val="11"/>
        <color theme="1"/>
        <rFont val="Calibri"/>
        <family val="2"/>
        <scheme val="minor"/>
      </rPr>
      <t>s5. Project Development</t>
    </r>
    <r>
      <rPr>
        <sz val="11"/>
        <color theme="1"/>
        <rFont val="Calibri"/>
        <family val="2"/>
        <scheme val="minor"/>
      </rPr>
      <t xml:space="preserve"> worksheet provides a summarised view of Project Development costs. Details of cost estimates have been captured in the supporting PD-Labour(&amp;related) and PD-Non-Labour worksheets. In addition, the </t>
    </r>
    <r>
      <rPr>
        <i/>
        <sz val="11"/>
        <color theme="1"/>
        <rFont val="Calibri"/>
        <family val="2"/>
        <scheme val="minor"/>
      </rPr>
      <t xml:space="preserve">QNI Bottom-up Build </t>
    </r>
    <r>
      <rPr>
        <sz val="11"/>
        <color theme="1"/>
        <rFont val="Calibri"/>
        <family val="2"/>
        <scheme val="minor"/>
      </rPr>
      <t>worksheet has been used as a key input to those worksheets.</t>
    </r>
  </si>
  <si>
    <t>s6.4 Bidder Payments</t>
  </si>
  <si>
    <t>s6.3 Insurance</t>
  </si>
  <si>
    <t xml:space="preserve">s6.2 Stakeholder &amp; Community Engagement </t>
  </si>
  <si>
    <t>s6.1 Land &amp; Environment</t>
  </si>
  <si>
    <t>Section 6.4</t>
  </si>
  <si>
    <r>
      <t xml:space="preserve">Worksheet </t>
    </r>
    <r>
      <rPr>
        <i/>
        <sz val="11"/>
        <color theme="1"/>
        <rFont val="Calibri"/>
        <family val="2"/>
        <scheme val="minor"/>
      </rPr>
      <t>s6.4 Insurance</t>
    </r>
    <r>
      <rPr>
        <sz val="11"/>
        <color theme="1"/>
        <rFont val="Calibri"/>
        <family val="2"/>
        <scheme val="minor"/>
      </rPr>
      <t xml:space="preserve"> contains all calculations are contained in this worksheet. No summary sheet is required as there is only a single line item listed for Bidder Payments.</t>
    </r>
  </si>
  <si>
    <r>
      <t xml:space="preserve">Worksheet </t>
    </r>
    <r>
      <rPr>
        <i/>
        <sz val="11"/>
        <color theme="1"/>
        <rFont val="Calibri"/>
        <family val="2"/>
        <scheme val="minor"/>
      </rPr>
      <t xml:space="preserve">s6.3 Insurance </t>
    </r>
    <r>
      <rPr>
        <sz val="11"/>
        <color theme="1"/>
        <rFont val="Calibri"/>
        <family val="2"/>
        <scheme val="minor"/>
      </rPr>
      <t>contains all calculations are contained in this worksheet. No summary sheet is required as there is only a single line item listed for Insurance.</t>
    </r>
  </si>
  <si>
    <t>Section 6.3</t>
  </si>
  <si>
    <t>Section 6.2</t>
  </si>
  <si>
    <t>s6.2 Stakeholder &amp; Comm Egmt</t>
  </si>
  <si>
    <r>
      <t xml:space="preserve">The </t>
    </r>
    <r>
      <rPr>
        <i/>
        <sz val="11"/>
        <color theme="1"/>
        <rFont val="Calibri"/>
        <family val="2"/>
        <scheme val="minor"/>
      </rPr>
      <t>s6.2 Stakeholder &amp; Comm Egmt</t>
    </r>
    <r>
      <rPr>
        <sz val="11"/>
        <color theme="1"/>
        <rFont val="Calibri"/>
        <family val="2"/>
        <scheme val="minor"/>
      </rPr>
      <t xml:space="preserve"> worksheet provides a summarised view of the Stakeholder and Community Engagement related costs. Details of cost estimates have been captured in the supporting SHC-Labour(&amp;related) and SHC-Non-Labour worksheets. There is also an additional supporting worksheet </t>
    </r>
    <r>
      <rPr>
        <i/>
        <sz val="11"/>
        <color theme="1"/>
        <rFont val="Calibri"/>
        <family val="2"/>
        <scheme val="minor"/>
      </rPr>
      <t>SHC-Estimate_CD</t>
    </r>
    <r>
      <rPr>
        <sz val="11"/>
        <color theme="1"/>
        <rFont val="Calibri"/>
        <family val="2"/>
        <scheme val="minor"/>
      </rPr>
      <t>. In addition, the QNI Bottom-up Build worksheet has been used as a key input to those worksheets.</t>
    </r>
  </si>
  <si>
    <t>Section 6.1</t>
  </si>
  <si>
    <r>
      <t xml:space="preserve">The </t>
    </r>
    <r>
      <rPr>
        <i/>
        <sz val="11"/>
        <color theme="1"/>
        <rFont val="Calibri"/>
        <family val="2"/>
        <scheme val="minor"/>
      </rPr>
      <t>s6.1 Land &amp; Environment</t>
    </r>
    <r>
      <rPr>
        <sz val="11"/>
        <color theme="1"/>
        <rFont val="Calibri"/>
        <family val="2"/>
        <scheme val="minor"/>
      </rPr>
      <t xml:space="preserve"> worksheet provides a summarised view of the Land and Environment related costs. Details of cost estimates have been captured in the supporting L&amp;E-Labour(&amp;related) and L&amp;E-Non-Labour worksheets. In addition, the QNI Bottom-up Build worksheet has been used as a key input to those worksheets.</t>
    </r>
  </si>
  <si>
    <t>Reference to QNI Forecast Indirect Capex CPA report</t>
  </si>
  <si>
    <t>Community Engagement Manager- TransGrid</t>
  </si>
  <si>
    <t>Head of Risk - TransGrid</t>
  </si>
  <si>
    <t>Total Historical Indirect Capex</t>
  </si>
  <si>
    <t>QNI Project Director - TransGrid; 
QNI Senior Project Manager - TransGrid</t>
  </si>
  <si>
    <t>Property Portfolio Manager - TransGrid</t>
  </si>
  <si>
    <t>Other Indirect Capex</t>
  </si>
  <si>
    <t>% of total capex</t>
  </si>
  <si>
    <t>QNI Project Director - TransGrid; 
Service Management, Works Delivery - TransGrid;
Senior Program Manager, Major Projects Delivery - TransGrid</t>
  </si>
  <si>
    <t>Manager People &amp; Culture Operations - TransGrid;
Manager, Management Accounting - TransGrid;
Service Transition Manager</t>
  </si>
  <si>
    <t>Manager, Management Accounting - TransGrid</t>
  </si>
  <si>
    <t>Legal Government and Risk</t>
  </si>
  <si>
    <t>Total estimate of QNI Costs - Actuals + Forecast</t>
  </si>
  <si>
    <t>Forecast</t>
  </si>
  <si>
    <t>Works Delivery - Non-Labour costs</t>
  </si>
  <si>
    <t>Rates per Ferrier Swiers</t>
  </si>
  <si>
    <t>Rates</t>
  </si>
  <si>
    <t>Cumulative factors</t>
  </si>
  <si>
    <t>Labour Rate escalation</t>
  </si>
  <si>
    <t>CPI escalation</t>
  </si>
  <si>
    <t>Cumulative CPI</t>
  </si>
  <si>
    <t>Cumulative Labour rate</t>
  </si>
  <si>
    <t>Restatement to 2017/8 dollars</t>
  </si>
  <si>
    <t>Restatement to 30 June 2018 Labour rates</t>
  </si>
  <si>
    <t>Nominal values</t>
  </si>
  <si>
    <t>Historical indirect capex costs has been incurred between 1 July 2018 to 30 November 2019:</t>
  </si>
  <si>
    <t>2017/8 $</t>
  </si>
  <si>
    <t>Labour adj</t>
  </si>
  <si>
    <t>TOTAL FY19-FY23</t>
  </si>
  <si>
    <t>Total estimate: Actuals + Forecast</t>
  </si>
  <si>
    <t>Historical Indirect Capex - actuals</t>
  </si>
  <si>
    <t>Nominal / Current Rates</t>
  </si>
  <si>
    <t>Current / Nominal Rates</t>
  </si>
  <si>
    <t>INSURANCE</t>
  </si>
  <si>
    <t>BIDDER PAYMENT</t>
  </si>
  <si>
    <t>Service Management, Works Delivery</t>
  </si>
  <si>
    <r>
      <t xml:space="preserve">This worksheet summarises details from the </t>
    </r>
    <r>
      <rPr>
        <i/>
        <sz val="11"/>
        <color theme="1"/>
        <rFont val="Calibri"/>
        <family val="2"/>
        <scheme val="minor"/>
      </rPr>
      <t xml:space="preserve">WD Labour Data </t>
    </r>
    <r>
      <rPr>
        <sz val="11"/>
        <color theme="1"/>
        <rFont val="Calibri"/>
        <family val="2"/>
        <scheme val="minor"/>
      </rPr>
      <t xml:space="preserve">worksheet and also leverages information from the </t>
    </r>
    <r>
      <rPr>
        <i/>
        <sz val="11"/>
        <color theme="1"/>
        <rFont val="Calibri"/>
        <family val="2"/>
        <scheme val="minor"/>
      </rPr>
      <t xml:space="preserve">Works Delivery Labour FTEs </t>
    </r>
    <r>
      <rPr>
        <sz val="11"/>
        <color theme="1"/>
        <rFont val="Calibri"/>
        <family val="2"/>
        <scheme val="minor"/>
      </rPr>
      <t>worksheet which drive calculations for the labour-related costs (i.e. recruitment, training and IT Hardware).</t>
    </r>
  </si>
  <si>
    <t xml:space="preserve">This worksheet captures the Works Delivery labour resource requirements (estimated number of resource hours) to deliver the QNI project. </t>
  </si>
  <si>
    <r>
      <t xml:space="preserve">This worksheet captures the Works Delivery labour resource requirements (estimated Full-Time Equivalent (FTE) resourcing effort) to deliver the QNI project. Details include both the total labour resource requirements and the incremental labour resource requirements. These details have been calculated leveraging the </t>
    </r>
    <r>
      <rPr>
        <i/>
        <sz val="11"/>
        <color theme="1"/>
        <rFont val="Calibri"/>
        <family val="2"/>
        <scheme val="minor"/>
      </rPr>
      <t>Works Delivery Labour Hrs</t>
    </r>
    <r>
      <rPr>
        <sz val="11"/>
        <color theme="1"/>
        <rFont val="Calibri"/>
        <family val="2"/>
        <scheme val="minor"/>
      </rPr>
      <t xml:space="preserve"> worksheet. </t>
    </r>
  </si>
  <si>
    <t>- Works Delivery Res Cost</t>
  </si>
  <si>
    <t>- WD Labour Data</t>
  </si>
  <si>
    <t>- Works Delivery Labour FTEs</t>
  </si>
  <si>
    <t>- Works Delivery Labour Hrs</t>
  </si>
  <si>
    <t>- PD-Labour(&amp;related)</t>
  </si>
  <si>
    <t>- PD-NonLabour</t>
  </si>
  <si>
    <t>- L&amp;E-Labour(&amp;related)</t>
  </si>
  <si>
    <t xml:space="preserve">- L&amp;E-NonLabour </t>
  </si>
  <si>
    <t>- SHC-Labour(&amp;related)</t>
  </si>
  <si>
    <t>- SHC-NonLabour</t>
  </si>
  <si>
    <t xml:space="preserve">This worksheet captures the Project Development Bottom-up Labour Estimate, provided by the QNI Project team. </t>
  </si>
  <si>
    <t xml:space="preserve">This worksheet captures the Works Delivery Bottom-up Labour Estimate, provided by the QNI Project team. </t>
  </si>
  <si>
    <t>- PD-Labour Estimate</t>
  </si>
  <si>
    <t>QNI Project Director - TransGrid</t>
  </si>
  <si>
    <r>
      <t xml:space="preserve">This worksheet captures the Project Development labour and labour related resource requirements to support the delivery of the QNI project. These details have been calculated leveraging the </t>
    </r>
    <r>
      <rPr>
        <i/>
        <sz val="11"/>
        <color theme="1"/>
        <rFont val="Calibri"/>
        <family val="2"/>
        <scheme val="minor"/>
      </rPr>
      <t xml:space="preserve">PD-Labour Estimate </t>
    </r>
    <r>
      <rPr>
        <sz val="11"/>
        <color theme="1"/>
        <rFont val="Calibri"/>
        <family val="2"/>
        <scheme val="minor"/>
      </rPr>
      <t xml:space="preserve">worksheet (i.e. Project Development Bottom-up Build). </t>
    </r>
  </si>
  <si>
    <r>
      <t xml:space="preserve">This worksheet captures the Project Development non-labour related resource requirements to support the delivery of the QNI project. These details have been calculated leveraging the </t>
    </r>
    <r>
      <rPr>
        <i/>
        <sz val="11"/>
        <color theme="1"/>
        <rFont val="Calibri"/>
        <family val="2"/>
        <scheme val="minor"/>
      </rPr>
      <t xml:space="preserve">PD-Labour Estimate </t>
    </r>
    <r>
      <rPr>
        <sz val="11"/>
        <color theme="1"/>
        <rFont val="Calibri"/>
        <family val="2"/>
        <scheme val="minor"/>
      </rPr>
      <t xml:space="preserve">worksheet (i.e. Project Development Bottom-up Build). </t>
    </r>
  </si>
  <si>
    <t xml:space="preserve">This worksheet captures the Land and Environment labour and labour related resource requirements to support the delivery of the QNI project. These details have been calculated leveraging the PD-Labour Estimate worksheet (i.e. Project Development Bottom-up Build). </t>
  </si>
  <si>
    <t xml:space="preserve">This worksheet captures the Land and Environment non-labour related resource requirements to support the delivery of the QNI project. These details have been calculated leveraging the PD-Labour Estimate worksheet (i.e. Project Development Bottom-up Build). </t>
  </si>
  <si>
    <t xml:space="preserve">This worksheet captures the Stakeholder and Community Engagement labour and labour related resource requirements to support the delivery of the QNI project. These details have been calculated leveraging the PD-Labour Estimate worksheet (i.e. Project Development Bottom-up Build). </t>
  </si>
  <si>
    <t xml:space="preserve">This worksheet captures the Stakeholder and Community Engagement non-labour related resource requirements to support the delivery of the QNI project. These details have been calculated leveraging the PD-Labour Estimate worksheet (i.e. Project Development Bottom-up Build). </t>
  </si>
  <si>
    <r>
      <t xml:space="preserve">This model is a supporting document to the </t>
    </r>
    <r>
      <rPr>
        <b/>
        <sz val="11"/>
        <color rgb="FFFF0000"/>
        <rFont val="Calibri"/>
        <family val="2"/>
        <scheme val="minor"/>
      </rPr>
      <t>'TransGrid - QNI Corporate and Network Overhead forecast'</t>
    </r>
    <r>
      <rPr>
        <sz val="11"/>
        <color theme="1"/>
        <rFont val="Calibri"/>
        <family val="2"/>
        <scheme val="minor"/>
      </rPr>
      <t xml:space="preserve"> document, d</t>
    </r>
    <r>
      <rPr>
        <sz val="11"/>
        <rFont val="Calibri"/>
        <family val="2"/>
        <scheme val="minor"/>
      </rPr>
      <t xml:space="preserve">ated </t>
    </r>
    <r>
      <rPr>
        <b/>
        <sz val="11"/>
        <rFont val="Calibri"/>
        <family val="2"/>
        <scheme val="minor"/>
      </rPr>
      <t>17 January 2020</t>
    </r>
    <r>
      <rPr>
        <sz val="11"/>
        <rFont val="Calibri"/>
        <family val="2"/>
        <scheme val="minor"/>
      </rPr>
      <t xml:space="preserve">. </t>
    </r>
    <r>
      <rPr>
        <sz val="11"/>
        <color theme="1"/>
        <rFont val="Calibri"/>
        <family val="2"/>
        <scheme val="minor"/>
      </rPr>
      <t xml:space="preserve">
This model substantiates values documented in the report in relation to the ‘Corporate and Network Overhead’ capital expenditure (Capex) for the Queensland New South Wales Interconnector (QNI) for the remainder of the current regulatory period 2018-19 to 2022-23 (2018-23). </t>
    </r>
  </si>
  <si>
    <t>Current / Nominal values (2018/9)</t>
  </si>
  <si>
    <t>Restatement to 2017/8 $</t>
  </si>
  <si>
    <t>CONFIDENTIAL</t>
  </si>
  <si>
    <t>[Content removed from public version]</t>
  </si>
  <si>
    <t>[Supplier reference removed]</t>
  </si>
  <si>
    <t>[Removed]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</si>
</sst>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64" formatCode="_(&quot;$&quot;* #,##0.00_);_(&quot;$&quot;* \(#,##0.00\);_(&quot;$&quot;* &quot;-&quot;??_);_(@_)"/>
    <numFmt numFmtId="165" formatCode="&quot;$&quot;#,##0_);[Red]\(&quot;$&quot;#,##0\)"/>
    <numFmt numFmtId="166" formatCode="_(* #,##0.00_);_(* \(#,##0.00\);_(* &quot;-&quot;??_);_(@_)"/>
    <numFmt numFmtId="167" formatCode="&quot;$&quot;#,##0.00_);[Red]\(&quot;$&quot;#,##0.00\)"/>
    <numFmt numFmtId="168" formatCode="_-&quot;$&quot;* #,##0_-;\-&quot;$&quot;* #,##0_-;_-&quot;$&quot;* &quot;-&quot;??_-;_-@_-"/>
    <numFmt numFmtId="169" formatCode="_(&quot;$&quot;* #,##0_);_(&quot;$&quot;* \(#,##0\);_(&quot;$&quot;* &quot;-&quot;??_);_(@_)"/>
    <numFmt numFmtId="170" formatCode="_(* #,##0_);_(* \(#,##0\);_(* &quot;-&quot;??_);_(@_)"/>
    <numFmt numFmtId="171" formatCode="&quot;$&quot;#,##0.00;[Red]&quot;$&quot;#,##0.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i/>
      <sz val="11"/>
      <color theme="1"/>
      <name val="Calibri"/>
      <family val="2"/>
      <scheme val="minor"/>
    </font>
    <font>
      <b/>
      <i/>
      <sz val="11"/>
      <color theme="1"/>
      <name val="Calibri"/>
      <family val="2"/>
      <scheme val="minor"/>
    </font>
    <font>
      <sz val="11"/>
      <name val="Calibri"/>
      <family val="2"/>
      <scheme val="minor"/>
    </font>
    <font>
      <b/>
      <sz val="11"/>
      <name val="Calibri"/>
      <family val="2"/>
      <scheme val="minor"/>
    </font>
    <font>
      <b/>
      <sz val="11"/>
      <color rgb="FF000000"/>
      <name val="Calibri"/>
      <family val="2"/>
      <scheme val="minor"/>
    </font>
    <font>
      <b/>
      <i/>
      <sz val="11"/>
      <name val="Calibri"/>
      <family val="2"/>
      <scheme val="minor"/>
    </font>
    <font>
      <i/>
      <sz val="11"/>
      <color theme="0"/>
      <name val="Calibri"/>
      <family val="2"/>
      <scheme val="minor"/>
    </font>
    <font>
      <sz val="11"/>
      <color indexed="8"/>
      <name val="Calibri"/>
      <family val="2"/>
      <scheme val="minor"/>
    </font>
    <font>
      <i/>
      <sz val="11"/>
      <color theme="2" tint="-0.249977111117893"/>
      <name val="Calibri"/>
      <family val="2"/>
      <scheme val="minor"/>
    </font>
    <font>
      <b/>
      <sz val="11"/>
      <color rgb="FFFF0000"/>
      <name val="Calibri"/>
      <family val="2"/>
      <scheme val="minor"/>
    </font>
    <font>
      <b/>
      <sz val="11"/>
      <color theme="8"/>
      <name val="Calibri"/>
      <family val="2"/>
      <scheme val="minor"/>
    </font>
    <font>
      <sz val="11"/>
      <color rgb="FF000000"/>
      <name val="Calibri"/>
      <family val="2"/>
      <scheme val="minor"/>
    </font>
    <font>
      <i/>
      <sz val="11"/>
      <name val="Calibri"/>
      <family val="2"/>
      <scheme val="minor"/>
    </font>
    <font>
      <sz val="10"/>
      <name val="Arial"/>
      <family val="2"/>
    </font>
    <font>
      <i/>
      <sz val="9"/>
      <color theme="1"/>
      <name val="Calibri"/>
      <family val="2"/>
      <scheme val="minor"/>
    </font>
    <font>
      <b/>
      <sz val="16"/>
      <color theme="1"/>
      <name val="Calibri"/>
      <family val="2"/>
      <scheme val="minor"/>
    </font>
    <font>
      <i/>
      <sz val="11"/>
      <color theme="0" tint="-0.499984740745262"/>
      <name val="Calibri"/>
      <family val="2"/>
      <scheme val="minor"/>
    </font>
    <font>
      <b/>
      <sz val="11"/>
      <color indexed="9"/>
      <name val="Calibri"/>
      <family val="2"/>
      <scheme val="minor"/>
    </font>
    <font>
      <sz val="11"/>
      <color theme="5" tint="-0.499984740745262"/>
      <name val="Calibri"/>
      <family val="2"/>
      <scheme val="minor"/>
    </font>
    <font>
      <sz val="12"/>
      <color theme="1"/>
      <name val="Calibri"/>
      <family val="2"/>
      <scheme val="minor"/>
    </font>
    <font>
      <b/>
      <sz val="16"/>
      <color rgb="FFFF0000"/>
      <name val="Calibri"/>
      <family val="2"/>
      <scheme val="minor"/>
    </font>
  </fonts>
  <fills count="3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9"/>
        <bgColor indexed="64"/>
      </patternFill>
    </fill>
    <fill>
      <patternFill patternType="solid">
        <fgColor theme="4"/>
        <bgColor indexed="64"/>
      </patternFill>
    </fill>
    <fill>
      <patternFill patternType="solid">
        <fgColor theme="2"/>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bgColor indexed="64"/>
      </patternFill>
    </fill>
    <fill>
      <patternFill patternType="solid">
        <fgColor rgb="FFD9D9D9"/>
        <bgColor indexed="64"/>
      </patternFill>
    </fill>
    <fill>
      <patternFill patternType="solid">
        <fgColor rgb="FFFFCCCC"/>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7030A0"/>
        <bgColor indexed="64"/>
      </patternFill>
    </fill>
    <fill>
      <patternFill patternType="solid">
        <fgColor rgb="FFD60093"/>
        <bgColor indexed="64"/>
      </patternFill>
    </fill>
    <fill>
      <patternFill patternType="solid">
        <fgColor rgb="FFFFC000"/>
        <bgColor indexed="64"/>
      </patternFill>
    </fill>
    <fill>
      <patternFill patternType="solid">
        <fgColor rgb="FF92D050"/>
        <bgColor indexed="64"/>
      </patternFill>
    </fill>
    <fill>
      <patternFill patternType="solid">
        <fgColor theme="1"/>
        <bgColor indexed="64"/>
      </patternFill>
    </fill>
    <fill>
      <patternFill patternType="solid">
        <fgColor theme="9" tint="-0.499984740745262"/>
        <bgColor indexed="64"/>
      </patternFill>
    </fill>
    <fill>
      <patternFill patternType="solid">
        <fgColor rgb="FF00FFFF"/>
        <bgColor indexed="64"/>
      </patternFill>
    </fill>
    <fill>
      <patternFill patternType="solid">
        <fgColor indexed="8"/>
        <bgColor indexed="64"/>
      </patternFill>
    </fill>
    <fill>
      <patternFill patternType="solid">
        <fgColor theme="8"/>
        <bgColor indexed="64"/>
      </patternFill>
    </fill>
    <fill>
      <patternFill patternType="solid">
        <fgColor theme="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style="medium">
        <color indexed="64"/>
      </bottom>
      <diagonal/>
    </border>
    <border>
      <left style="thin">
        <color rgb="FFB1BBCC"/>
      </left>
      <right style="thin">
        <color rgb="FFB1BBCC"/>
      </right>
      <top style="thin">
        <color rgb="FFB1BBCC"/>
      </top>
      <bottom style="thin">
        <color rgb="FFB1BBCC"/>
      </bottom>
      <diagonal/>
    </border>
    <border>
      <left style="medium">
        <color rgb="FFFFFFFF"/>
      </left>
      <right style="medium">
        <color rgb="FFFFFFFF"/>
      </right>
      <top style="medium">
        <color rgb="FFFFFFFF"/>
      </top>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style="medium">
        <color rgb="FFFFFFFF"/>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theme="0"/>
      </left>
      <right style="medium">
        <color theme="0"/>
      </right>
      <top style="medium">
        <color theme="0"/>
      </top>
      <bottom style="medium">
        <color theme="0"/>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B1BBCC"/>
      </left>
      <right/>
      <top/>
      <bottom/>
      <diagonal/>
    </border>
    <border>
      <left style="medium">
        <color rgb="FFFFFFFF"/>
      </left>
      <right style="medium">
        <color rgb="FFFFFFFF"/>
      </right>
      <top/>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theme="0"/>
      </left>
      <right/>
      <top style="thin">
        <color theme="0"/>
      </top>
      <bottom/>
      <diagonal/>
    </border>
    <border>
      <left style="thin">
        <color indexed="64"/>
      </left>
      <right style="medium">
        <color rgb="FFFFFFFF"/>
      </right>
      <top style="medium">
        <color rgb="FFFFFFFF"/>
      </top>
      <bottom style="medium">
        <color rgb="FFFFFFFF"/>
      </bottom>
      <diagonal/>
    </border>
    <border>
      <left style="medium">
        <color rgb="FFFFFFFF"/>
      </left>
      <right style="thin">
        <color indexed="64"/>
      </right>
      <top style="medium">
        <color rgb="FFFFFFFF"/>
      </top>
      <bottom style="medium">
        <color rgb="FFFFFFFF"/>
      </bottom>
      <diagonal/>
    </border>
    <border>
      <left style="thin">
        <color indexed="64"/>
      </left>
      <right style="medium">
        <color rgb="FFFFFFFF"/>
      </right>
      <top/>
      <bottom/>
      <diagonal/>
    </border>
    <border>
      <left style="medium">
        <color rgb="FFFFFFFF"/>
      </left>
      <right style="thin">
        <color indexed="64"/>
      </right>
      <top/>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auto="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rgb="FFFFFFFF"/>
      </left>
      <right style="thin">
        <color indexed="64"/>
      </right>
      <top/>
      <bottom style="medium">
        <color rgb="FFFFFFFF"/>
      </bottom>
      <diagonal/>
    </border>
  </borders>
  <cellStyleXfs count="24">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6" fontId="6" fillId="0" borderId="0" applyFont="0" applyFill="0" applyBorder="0" applyAlignment="0" applyProtection="0"/>
    <xf numFmtId="164" fontId="1" fillId="0" borderId="0" applyFont="0" applyFill="0" applyBorder="0" applyAlignment="0" applyProtection="0"/>
    <xf numFmtId="0" fontId="6" fillId="0" borderId="0"/>
    <xf numFmtId="166" fontId="1" fillId="0" borderId="0" applyFont="0" applyFill="0" applyBorder="0" applyAlignment="0" applyProtection="0"/>
    <xf numFmtId="0" fontId="14" fillId="0" borderId="0"/>
    <xf numFmtId="166" fontId="1" fillId="0" borderId="0" applyFont="0" applyFill="0" applyBorder="0" applyAlignment="0" applyProtection="0"/>
    <xf numFmtId="166" fontId="1" fillId="0" borderId="0" applyFont="0" applyFill="0" applyBorder="0" applyAlignment="0" applyProtection="0"/>
    <xf numFmtId="0" fontId="20" fillId="0" borderId="0"/>
    <xf numFmtId="43" fontId="6" fillId="0" borderId="0" applyFont="0" applyFill="0" applyBorder="0" applyAlignment="0" applyProtection="0"/>
    <xf numFmtId="44" fontId="1"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6" fillId="0" borderId="0" applyFont="0" applyFill="0" applyBorder="0" applyAlignment="0" applyProtection="0"/>
  </cellStyleXfs>
  <cellXfs count="353">
    <xf numFmtId="0" fontId="0" fillId="0" borderId="0" xfId="0"/>
    <xf numFmtId="0" fontId="3" fillId="0" borderId="0" xfId="0" applyFont="1"/>
    <xf numFmtId="164" fontId="0" fillId="0" borderId="0" xfId="2" applyFont="1"/>
    <xf numFmtId="168" fontId="3" fillId="0" borderId="0" xfId="0" applyNumberFormat="1" applyFont="1" applyBorder="1"/>
    <xf numFmtId="0" fontId="7" fillId="0" borderId="0" xfId="0" applyFont="1"/>
    <xf numFmtId="168" fontId="7" fillId="0" borderId="0" xfId="0" applyNumberFormat="1" applyFont="1"/>
    <xf numFmtId="0" fontId="0" fillId="0" borderId="0" xfId="0" applyFont="1"/>
    <xf numFmtId="0" fontId="3" fillId="0" borderId="0" xfId="0" applyFont="1" applyAlignment="1">
      <alignment wrapText="1"/>
    </xf>
    <xf numFmtId="0" fontId="8" fillId="0" borderId="0" xfId="0" applyFont="1"/>
    <xf numFmtId="168" fontId="0" fillId="0" borderId="0" xfId="2" applyNumberFormat="1" applyFont="1"/>
    <xf numFmtId="0" fontId="9" fillId="14" borderId="1" xfId="0" applyFont="1" applyFill="1" applyBorder="1" applyProtection="1">
      <protection locked="0"/>
    </xf>
    <xf numFmtId="0" fontId="9" fillId="15" borderId="0" xfId="0" applyFont="1" applyFill="1"/>
    <xf numFmtId="0" fontId="3" fillId="0" borderId="0" xfId="0" applyFont="1" applyAlignment="1">
      <alignment horizontal="center"/>
    </xf>
    <xf numFmtId="169" fontId="3" fillId="0" borderId="1" xfId="2" applyNumberFormat="1" applyFont="1" applyBorder="1"/>
    <xf numFmtId="169" fontId="3" fillId="10" borderId="24" xfId="2" applyNumberFormat="1" applyFont="1" applyFill="1" applyBorder="1"/>
    <xf numFmtId="0" fontId="3" fillId="12" borderId="26" xfId="0" applyFont="1" applyFill="1" applyBorder="1"/>
    <xf numFmtId="169" fontId="3" fillId="19" borderId="24" xfId="2" applyNumberFormat="1" applyFont="1" applyFill="1" applyBorder="1"/>
    <xf numFmtId="0" fontId="9" fillId="14" borderId="1" xfId="0" applyFont="1" applyFill="1" applyBorder="1"/>
    <xf numFmtId="169" fontId="0" fillId="14" borderId="1" xfId="2" applyNumberFormat="1" applyFont="1" applyFill="1" applyBorder="1"/>
    <xf numFmtId="169" fontId="0" fillId="0" borderId="1" xfId="2" applyNumberFormat="1" applyFont="1" applyFill="1" applyBorder="1"/>
    <xf numFmtId="0" fontId="3" fillId="0" borderId="1" xfId="0" applyFont="1" applyBorder="1" applyAlignment="1">
      <alignment horizontal="center" wrapText="1"/>
    </xf>
    <xf numFmtId="0" fontId="3" fillId="0" borderId="1" xfId="0" applyFont="1" applyBorder="1"/>
    <xf numFmtId="17" fontId="3" fillId="0" borderId="1" xfId="0" applyNumberFormat="1" applyFont="1" applyBorder="1"/>
    <xf numFmtId="17" fontId="3" fillId="10" borderId="1" xfId="0" applyNumberFormat="1" applyFont="1" applyFill="1" applyBorder="1"/>
    <xf numFmtId="17" fontId="3" fillId="18" borderId="1" xfId="0" applyNumberFormat="1" applyFont="1" applyFill="1" applyBorder="1"/>
    <xf numFmtId="170" fontId="0" fillId="0" borderId="1" xfId="1" applyNumberFormat="1" applyFont="1" applyBorder="1"/>
    <xf numFmtId="0" fontId="3" fillId="22" borderId="26" xfId="0" applyFont="1" applyFill="1" applyBorder="1"/>
    <xf numFmtId="168" fontId="7" fillId="8" borderId="0" xfId="0" applyNumberFormat="1" applyFont="1" applyFill="1"/>
    <xf numFmtId="167" fontId="2" fillId="8" borderId="30" xfId="0" applyNumberFormat="1" applyFont="1" applyFill="1" applyBorder="1" applyAlignment="1">
      <alignment horizontal="center" vertical="center" wrapText="1"/>
    </xf>
    <xf numFmtId="168" fontId="0" fillId="14" borderId="1" xfId="2" applyNumberFormat="1" applyFont="1" applyFill="1" applyBorder="1"/>
    <xf numFmtId="0" fontId="0" fillId="0" borderId="0" xfId="0" applyFont="1" applyAlignment="1">
      <alignment horizontal="right" readingOrder="1"/>
    </xf>
    <xf numFmtId="168" fontId="0" fillId="0" borderId="0" xfId="0" applyNumberFormat="1" applyFont="1"/>
    <xf numFmtId="168" fontId="8" fillId="0" borderId="0" xfId="0" applyNumberFormat="1" applyFont="1"/>
    <xf numFmtId="168" fontId="8" fillId="8" borderId="0" xfId="0" applyNumberFormat="1" applyFont="1" applyFill="1"/>
    <xf numFmtId="168" fontId="3" fillId="8" borderId="0" xfId="0" applyNumberFormat="1" applyFont="1" applyFill="1"/>
    <xf numFmtId="168" fontId="3" fillId="0" borderId="0" xfId="0" applyNumberFormat="1" applyFont="1"/>
    <xf numFmtId="0" fontId="8" fillId="0" borderId="0" xfId="0" applyFont="1" applyAlignment="1">
      <alignment horizontal="center"/>
    </xf>
    <xf numFmtId="0" fontId="10" fillId="0" borderId="0" xfId="0" applyFont="1"/>
    <xf numFmtId="0" fontId="0" fillId="0" borderId="0" xfId="0" applyFont="1" applyAlignment="1">
      <alignment wrapText="1"/>
    </xf>
    <xf numFmtId="0" fontId="0" fillId="0" borderId="0" xfId="0" applyFont="1" applyFill="1"/>
    <xf numFmtId="0" fontId="0" fillId="0" borderId="11" xfId="0" applyFont="1" applyBorder="1"/>
    <xf numFmtId="0" fontId="0" fillId="0" borderId="0" xfId="0" applyFont="1" applyBorder="1"/>
    <xf numFmtId="0" fontId="3" fillId="0" borderId="9" xfId="0" applyFont="1" applyBorder="1"/>
    <xf numFmtId="168" fontId="0" fillId="0" borderId="11" xfId="0" applyNumberFormat="1" applyFont="1" applyBorder="1"/>
    <xf numFmtId="168" fontId="0" fillId="0" borderId="0" xfId="0" applyNumberFormat="1" applyFont="1" applyBorder="1"/>
    <xf numFmtId="168" fontId="3" fillId="0" borderId="9" xfId="0" applyNumberFormat="1" applyFont="1" applyBorder="1"/>
    <xf numFmtId="0" fontId="0" fillId="0" borderId="0" xfId="0" applyFont="1" applyFill="1" applyBorder="1"/>
    <xf numFmtId="0" fontId="2" fillId="17" borderId="4" xfId="0" applyFont="1" applyFill="1" applyBorder="1"/>
    <xf numFmtId="0" fontId="2" fillId="17" borderId="8" xfId="0" applyFont="1" applyFill="1" applyBorder="1"/>
    <xf numFmtId="0" fontId="4" fillId="0" borderId="0" xfId="0" applyFont="1" applyFill="1"/>
    <xf numFmtId="0" fontId="0" fillId="0" borderId="0" xfId="0" applyFont="1" applyBorder="1" applyAlignment="1">
      <alignment horizontal="right" readingOrder="1"/>
    </xf>
    <xf numFmtId="0" fontId="0" fillId="0" borderId="9" xfId="0" applyFont="1" applyBorder="1"/>
    <xf numFmtId="0" fontId="0" fillId="0" borderId="11" xfId="0" applyFont="1" applyBorder="1" applyAlignment="1">
      <alignment horizontal="right" readingOrder="1"/>
    </xf>
    <xf numFmtId="0" fontId="0" fillId="0" borderId="9" xfId="0" applyFont="1" applyBorder="1" applyAlignment="1">
      <alignment horizontal="right" readingOrder="1"/>
    </xf>
    <xf numFmtId="0" fontId="3" fillId="0" borderId="9" xfId="0" applyFont="1" applyBorder="1" applyAlignment="1">
      <alignment horizontal="right" readingOrder="1"/>
    </xf>
    <xf numFmtId="0" fontId="2" fillId="0" borderId="0" xfId="0" applyFont="1" applyFill="1" applyAlignment="1">
      <alignment horizontal="center" wrapText="1"/>
    </xf>
    <xf numFmtId="0" fontId="10" fillId="0" borderId="23" xfId="0" applyFont="1" applyFill="1" applyBorder="1" applyAlignment="1">
      <alignment horizontal="left" vertical="center" wrapText="1"/>
    </xf>
    <xf numFmtId="0" fontId="4" fillId="0" borderId="0" xfId="0" applyFont="1" applyFill="1" applyAlignment="1">
      <alignment wrapText="1"/>
    </xf>
    <xf numFmtId="0" fontId="10" fillId="6" borderId="37" xfId="0" applyFont="1" applyFill="1" applyBorder="1" applyAlignment="1">
      <alignment vertical="center" wrapText="1"/>
    </xf>
    <xf numFmtId="167" fontId="15" fillId="0" borderId="0" xfId="0" applyNumberFormat="1" applyFont="1"/>
    <xf numFmtId="168" fontId="15" fillId="0" borderId="0" xfId="0" applyNumberFormat="1" applyFont="1"/>
    <xf numFmtId="0" fontId="0" fillId="0" borderId="0" xfId="0"/>
    <xf numFmtId="0" fontId="15" fillId="0" borderId="0" xfId="0" applyFont="1"/>
    <xf numFmtId="169" fontId="15" fillId="0" borderId="0" xfId="0" applyNumberFormat="1" applyFont="1"/>
    <xf numFmtId="0" fontId="0" fillId="0" borderId="0" xfId="0" applyFont="1" applyAlignment="1">
      <alignment vertical="center"/>
    </xf>
    <xf numFmtId="0" fontId="8" fillId="3" borderId="5" xfId="0" applyFont="1" applyFill="1" applyBorder="1" applyAlignment="1">
      <alignment horizontal="center" vertical="top" wrapText="1"/>
    </xf>
    <xf numFmtId="0" fontId="8" fillId="3" borderId="5" xfId="0" applyFont="1" applyFill="1" applyBorder="1" applyAlignment="1">
      <alignment vertical="top"/>
    </xf>
    <xf numFmtId="0" fontId="4" fillId="24" borderId="0" xfId="0" applyFont="1" applyFill="1" applyAlignment="1">
      <alignment vertical="top"/>
    </xf>
    <xf numFmtId="0" fontId="4" fillId="25" borderId="0" xfId="0" applyFont="1" applyFill="1" applyAlignment="1">
      <alignment vertical="top"/>
    </xf>
    <xf numFmtId="0" fontId="8" fillId="3" borderId="5" xfId="0" applyFont="1" applyFill="1" applyBorder="1" applyAlignment="1">
      <alignment vertical="top" wrapText="1"/>
    </xf>
    <xf numFmtId="169" fontId="0" fillId="0" borderId="0" xfId="2" applyNumberFormat="1" applyFont="1"/>
    <xf numFmtId="0" fontId="0" fillId="0" borderId="0" xfId="0" applyFont="1" applyFill="1" applyAlignment="1">
      <alignment vertical="top" wrapText="1"/>
    </xf>
    <xf numFmtId="0" fontId="0" fillId="0" borderId="0" xfId="0" applyFont="1" applyFill="1" applyAlignment="1">
      <alignment vertical="top"/>
    </xf>
    <xf numFmtId="0" fontId="0" fillId="3" borderId="0" xfId="0" applyFont="1" applyFill="1" applyAlignment="1">
      <alignment horizontal="center" vertical="top"/>
    </xf>
    <xf numFmtId="0" fontId="0" fillId="3" borderId="0" xfId="0" applyFont="1" applyFill="1" applyAlignment="1">
      <alignment vertical="top"/>
    </xf>
    <xf numFmtId="0" fontId="0" fillId="3" borderId="0" xfId="0" applyFont="1" applyFill="1" applyAlignment="1">
      <alignment vertical="top" wrapText="1"/>
    </xf>
    <xf numFmtId="0" fontId="0" fillId="3" borderId="0" xfId="0" applyFont="1" applyFill="1" applyAlignment="1">
      <alignment vertical="center"/>
    </xf>
    <xf numFmtId="0" fontId="0" fillId="9" borderId="0" xfId="0" applyFont="1" applyFill="1" applyAlignment="1">
      <alignment vertical="top"/>
    </xf>
    <xf numFmtId="0" fontId="0" fillId="0" borderId="0" xfId="0" applyFont="1" applyAlignment="1">
      <alignment horizontal="center" vertical="top"/>
    </xf>
    <xf numFmtId="0" fontId="0" fillId="0" borderId="0" xfId="0" applyFont="1" applyAlignment="1">
      <alignment vertical="top" wrapText="1"/>
    </xf>
    <xf numFmtId="0" fontId="0" fillId="27" borderId="0" xfId="0" applyFont="1" applyFill="1" applyAlignment="1">
      <alignment vertical="top"/>
    </xf>
    <xf numFmtId="0" fontId="0" fillId="28" borderId="0" xfId="0" applyFont="1" applyFill="1" applyAlignment="1">
      <alignment vertical="top"/>
    </xf>
    <xf numFmtId="0" fontId="17" fillId="0" borderId="0" xfId="0" applyFont="1"/>
    <xf numFmtId="0" fontId="0" fillId="0" borderId="1" xfId="0" applyFont="1" applyBorder="1"/>
    <xf numFmtId="0" fontId="11" fillId="21" borderId="24" xfId="0" applyFont="1" applyFill="1" applyBorder="1" applyAlignment="1">
      <alignment horizontal="center" vertical="center"/>
    </xf>
    <xf numFmtId="0" fontId="11" fillId="21" borderId="19" xfId="0" applyFont="1" applyFill="1" applyBorder="1" applyAlignment="1">
      <alignment vertical="center"/>
    </xf>
    <xf numFmtId="0" fontId="11" fillId="21" borderId="19"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12" xfId="0" applyFont="1" applyFill="1" applyBorder="1" applyAlignment="1">
      <alignment vertical="center"/>
    </xf>
    <xf numFmtId="9" fontId="18" fillId="3" borderId="12" xfId="0" applyNumberFormat="1" applyFont="1" applyFill="1" applyBorder="1" applyAlignment="1">
      <alignment horizontal="center" vertical="center"/>
    </xf>
    <xf numFmtId="0" fontId="18" fillId="21" borderId="25" xfId="0" applyFont="1" applyFill="1" applyBorder="1" applyAlignment="1">
      <alignment horizontal="center" vertical="center"/>
    </xf>
    <xf numFmtId="0" fontId="11" fillId="21" borderId="12" xfId="0" applyFont="1" applyFill="1" applyBorder="1" applyAlignment="1">
      <alignment vertical="center"/>
    </xf>
    <xf numFmtId="169" fontId="11" fillId="21" borderId="12" xfId="2" applyNumberFormat="1" applyFont="1" applyFill="1" applyBorder="1" applyAlignment="1">
      <alignment horizontal="center" vertical="center"/>
    </xf>
    <xf numFmtId="9" fontId="11" fillId="21" borderId="12" xfId="0" applyNumberFormat="1" applyFont="1" applyFill="1" applyBorder="1" applyAlignment="1">
      <alignment horizontal="center" vertical="center"/>
    </xf>
    <xf numFmtId="0" fontId="19" fillId="0" borderId="0" xfId="0" applyFont="1"/>
    <xf numFmtId="0" fontId="0" fillId="5" borderId="1" xfId="0" applyFont="1" applyFill="1" applyBorder="1"/>
    <xf numFmtId="10" fontId="0" fillId="0" borderId="0" xfId="0" applyNumberFormat="1" applyFont="1"/>
    <xf numFmtId="168" fontId="0" fillId="10" borderId="0" xfId="0" applyNumberFormat="1" applyFont="1" applyFill="1"/>
    <xf numFmtId="0" fontId="2" fillId="11" borderId="2" xfId="0" applyFont="1" applyFill="1" applyBorder="1"/>
    <xf numFmtId="0" fontId="2" fillId="11" borderId="6" xfId="0" applyFont="1" applyFill="1" applyBorder="1"/>
    <xf numFmtId="168" fontId="2" fillId="11" borderId="3" xfId="0" applyNumberFormat="1" applyFont="1" applyFill="1" applyBorder="1"/>
    <xf numFmtId="0" fontId="0" fillId="9" borderId="1" xfId="0" applyFont="1" applyFill="1" applyBorder="1"/>
    <xf numFmtId="168" fontId="0" fillId="9" borderId="1" xfId="0" applyNumberFormat="1" applyFont="1" applyFill="1" applyBorder="1"/>
    <xf numFmtId="168" fontId="0" fillId="9" borderId="1" xfId="2" applyNumberFormat="1" applyFont="1" applyFill="1" applyBorder="1"/>
    <xf numFmtId="0" fontId="2" fillId="11" borderId="8" xfId="0" applyFont="1" applyFill="1" applyBorder="1"/>
    <xf numFmtId="168" fontId="2" fillId="11" borderId="7" xfId="0" applyNumberFormat="1" applyFont="1" applyFill="1" applyBorder="1"/>
    <xf numFmtId="168" fontId="0" fillId="5" borderId="1" xfId="0" applyNumberFormat="1" applyFont="1" applyFill="1" applyBorder="1"/>
    <xf numFmtId="168" fontId="3" fillId="5" borderId="1" xfId="0" applyNumberFormat="1" applyFont="1" applyFill="1" applyBorder="1"/>
    <xf numFmtId="167" fontId="2" fillId="13" borderId="1" xfId="0" applyNumberFormat="1" applyFont="1" applyFill="1" applyBorder="1" applyAlignment="1">
      <alignment horizontal="center" vertical="center" wrapText="1"/>
    </xf>
    <xf numFmtId="0" fontId="2" fillId="11" borderId="26" xfId="0" applyFont="1" applyFill="1" applyBorder="1"/>
    <xf numFmtId="0" fontId="2" fillId="11" borderId="19" xfId="0" applyFont="1" applyFill="1" applyBorder="1"/>
    <xf numFmtId="0" fontId="0" fillId="5" borderId="10" xfId="0" applyFont="1" applyFill="1" applyBorder="1"/>
    <xf numFmtId="0" fontId="0" fillId="0" borderId="0" xfId="0" applyFont="1" applyBorder="1" applyAlignment="1">
      <alignment horizontal="center"/>
    </xf>
    <xf numFmtId="0" fontId="9" fillId="5" borderId="14" xfId="0" applyFont="1" applyFill="1" applyBorder="1" applyAlignment="1">
      <alignment horizontal="left" vertical="center" wrapText="1" readingOrder="1"/>
    </xf>
    <xf numFmtId="168" fontId="9" fillId="5" borderId="16" xfId="0" applyNumberFormat="1" applyFont="1" applyFill="1" applyBorder="1" applyAlignment="1">
      <alignment horizontal="right" vertical="center" wrapText="1" readingOrder="1"/>
    </xf>
    <xf numFmtId="169" fontId="10" fillId="5" borderId="16" xfId="2" applyNumberFormat="1" applyFont="1" applyFill="1" applyBorder="1" applyAlignment="1">
      <alignment horizontal="left" vertical="center" wrapText="1" readingOrder="1"/>
    </xf>
    <xf numFmtId="169" fontId="9" fillId="0" borderId="16" xfId="0" applyNumberFormat="1" applyFont="1" applyFill="1" applyBorder="1" applyAlignment="1">
      <alignment horizontal="left" vertical="center" wrapText="1" readingOrder="1"/>
    </xf>
    <xf numFmtId="169" fontId="9" fillId="5" borderId="14" xfId="2" applyNumberFormat="1" applyFont="1" applyFill="1" applyBorder="1" applyAlignment="1">
      <alignment horizontal="left" vertical="center" wrapText="1" readingOrder="1"/>
    </xf>
    <xf numFmtId="169" fontId="9" fillId="5" borderId="16" xfId="2" applyNumberFormat="1" applyFont="1" applyFill="1" applyBorder="1" applyAlignment="1">
      <alignment horizontal="right" vertical="center" wrapText="1" readingOrder="1"/>
    </xf>
    <xf numFmtId="169" fontId="9" fillId="5" borderId="16" xfId="2" applyNumberFormat="1" applyFont="1" applyFill="1" applyBorder="1" applyAlignment="1">
      <alignment horizontal="left" vertical="center" wrapText="1" readingOrder="1"/>
    </xf>
    <xf numFmtId="0" fontId="9" fillId="5" borderId="15" xfId="0" applyFont="1" applyFill="1" applyBorder="1" applyAlignment="1">
      <alignment horizontal="left" vertical="center" wrapText="1" readingOrder="1"/>
    </xf>
    <xf numFmtId="169" fontId="9" fillId="5" borderId="15" xfId="2" applyNumberFormat="1" applyFont="1" applyFill="1" applyBorder="1" applyAlignment="1">
      <alignment horizontal="left" vertical="center" wrapText="1" readingOrder="1"/>
    </xf>
    <xf numFmtId="0" fontId="9" fillId="5" borderId="16" xfId="0" applyFont="1" applyFill="1" applyBorder="1" applyAlignment="1">
      <alignment horizontal="left" vertical="center" wrapText="1" readingOrder="1"/>
    </xf>
    <xf numFmtId="0" fontId="10" fillId="5" borderId="16" xfId="0" applyFont="1" applyFill="1" applyBorder="1" applyAlignment="1">
      <alignment horizontal="left" vertical="center" wrapText="1" readingOrder="1"/>
    </xf>
    <xf numFmtId="0" fontId="4" fillId="16" borderId="16" xfId="0" applyFont="1" applyFill="1" applyBorder="1" applyAlignment="1">
      <alignment horizontal="left" vertical="center" wrapText="1" readingOrder="1"/>
    </xf>
    <xf numFmtId="168" fontId="4" fillId="16" borderId="16" xfId="0" applyNumberFormat="1" applyFont="1" applyFill="1" applyBorder="1" applyAlignment="1">
      <alignment horizontal="right" vertical="center" wrapText="1" readingOrder="1"/>
    </xf>
    <xf numFmtId="168" fontId="4" fillId="16" borderId="16" xfId="0" applyNumberFormat="1" applyFont="1" applyFill="1" applyBorder="1" applyAlignment="1">
      <alignment horizontal="left" vertical="center" wrapText="1"/>
    </xf>
    <xf numFmtId="169" fontId="2" fillId="16" borderId="16" xfId="0" applyNumberFormat="1" applyFont="1" applyFill="1" applyBorder="1" applyAlignment="1">
      <alignment horizontal="left" vertical="center" wrapText="1" readingOrder="1"/>
    </xf>
    <xf numFmtId="169" fontId="4" fillId="16" borderId="16" xfId="2" applyNumberFormat="1" applyFont="1" applyFill="1" applyBorder="1" applyAlignment="1">
      <alignment horizontal="left" vertical="center" wrapText="1" readingOrder="1"/>
    </xf>
    <xf numFmtId="168" fontId="9" fillId="5" borderId="0" xfId="0" applyNumberFormat="1" applyFont="1" applyFill="1" applyBorder="1" applyAlignment="1">
      <alignment horizontal="right" vertical="center" wrapText="1" readingOrder="1"/>
    </xf>
    <xf numFmtId="0" fontId="9" fillId="5" borderId="0" xfId="0" applyFont="1" applyFill="1" applyBorder="1" applyAlignment="1">
      <alignment horizontal="left" vertical="center" wrapText="1" readingOrder="1"/>
    </xf>
    <xf numFmtId="169" fontId="0" fillId="0" borderId="1" xfId="0" applyNumberFormat="1" applyFont="1" applyBorder="1"/>
    <xf numFmtId="168" fontId="19" fillId="5" borderId="16" xfId="0" applyNumberFormat="1" applyFont="1" applyFill="1" applyBorder="1" applyAlignment="1">
      <alignment horizontal="right" vertical="center" wrapText="1" readingOrder="1"/>
    </xf>
    <xf numFmtId="168" fontId="10" fillId="5" borderId="16" xfId="0" applyNumberFormat="1" applyFont="1" applyFill="1" applyBorder="1" applyAlignment="1">
      <alignment horizontal="right" vertical="center" wrapText="1" readingOrder="1"/>
    </xf>
    <xf numFmtId="0" fontId="9" fillId="15" borderId="0" xfId="0" applyFont="1" applyFill="1" applyBorder="1" applyAlignment="1">
      <alignment horizontal="left" vertical="center" wrapText="1" readingOrder="1"/>
    </xf>
    <xf numFmtId="0" fontId="9" fillId="15" borderId="16" xfId="0" applyFont="1" applyFill="1" applyBorder="1" applyAlignment="1">
      <alignment horizontal="left" vertical="center" wrapText="1" readingOrder="1"/>
    </xf>
    <xf numFmtId="168" fontId="13" fillId="16" borderId="16" xfId="0" applyNumberFormat="1" applyFont="1" applyFill="1" applyBorder="1" applyAlignment="1">
      <alignment horizontal="right" vertical="center" wrapText="1" readingOrder="1"/>
    </xf>
    <xf numFmtId="168" fontId="2" fillId="16" borderId="16" xfId="0" applyNumberFormat="1" applyFont="1" applyFill="1" applyBorder="1" applyAlignment="1">
      <alignment horizontal="right" vertical="center" wrapText="1" readingOrder="1"/>
    </xf>
    <xf numFmtId="0" fontId="9" fillId="5" borderId="21" xfId="0" applyFont="1" applyFill="1" applyBorder="1" applyAlignment="1">
      <alignment horizontal="left" vertical="center" wrapText="1" readingOrder="1"/>
    </xf>
    <xf numFmtId="0" fontId="0" fillId="22" borderId="18" xfId="0" applyFont="1" applyFill="1" applyBorder="1"/>
    <xf numFmtId="0" fontId="0" fillId="22" borderId="19" xfId="0" applyFont="1" applyFill="1" applyBorder="1"/>
    <xf numFmtId="0" fontId="0" fillId="12" borderId="18" xfId="0" applyFont="1" applyFill="1" applyBorder="1"/>
    <xf numFmtId="0" fontId="0" fillId="12" borderId="19" xfId="0" applyFont="1" applyFill="1" applyBorder="1"/>
    <xf numFmtId="0" fontId="0" fillId="14" borderId="1" xfId="0" applyFont="1" applyFill="1" applyBorder="1"/>
    <xf numFmtId="0" fontId="0" fillId="0" borderId="0" xfId="0" applyFont="1" applyAlignment="1">
      <alignment horizontal="center"/>
    </xf>
    <xf numFmtId="0" fontId="0" fillId="3" borderId="0" xfId="0" applyFont="1" applyFill="1"/>
    <xf numFmtId="169" fontId="0" fillId="0" borderId="24" xfId="0" applyNumberFormat="1" applyFont="1" applyBorder="1"/>
    <xf numFmtId="0" fontId="10" fillId="0" borderId="31" xfId="0" applyFont="1" applyFill="1" applyBorder="1" applyAlignment="1">
      <alignment horizontal="left" vertical="center" wrapText="1" readingOrder="1"/>
    </xf>
    <xf numFmtId="0" fontId="9" fillId="5" borderId="31" xfId="0" applyFont="1" applyFill="1" applyBorder="1" applyAlignment="1">
      <alignment horizontal="left" vertical="center" wrapText="1" readingOrder="1"/>
    </xf>
    <xf numFmtId="168" fontId="9" fillId="5" borderId="31" xfId="2" applyNumberFormat="1" applyFont="1" applyFill="1" applyBorder="1" applyAlignment="1">
      <alignment horizontal="right" vertical="center" wrapText="1" readingOrder="1"/>
    </xf>
    <xf numFmtId="168" fontId="10" fillId="5" borderId="31" xfId="2" applyNumberFormat="1" applyFont="1" applyFill="1" applyBorder="1" applyAlignment="1">
      <alignment horizontal="right" vertical="center" wrapText="1" readingOrder="1"/>
    </xf>
    <xf numFmtId="168" fontId="9" fillId="5" borderId="40" xfId="2" applyNumberFormat="1" applyFont="1" applyFill="1" applyBorder="1" applyAlignment="1">
      <alignment horizontal="right" vertical="center" wrapText="1" readingOrder="1"/>
    </xf>
    <xf numFmtId="168" fontId="9" fillId="5" borderId="41" xfId="2" applyNumberFormat="1" applyFont="1" applyFill="1" applyBorder="1" applyAlignment="1">
      <alignment horizontal="right" vertical="center" wrapText="1" readingOrder="1"/>
    </xf>
    <xf numFmtId="168" fontId="10" fillId="5" borderId="41" xfId="2" applyNumberFormat="1" applyFont="1" applyFill="1" applyBorder="1" applyAlignment="1">
      <alignment horizontal="right" vertical="center" wrapText="1" readingOrder="1"/>
    </xf>
    <xf numFmtId="169" fontId="4" fillId="16" borderId="38" xfId="0" applyNumberFormat="1" applyFont="1" applyFill="1" applyBorder="1" applyAlignment="1">
      <alignment horizontal="left" vertical="center" wrapText="1" readingOrder="1"/>
    </xf>
    <xf numFmtId="169" fontId="4" fillId="16" borderId="39" xfId="0" applyNumberFormat="1" applyFont="1" applyFill="1" applyBorder="1" applyAlignment="1">
      <alignment horizontal="left" vertical="center" wrapText="1" readingOrder="1"/>
    </xf>
    <xf numFmtId="169" fontId="2" fillId="16" borderId="39" xfId="0" applyNumberFormat="1" applyFont="1" applyFill="1" applyBorder="1" applyAlignment="1">
      <alignment horizontal="left" vertical="center" wrapText="1" readingOrder="1"/>
    </xf>
    <xf numFmtId="168" fontId="9" fillId="0" borderId="31" xfId="2" applyNumberFormat="1" applyFont="1" applyFill="1" applyBorder="1" applyAlignment="1">
      <alignment horizontal="right" vertical="center" wrapText="1" readingOrder="1"/>
    </xf>
    <xf numFmtId="168" fontId="9" fillId="0" borderId="15" xfId="0" applyNumberFormat="1" applyFont="1" applyFill="1" applyBorder="1" applyAlignment="1">
      <alignment horizontal="left" vertical="center" wrapText="1" indent="1" readingOrder="1"/>
    </xf>
    <xf numFmtId="168" fontId="10" fillId="0" borderId="15" xfId="0" applyNumberFormat="1" applyFont="1" applyFill="1" applyBorder="1" applyAlignment="1">
      <alignment horizontal="left" vertical="center" wrapText="1" indent="1" readingOrder="1"/>
    </xf>
    <xf numFmtId="168" fontId="4" fillId="16" borderId="38" xfId="0" applyNumberFormat="1" applyFont="1" applyFill="1" applyBorder="1" applyAlignment="1">
      <alignment horizontal="right" vertical="center" wrapText="1" readingOrder="1"/>
    </xf>
    <xf numFmtId="168" fontId="4" fillId="16" borderId="39" xfId="0" applyNumberFormat="1" applyFont="1" applyFill="1" applyBorder="1" applyAlignment="1">
      <alignment horizontal="right" vertical="center" wrapText="1" readingOrder="1"/>
    </xf>
    <xf numFmtId="168" fontId="2" fillId="16" borderId="39" xfId="0" applyNumberFormat="1" applyFont="1" applyFill="1" applyBorder="1" applyAlignment="1">
      <alignment horizontal="right" vertical="center" wrapText="1" readingOrder="1"/>
    </xf>
    <xf numFmtId="168" fontId="9" fillId="5" borderId="16" xfId="2" applyNumberFormat="1" applyFont="1" applyFill="1" applyBorder="1" applyAlignment="1">
      <alignment horizontal="right" vertical="center" wrapText="1" readingOrder="1"/>
    </xf>
    <xf numFmtId="168" fontId="10" fillId="5" borderId="16" xfId="2" applyNumberFormat="1" applyFont="1" applyFill="1" applyBorder="1" applyAlignment="1">
      <alignment horizontal="right" vertical="center" wrapText="1" readingOrder="1"/>
    </xf>
    <xf numFmtId="168" fontId="9" fillId="5" borderId="38" xfId="2" applyNumberFormat="1" applyFont="1" applyFill="1" applyBorder="1" applyAlignment="1">
      <alignment horizontal="right" vertical="center" wrapText="1" readingOrder="1"/>
    </xf>
    <xf numFmtId="168" fontId="9" fillId="5" borderId="39" xfId="2" applyNumberFormat="1" applyFont="1" applyFill="1" applyBorder="1" applyAlignment="1">
      <alignment horizontal="right" vertical="center" wrapText="1" readingOrder="1"/>
    </xf>
    <xf numFmtId="168" fontId="10" fillId="5" borderId="39" xfId="2" applyNumberFormat="1" applyFont="1" applyFill="1" applyBorder="1" applyAlignment="1">
      <alignment horizontal="right" vertical="center" wrapText="1" readingOrder="1"/>
    </xf>
    <xf numFmtId="0" fontId="10" fillId="0" borderId="0" xfId="0" applyFont="1" applyBorder="1" applyAlignment="1"/>
    <xf numFmtId="169" fontId="4" fillId="16" borderId="16" xfId="2" applyNumberFormat="1" applyFont="1" applyFill="1" applyBorder="1" applyAlignment="1">
      <alignment horizontal="right" vertical="center" wrapText="1" readingOrder="1"/>
    </xf>
    <xf numFmtId="169" fontId="3" fillId="0" borderId="0" xfId="2" applyNumberFormat="1" applyFont="1"/>
    <xf numFmtId="0" fontId="3" fillId="0" borderId="1" xfId="0" applyFont="1" applyBorder="1" applyAlignment="1">
      <alignment horizontal="center" vertical="center" wrapText="1"/>
    </xf>
    <xf numFmtId="164" fontId="4" fillId="16" borderId="16" xfId="2" applyFont="1" applyFill="1" applyBorder="1" applyAlignment="1">
      <alignment horizontal="left" vertical="center" wrapText="1" readingOrder="1"/>
    </xf>
    <xf numFmtId="164" fontId="9" fillId="5" borderId="14" xfId="2" applyFont="1" applyFill="1" applyBorder="1" applyAlignment="1">
      <alignment horizontal="left" vertical="center" wrapText="1" readingOrder="1"/>
    </xf>
    <xf numFmtId="0" fontId="3" fillId="0" borderId="1" xfId="0" applyFont="1" applyBorder="1" applyAlignment="1">
      <alignment horizontal="center" vertical="center"/>
    </xf>
    <xf numFmtId="168" fontId="8" fillId="0" borderId="1" xfId="0" applyNumberFormat="1" applyFont="1" applyBorder="1" applyAlignment="1">
      <alignment horizontal="center" vertical="center" wrapText="1"/>
    </xf>
    <xf numFmtId="0" fontId="0" fillId="0" borderId="0" xfId="0" applyFont="1" applyAlignment="1">
      <alignment horizontal="center" vertical="center"/>
    </xf>
    <xf numFmtId="0" fontId="9" fillId="9" borderId="23" xfId="0" applyFont="1" applyFill="1" applyBorder="1" applyAlignment="1">
      <alignment horizontal="left" vertical="center" wrapText="1"/>
    </xf>
    <xf numFmtId="169" fontId="9" fillId="9" borderId="23" xfId="2" applyNumberFormat="1" applyFont="1" applyFill="1" applyBorder="1" applyAlignment="1">
      <alignment horizontal="left" vertical="center" wrapText="1" readingOrder="1"/>
    </xf>
    <xf numFmtId="169" fontId="9" fillId="9" borderId="33" xfId="2" applyNumberFormat="1" applyFont="1" applyFill="1" applyBorder="1" applyAlignment="1">
      <alignment horizontal="left" vertical="center" wrapText="1" readingOrder="1"/>
    </xf>
    <xf numFmtId="169" fontId="10" fillId="9" borderId="34" xfId="2" applyNumberFormat="1" applyFont="1" applyFill="1" applyBorder="1" applyAlignment="1">
      <alignment horizontal="left" vertical="center" wrapText="1" readingOrder="1"/>
    </xf>
    <xf numFmtId="169" fontId="9" fillId="9" borderId="32" xfId="2" applyNumberFormat="1" applyFont="1" applyFill="1" applyBorder="1" applyAlignment="1">
      <alignment horizontal="left" vertical="center" wrapText="1" readingOrder="1"/>
    </xf>
    <xf numFmtId="169" fontId="9" fillId="9" borderId="35" xfId="2" applyNumberFormat="1" applyFont="1" applyFill="1" applyBorder="1" applyAlignment="1">
      <alignment horizontal="left" vertical="center" wrapText="1" readingOrder="1"/>
    </xf>
    <xf numFmtId="169" fontId="10" fillId="9" borderId="36" xfId="2" applyNumberFormat="1" applyFont="1" applyFill="1" applyBorder="1" applyAlignment="1">
      <alignment horizontal="left" vertical="center" wrapText="1" readingOrder="1"/>
    </xf>
    <xf numFmtId="169" fontId="9" fillId="0" borderId="23" xfId="2" applyNumberFormat="1" applyFont="1" applyFill="1" applyBorder="1" applyAlignment="1">
      <alignment horizontal="left" vertical="center" wrapText="1" readingOrder="1"/>
    </xf>
    <xf numFmtId="169" fontId="9" fillId="0" borderId="33" xfId="2" applyNumberFormat="1" applyFont="1" applyFill="1" applyBorder="1" applyAlignment="1">
      <alignment horizontal="left" vertical="center" wrapText="1" readingOrder="1"/>
    </xf>
    <xf numFmtId="169" fontId="10" fillId="0" borderId="34" xfId="2" applyNumberFormat="1" applyFont="1" applyFill="1" applyBorder="1" applyAlignment="1">
      <alignment horizontal="left" vertical="center" wrapText="1" readingOrder="1"/>
    </xf>
    <xf numFmtId="0" fontId="9" fillId="9" borderId="32" xfId="0" applyFont="1" applyFill="1" applyBorder="1" applyAlignment="1">
      <alignment horizontal="left" vertical="center" wrapText="1"/>
    </xf>
    <xf numFmtId="0" fontId="2" fillId="25" borderId="0" xfId="0" applyFont="1" applyFill="1" applyAlignment="1">
      <alignment vertical="center" wrapText="1"/>
    </xf>
    <xf numFmtId="168" fontId="7" fillId="0" borderId="1" xfId="0" applyNumberFormat="1" applyFont="1" applyBorder="1" applyAlignment="1">
      <alignment horizontal="center" vertical="center" wrapText="1"/>
    </xf>
    <xf numFmtId="0" fontId="0" fillId="0" borderId="0" xfId="0" applyFont="1" applyFill="1" applyAlignment="1">
      <alignment vertical="center"/>
    </xf>
    <xf numFmtId="0" fontId="2" fillId="13" borderId="0" xfId="0" applyFont="1" applyFill="1" applyAlignment="1">
      <alignment vertical="center" wrapText="1"/>
    </xf>
    <xf numFmtId="0" fontId="2" fillId="26" borderId="0" xfId="0" applyFont="1" applyFill="1" applyAlignment="1">
      <alignment vertical="center" wrapText="1"/>
    </xf>
    <xf numFmtId="164" fontId="0" fillId="0" borderId="0" xfId="0" applyNumberFormat="1" applyFont="1"/>
    <xf numFmtId="0" fontId="3" fillId="7" borderId="0" xfId="0" applyFont="1" applyFill="1" applyAlignment="1">
      <alignment vertical="center"/>
    </xf>
    <xf numFmtId="0" fontId="3" fillId="20" borderId="1" xfId="0" applyFont="1" applyFill="1" applyBorder="1" applyAlignment="1">
      <alignment vertical="center"/>
    </xf>
    <xf numFmtId="0" fontId="2" fillId="2" borderId="1" xfId="0" applyFont="1" applyFill="1" applyBorder="1" applyAlignment="1">
      <alignment vertical="center"/>
    </xf>
    <xf numFmtId="0" fontId="2" fillId="30" borderId="1" xfId="0" applyFont="1" applyFill="1" applyBorder="1" applyAlignment="1">
      <alignment vertical="center"/>
    </xf>
    <xf numFmtId="0" fontId="4" fillId="16" borderId="16" xfId="0" applyFont="1" applyFill="1" applyBorder="1" applyAlignment="1">
      <alignment horizontal="left" vertical="center" readingOrder="1"/>
    </xf>
    <xf numFmtId="0" fontId="0" fillId="14" borderId="1" xfId="0" applyFont="1" applyFill="1" applyBorder="1" applyAlignment="1">
      <alignment horizontal="left" indent="2"/>
    </xf>
    <xf numFmtId="168" fontId="0" fillId="14" borderId="1" xfId="0" applyNumberFormat="1" applyFont="1" applyFill="1" applyBorder="1"/>
    <xf numFmtId="168" fontId="3" fillId="14" borderId="1" xfId="0" applyNumberFormat="1" applyFont="1" applyFill="1" applyBorder="1"/>
    <xf numFmtId="9" fontId="0" fillId="0" borderId="0" xfId="3" applyFont="1" applyAlignment="1">
      <alignment horizontal="center"/>
    </xf>
    <xf numFmtId="0" fontId="9" fillId="0" borderId="0" xfId="0" applyFont="1" applyFill="1" applyAlignment="1">
      <alignment vertical="top" wrapText="1"/>
    </xf>
    <xf numFmtId="165" fontId="3" fillId="0" borderId="0" xfId="0" applyNumberFormat="1" applyFont="1" applyAlignment="1">
      <alignment horizontal="right"/>
    </xf>
    <xf numFmtId="0" fontId="9" fillId="14" borderId="1" xfId="0" applyFont="1" applyFill="1" applyBorder="1" applyAlignment="1">
      <alignment horizontal="center"/>
    </xf>
    <xf numFmtId="170" fontId="3" fillId="0" borderId="0" xfId="1" applyNumberFormat="1" applyFont="1"/>
    <xf numFmtId="171" fontId="12" fillId="0" borderId="0" xfId="0" applyNumberFormat="1" applyFont="1"/>
    <xf numFmtId="44" fontId="8" fillId="0" borderId="0" xfId="0" applyNumberFormat="1" applyFont="1"/>
    <xf numFmtId="169" fontId="7" fillId="0" borderId="0" xfId="0" applyNumberFormat="1" applyFont="1"/>
    <xf numFmtId="0" fontId="0" fillId="5" borderId="2" xfId="0" applyFont="1" applyFill="1" applyBorder="1"/>
    <xf numFmtId="0" fontId="0" fillId="5" borderId="3" xfId="0" applyFont="1" applyFill="1" applyBorder="1"/>
    <xf numFmtId="168" fontId="0" fillId="5" borderId="3" xfId="0" applyNumberFormat="1" applyFont="1" applyFill="1" applyBorder="1"/>
    <xf numFmtId="0" fontId="4" fillId="16" borderId="0" xfId="0" applyFont="1" applyFill="1" applyBorder="1" applyAlignment="1">
      <alignment horizontal="left" vertical="center" wrapText="1" readingOrder="1"/>
    </xf>
    <xf numFmtId="169" fontId="4" fillId="16" borderId="0" xfId="2" applyNumberFormat="1" applyFont="1" applyFill="1" applyBorder="1" applyAlignment="1">
      <alignment horizontal="left" vertical="center" wrapText="1" readingOrder="1"/>
    </xf>
    <xf numFmtId="0" fontId="7" fillId="0" borderId="0" xfId="0" applyFont="1" applyAlignment="1">
      <alignment horizontal="center"/>
    </xf>
    <xf numFmtId="0" fontId="3" fillId="0" borderId="10" xfId="0" applyFont="1" applyBorder="1" applyAlignment="1">
      <alignment horizontal="center" vertical="center" wrapText="1"/>
    </xf>
    <xf numFmtId="0" fontId="3" fillId="19" borderId="10" xfId="0" applyFont="1" applyFill="1" applyBorder="1" applyAlignment="1">
      <alignment horizontal="center" vertical="center" wrapText="1"/>
    </xf>
    <xf numFmtId="0" fontId="7" fillId="19" borderId="2" xfId="0" applyFont="1" applyFill="1" applyBorder="1"/>
    <xf numFmtId="0" fontId="7" fillId="19" borderId="6" xfId="0" applyFont="1" applyFill="1" applyBorder="1"/>
    <xf numFmtId="0" fontId="7" fillId="19" borderId="3" xfId="0" applyFont="1" applyFill="1" applyBorder="1"/>
    <xf numFmtId="0" fontId="3" fillId="22" borderId="10" xfId="0" applyFont="1" applyFill="1" applyBorder="1" applyAlignment="1">
      <alignment horizontal="center" vertical="center" wrapText="1"/>
    </xf>
    <xf numFmtId="0" fontId="0" fillId="22" borderId="6" xfId="0" applyFont="1" applyFill="1" applyBorder="1"/>
    <xf numFmtId="0" fontId="0" fillId="22" borderId="3" xfId="0" applyFont="1" applyFill="1" applyBorder="1"/>
    <xf numFmtId="0" fontId="7" fillId="22" borderId="2" xfId="0" applyFont="1" applyFill="1" applyBorder="1"/>
    <xf numFmtId="0" fontId="0" fillId="33" borderId="6" xfId="0" applyFont="1" applyFill="1" applyBorder="1"/>
    <xf numFmtId="0" fontId="3" fillId="33" borderId="3" xfId="0" applyFont="1" applyFill="1" applyBorder="1"/>
    <xf numFmtId="0" fontId="13" fillId="33" borderId="2" xfId="0" applyFont="1" applyFill="1" applyBorder="1"/>
    <xf numFmtId="0" fontId="2" fillId="2" borderId="10" xfId="0" applyFont="1" applyFill="1" applyBorder="1" applyAlignment="1">
      <alignment horizontal="center" vertical="center" wrapText="1"/>
    </xf>
    <xf numFmtId="167" fontId="2" fillId="13" borderId="2"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4" fillId="34" borderId="2" xfId="0" applyFont="1" applyFill="1" applyBorder="1"/>
    <xf numFmtId="0" fontId="4" fillId="34" borderId="3" xfId="0" applyFont="1" applyFill="1" applyBorder="1"/>
    <xf numFmtId="168" fontId="2" fillId="34" borderId="3" xfId="0" applyNumberFormat="1" applyFont="1" applyFill="1" applyBorder="1"/>
    <xf numFmtId="168" fontId="2" fillId="34" borderId="1" xfId="0" applyNumberFormat="1" applyFont="1" applyFill="1" applyBorder="1"/>
    <xf numFmtId="0" fontId="0" fillId="5" borderId="48" xfId="0" applyFont="1" applyFill="1" applyBorder="1"/>
    <xf numFmtId="0" fontId="0" fillId="5" borderId="49" xfId="0" applyFont="1" applyFill="1" applyBorder="1"/>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168" fontId="0" fillId="5" borderId="49" xfId="0" applyNumberFormat="1" applyFont="1" applyFill="1" applyBorder="1"/>
    <xf numFmtId="168" fontId="0" fillId="5" borderId="10" xfId="0" applyNumberFormat="1" applyFont="1" applyFill="1" applyBorder="1"/>
    <xf numFmtId="0" fontId="0" fillId="0" borderId="8" xfId="0" applyFont="1" applyBorder="1" applyAlignment="1">
      <alignment horizontal="center" vertical="center"/>
    </xf>
    <xf numFmtId="15" fontId="0" fillId="0" borderId="8" xfId="0" applyNumberFormat="1" applyFont="1" applyBorder="1" applyAlignment="1">
      <alignment horizontal="center" vertical="center" wrapText="1"/>
    </xf>
    <xf numFmtId="0" fontId="0" fillId="0" borderId="8" xfId="0" applyFont="1" applyBorder="1" applyAlignment="1">
      <alignment horizontal="center" vertical="center" wrapText="1"/>
    </xf>
    <xf numFmtId="0" fontId="21" fillId="0" borderId="8" xfId="0" applyFont="1" applyBorder="1" applyAlignment="1">
      <alignment horizontal="center"/>
    </xf>
    <xf numFmtId="168" fontId="9" fillId="5" borderId="16" xfId="0" applyNumberFormat="1" applyFont="1" applyFill="1" applyBorder="1" applyAlignment="1">
      <alignment vertical="center" wrapText="1" readingOrder="1"/>
    </xf>
    <xf numFmtId="168" fontId="10" fillId="5" borderId="16" xfId="0" applyNumberFormat="1" applyFont="1" applyFill="1" applyBorder="1" applyAlignment="1">
      <alignment vertical="center" wrapText="1" readingOrder="1"/>
    </xf>
    <xf numFmtId="168" fontId="7" fillId="8" borderId="0" xfId="0" applyNumberFormat="1" applyFont="1" applyFill="1" applyAlignment="1"/>
    <xf numFmtId="168" fontId="8" fillId="8" borderId="0" xfId="0" applyNumberFormat="1" applyFont="1" applyFill="1" applyAlignment="1"/>
    <xf numFmtId="168" fontId="0" fillId="8" borderId="0" xfId="0" applyNumberFormat="1" applyFont="1" applyFill="1" applyAlignment="1"/>
    <xf numFmtId="168" fontId="3" fillId="8" borderId="0" xfId="0" applyNumberFormat="1" applyFont="1" applyFill="1" applyAlignment="1"/>
    <xf numFmtId="168" fontId="7" fillId="0" borderId="0" xfId="0" applyNumberFormat="1" applyFont="1" applyAlignment="1"/>
    <xf numFmtId="168" fontId="8" fillId="0" borderId="0" xfId="0" applyNumberFormat="1" applyFont="1" applyAlignment="1"/>
    <xf numFmtId="0" fontId="0" fillId="0" borderId="0" xfId="0" applyFont="1" applyAlignment="1"/>
    <xf numFmtId="0" fontId="3" fillId="0" borderId="0" xfId="0" applyFont="1" applyAlignment="1"/>
    <xf numFmtId="168" fontId="4" fillId="16" borderId="16" xfId="0" applyNumberFormat="1" applyFont="1" applyFill="1" applyBorder="1" applyAlignment="1">
      <alignment vertical="center" wrapText="1" readingOrder="1"/>
    </xf>
    <xf numFmtId="168" fontId="2" fillId="16" borderId="16" xfId="0" applyNumberFormat="1" applyFont="1" applyFill="1" applyBorder="1" applyAlignment="1">
      <alignment vertical="center" wrapText="1" readingOrder="1"/>
    </xf>
    <xf numFmtId="168" fontId="7" fillId="22" borderId="0" xfId="0" applyNumberFormat="1" applyFont="1" applyFill="1" applyAlignment="1"/>
    <xf numFmtId="165" fontId="10" fillId="22" borderId="13" xfId="0" applyNumberFormat="1" applyFont="1" applyFill="1" applyBorder="1" applyAlignment="1">
      <alignment vertical="center" wrapText="1"/>
    </xf>
    <xf numFmtId="165" fontId="12" fillId="0" borderId="0" xfId="0" applyNumberFormat="1" applyFont="1" applyAlignment="1"/>
    <xf numFmtId="165" fontId="10" fillId="5" borderId="16" xfId="0" applyNumberFormat="1" applyFont="1" applyFill="1" applyBorder="1" applyAlignment="1">
      <alignment vertical="center" wrapText="1"/>
    </xf>
    <xf numFmtId="168" fontId="0" fillId="22" borderId="0" xfId="0" applyNumberFormat="1" applyFont="1" applyFill="1" applyAlignment="1"/>
    <xf numFmtId="165" fontId="10" fillId="0" borderId="0" xfId="0" applyNumberFormat="1" applyFont="1" applyAlignment="1"/>
    <xf numFmtId="165" fontId="2" fillId="16" borderId="16" xfId="0" applyNumberFormat="1" applyFont="1" applyFill="1" applyBorder="1" applyAlignment="1">
      <alignment vertical="center" wrapText="1"/>
    </xf>
    <xf numFmtId="168" fontId="7" fillId="23" borderId="0" xfId="0" applyNumberFormat="1" applyFont="1" applyFill="1" applyAlignment="1"/>
    <xf numFmtId="168" fontId="8" fillId="23" borderId="0" xfId="0" applyNumberFormat="1" applyFont="1" applyFill="1" applyAlignment="1"/>
    <xf numFmtId="168" fontId="0" fillId="23" borderId="0" xfId="0" applyNumberFormat="1" applyFont="1" applyFill="1" applyAlignment="1"/>
    <xf numFmtId="168" fontId="3" fillId="23" borderId="0" xfId="0" applyNumberFormat="1" applyFont="1" applyFill="1" applyAlignment="1"/>
    <xf numFmtId="168" fontId="19" fillId="5" borderId="16" xfId="0" applyNumberFormat="1" applyFont="1" applyFill="1" applyBorder="1" applyAlignment="1">
      <alignment vertical="center" wrapText="1" readingOrder="1"/>
    </xf>
    <xf numFmtId="168" fontId="0" fillId="0" borderId="0" xfId="0" applyNumberFormat="1" applyFont="1" applyAlignment="1"/>
    <xf numFmtId="168" fontId="15" fillId="0" borderId="0" xfId="0" applyNumberFormat="1" applyFont="1" applyAlignment="1"/>
    <xf numFmtId="167" fontId="15" fillId="0" borderId="0" xfId="0" applyNumberFormat="1" applyFont="1" applyAlignment="1"/>
    <xf numFmtId="168" fontId="13" fillId="16" borderId="16" xfId="0" applyNumberFormat="1" applyFont="1" applyFill="1" applyBorder="1" applyAlignment="1">
      <alignment vertical="center" wrapText="1" readingOrder="1"/>
    </xf>
    <xf numFmtId="0" fontId="7" fillId="0" borderId="0" xfId="0" applyFont="1" applyAlignment="1"/>
    <xf numFmtId="165" fontId="3" fillId="0" borderId="0" xfId="0" applyNumberFormat="1" applyFont="1" applyAlignment="1"/>
    <xf numFmtId="168" fontId="19" fillId="5" borderId="21" xfId="0" applyNumberFormat="1" applyFont="1" applyFill="1" applyBorder="1" applyAlignment="1">
      <alignment vertical="center" wrapText="1" readingOrder="1"/>
    </xf>
    <xf numFmtId="168" fontId="9" fillId="5" borderId="21" xfId="0" applyNumberFormat="1" applyFont="1" applyFill="1" applyBorder="1" applyAlignment="1">
      <alignment vertical="center" wrapText="1" readingOrder="1"/>
    </xf>
    <xf numFmtId="168" fontId="10" fillId="5" borderId="21" xfId="0" applyNumberFormat="1" applyFont="1" applyFill="1" applyBorder="1" applyAlignment="1">
      <alignment vertical="center" wrapText="1" readingOrder="1"/>
    </xf>
    <xf numFmtId="165" fontId="10" fillId="5" borderId="21" xfId="0" applyNumberFormat="1" applyFont="1" applyFill="1" applyBorder="1" applyAlignment="1">
      <alignment vertical="center" wrapText="1"/>
    </xf>
    <xf numFmtId="168" fontId="3" fillId="0" borderId="0" xfId="0" applyNumberFormat="1" applyFont="1" applyAlignment="1"/>
    <xf numFmtId="0" fontId="5" fillId="0" borderId="0" xfId="0" applyFont="1"/>
    <xf numFmtId="0" fontId="22" fillId="0" borderId="0" xfId="0" applyFont="1"/>
    <xf numFmtId="169" fontId="3" fillId="10" borderId="24" xfId="0" applyNumberFormat="1" applyFont="1" applyFill="1" applyBorder="1"/>
    <xf numFmtId="169" fontId="3" fillId="19" borderId="24" xfId="0" applyNumberFormat="1" applyFont="1" applyFill="1" applyBorder="1"/>
    <xf numFmtId="0" fontId="22" fillId="0" borderId="0" xfId="0" applyFont="1" applyAlignment="1"/>
    <xf numFmtId="10" fontId="0" fillId="9" borderId="1" xfId="0" applyNumberFormat="1" applyFont="1" applyFill="1" applyBorder="1"/>
    <xf numFmtId="0" fontId="0" fillId="0" borderId="0" xfId="0" applyFont="1" applyBorder="1" applyAlignment="1"/>
    <xf numFmtId="164" fontId="0" fillId="0" borderId="0" xfId="2" applyFont="1" applyFill="1" applyBorder="1"/>
    <xf numFmtId="167" fontId="2" fillId="13" borderId="51" xfId="0" applyNumberFormat="1" applyFont="1" applyFill="1" applyBorder="1" applyAlignment="1">
      <alignment horizontal="center" vertical="center" wrapText="1"/>
    </xf>
    <xf numFmtId="168" fontId="2" fillId="16" borderId="52" xfId="0" applyNumberFormat="1" applyFont="1" applyFill="1" applyBorder="1" applyAlignment="1">
      <alignment horizontal="right" vertical="center" wrapText="1" readingOrder="1"/>
    </xf>
    <xf numFmtId="168" fontId="13" fillId="16" borderId="39" xfId="0" applyNumberFormat="1" applyFont="1" applyFill="1" applyBorder="1" applyAlignment="1">
      <alignment horizontal="right" vertical="center" wrapText="1" readingOrder="1"/>
    </xf>
    <xf numFmtId="0" fontId="23" fillId="9" borderId="3" xfId="0" applyFont="1" applyFill="1" applyBorder="1" applyAlignment="1">
      <alignment horizontal="center"/>
    </xf>
    <xf numFmtId="0" fontId="23" fillId="9" borderId="1" xfId="0" applyFont="1" applyFill="1" applyBorder="1" applyAlignment="1">
      <alignment horizontal="center"/>
    </xf>
    <xf numFmtId="0" fontId="9" fillId="0" borderId="0" xfId="18" applyFont="1"/>
    <xf numFmtId="0" fontId="10" fillId="0" borderId="26" xfId="18" applyFont="1" applyBorder="1" applyAlignment="1" applyProtection="1">
      <alignment horizontal="center"/>
      <protection locked="0"/>
    </xf>
    <xf numFmtId="0" fontId="10" fillId="0" borderId="24" xfId="18" applyFont="1" applyBorder="1" applyAlignment="1" applyProtection="1">
      <alignment horizontal="center"/>
      <protection locked="0"/>
    </xf>
    <xf numFmtId="10" fontId="25" fillId="3" borderId="45" xfId="6" applyNumberFormat="1" applyFont="1" applyFill="1" applyBorder="1" applyAlignment="1" applyProtection="1">
      <alignment horizontal="center" vertical="top"/>
      <protection locked="0"/>
    </xf>
    <xf numFmtId="10" fontId="25" fillId="3" borderId="46" xfId="6" applyNumberFormat="1" applyFont="1" applyFill="1" applyBorder="1" applyAlignment="1" applyProtection="1">
      <alignment horizontal="center" vertical="top"/>
      <protection locked="0"/>
    </xf>
    <xf numFmtId="10" fontId="25" fillId="3" borderId="47" xfId="6" applyNumberFormat="1" applyFont="1" applyFill="1" applyBorder="1" applyAlignment="1" applyProtection="1">
      <alignment horizontal="center" vertical="top"/>
      <protection locked="0"/>
    </xf>
    <xf numFmtId="10" fontId="25" fillId="3" borderId="42" xfId="6" applyNumberFormat="1" applyFont="1" applyFill="1" applyBorder="1" applyAlignment="1" applyProtection="1">
      <alignment horizontal="center" vertical="top"/>
      <protection locked="0"/>
    </xf>
    <xf numFmtId="10" fontId="25" fillId="3" borderId="43" xfId="6" applyNumberFormat="1" applyFont="1" applyFill="1" applyBorder="1" applyAlignment="1" applyProtection="1">
      <alignment horizontal="center" vertical="top"/>
      <protection locked="0"/>
    </xf>
    <xf numFmtId="10" fontId="25" fillId="3" borderId="44" xfId="6" applyNumberFormat="1" applyFont="1" applyFill="1" applyBorder="1" applyAlignment="1" applyProtection="1">
      <alignment horizontal="center" vertical="top"/>
      <protection locked="0"/>
    </xf>
    <xf numFmtId="0" fontId="10" fillId="0" borderId="27" xfId="18" applyFont="1" applyBorder="1" applyAlignment="1" applyProtection="1">
      <alignment horizontal="center"/>
      <protection locked="0"/>
    </xf>
    <xf numFmtId="0" fontId="10" fillId="0" borderId="28" xfId="18" applyFont="1" applyBorder="1" applyAlignment="1" applyProtection="1">
      <alignment horizontal="center"/>
      <protection locked="0"/>
    </xf>
    <xf numFmtId="0" fontId="10" fillId="0" borderId="29" xfId="18" applyFont="1" applyBorder="1" applyAlignment="1" applyProtection="1">
      <alignment horizontal="center"/>
      <protection locked="0"/>
    </xf>
    <xf numFmtId="43" fontId="25" fillId="3" borderId="45" xfId="19" applyNumberFormat="1" applyFont="1" applyFill="1" applyBorder="1" applyAlignment="1" applyProtection="1">
      <alignment horizontal="center" vertical="top"/>
      <protection locked="0"/>
    </xf>
    <xf numFmtId="43" fontId="25" fillId="0" borderId="46" xfId="19" applyFont="1" applyFill="1" applyBorder="1" applyAlignment="1" applyProtection="1">
      <alignment horizontal="center" vertical="top"/>
      <protection locked="0"/>
    </xf>
    <xf numFmtId="43" fontId="25" fillId="0" borderId="47" xfId="19" applyFont="1" applyFill="1" applyBorder="1" applyAlignment="1" applyProtection="1">
      <alignment horizontal="center" vertical="top"/>
      <protection locked="0"/>
    </xf>
    <xf numFmtId="43" fontId="25" fillId="3" borderId="42" xfId="19" applyNumberFormat="1" applyFont="1" applyFill="1" applyBorder="1" applyAlignment="1" applyProtection="1">
      <alignment horizontal="center" vertical="top"/>
      <protection locked="0"/>
    </xf>
    <xf numFmtId="43" fontId="25" fillId="0" borderId="43" xfId="19" applyNumberFormat="1" applyFont="1" applyFill="1" applyBorder="1" applyAlignment="1" applyProtection="1">
      <alignment horizontal="center" vertical="top"/>
      <protection locked="0"/>
    </xf>
    <xf numFmtId="43" fontId="25" fillId="0" borderId="44" xfId="19" applyNumberFormat="1" applyFont="1" applyFill="1" applyBorder="1" applyAlignment="1" applyProtection="1">
      <alignment horizontal="center" vertical="top"/>
      <protection locked="0"/>
    </xf>
    <xf numFmtId="0" fontId="0" fillId="3" borderId="5" xfId="0" applyFont="1" applyFill="1" applyBorder="1" applyAlignment="1">
      <alignment vertical="top"/>
    </xf>
    <xf numFmtId="0" fontId="0" fillId="0" borderId="5" xfId="0" applyFont="1" applyBorder="1" applyAlignment="1">
      <alignment horizontal="center" vertical="top"/>
    </xf>
    <xf numFmtId="0" fontId="0" fillId="0" borderId="5" xfId="0" applyFont="1" applyBorder="1" applyAlignment="1">
      <alignment vertical="top" wrapText="1"/>
    </xf>
    <xf numFmtId="0" fontId="9" fillId="0" borderId="5" xfId="0" applyFont="1" applyFill="1" applyBorder="1" applyAlignment="1">
      <alignment vertical="top" wrapText="1"/>
    </xf>
    <xf numFmtId="0" fontId="0" fillId="3" borderId="6" xfId="0" applyFont="1" applyFill="1" applyBorder="1" applyAlignment="1">
      <alignment vertical="top"/>
    </xf>
    <xf numFmtId="0" fontId="0" fillId="0" borderId="6" xfId="0" applyFont="1" applyBorder="1" applyAlignment="1">
      <alignment horizontal="center" vertical="top"/>
    </xf>
    <xf numFmtId="0" fontId="4" fillId="30" borderId="6" xfId="0" applyFont="1" applyFill="1" applyBorder="1" applyAlignment="1">
      <alignment vertical="top"/>
    </xf>
    <xf numFmtId="0" fontId="0" fillId="0" borderId="6" xfId="0" applyFont="1" applyBorder="1" applyAlignment="1">
      <alignment vertical="top" wrapText="1"/>
    </xf>
    <xf numFmtId="0" fontId="0" fillId="0" borderId="6" xfId="0" applyFont="1" applyFill="1" applyBorder="1" applyAlignment="1">
      <alignment vertical="top"/>
    </xf>
    <xf numFmtId="0" fontId="9" fillId="31" borderId="6" xfId="0" applyFont="1" applyFill="1" applyBorder="1" applyAlignment="1">
      <alignment vertical="top"/>
    </xf>
    <xf numFmtId="0" fontId="0" fillId="3" borderId="0" xfId="0" applyFont="1" applyFill="1" applyBorder="1" applyAlignment="1">
      <alignment vertical="top"/>
    </xf>
    <xf numFmtId="0" fontId="0" fillId="10" borderId="0" xfId="0" quotePrefix="1" applyFont="1" applyFill="1" applyBorder="1" applyAlignment="1">
      <alignment horizontal="left" vertical="top" wrapText="1" indent="2"/>
    </xf>
    <xf numFmtId="0" fontId="0" fillId="0" borderId="0" xfId="0" applyFont="1" applyBorder="1" applyAlignment="1">
      <alignment vertical="top" wrapText="1"/>
    </xf>
    <xf numFmtId="0" fontId="9" fillId="0" borderId="0" xfId="0" applyFont="1" applyFill="1" applyBorder="1" applyAlignment="1">
      <alignment vertical="top" wrapText="1"/>
    </xf>
    <xf numFmtId="0" fontId="0" fillId="10" borderId="0" xfId="0" quotePrefix="1" applyFont="1" applyFill="1" applyBorder="1" applyAlignment="1">
      <alignment horizontal="left" vertical="top" indent="2"/>
    </xf>
    <xf numFmtId="0" fontId="0" fillId="10" borderId="5" xfId="0" quotePrefix="1" applyFont="1" applyFill="1" applyBorder="1" applyAlignment="1">
      <alignment horizontal="left" vertical="top" indent="2"/>
    </xf>
    <xf numFmtId="0" fontId="4" fillId="26" borderId="6" xfId="0" applyFont="1" applyFill="1" applyBorder="1" applyAlignment="1">
      <alignment vertical="top"/>
    </xf>
    <xf numFmtId="0" fontId="0" fillId="3" borderId="8" xfId="0" applyFont="1" applyFill="1" applyBorder="1" applyAlignment="1">
      <alignment vertical="top"/>
    </xf>
    <xf numFmtId="0" fontId="0" fillId="0" borderId="0" xfId="0" applyFont="1"/>
    <xf numFmtId="0" fontId="4" fillId="13" borderId="6" xfId="0" applyFont="1" applyFill="1" applyBorder="1" applyAlignment="1">
      <alignment vertical="top"/>
    </xf>
    <xf numFmtId="0" fontId="0" fillId="0" borderId="6" xfId="0" applyFont="1" applyFill="1" applyBorder="1" applyAlignment="1">
      <alignment vertical="top" wrapText="1"/>
    </xf>
    <xf numFmtId="0" fontId="4" fillId="29" borderId="5" xfId="0" applyFont="1" applyFill="1" applyBorder="1" applyAlignment="1">
      <alignment vertical="top"/>
    </xf>
    <xf numFmtId="10" fontId="2" fillId="29" borderId="1" xfId="0" applyNumberFormat="1" applyFont="1" applyFill="1" applyBorder="1"/>
    <xf numFmtId="169" fontId="4" fillId="29" borderId="12" xfId="2" applyNumberFormat="1" applyFont="1" applyFill="1" applyBorder="1" applyAlignment="1">
      <alignment vertical="center"/>
    </xf>
    <xf numFmtId="9" fontId="4" fillId="29" borderId="1" xfId="0" applyNumberFormat="1" applyFont="1" applyFill="1" applyBorder="1"/>
    <xf numFmtId="169" fontId="4" fillId="29" borderId="1" xfId="2" applyNumberFormat="1" applyFont="1" applyFill="1" applyBorder="1"/>
    <xf numFmtId="0" fontId="0" fillId="4" borderId="0" xfId="0" applyFont="1" applyFill="1"/>
    <xf numFmtId="164" fontId="0" fillId="4" borderId="0" xfId="2" applyFont="1" applyFill="1"/>
    <xf numFmtId="164" fontId="0" fillId="4" borderId="0" xfId="2" applyFont="1" applyFill="1" applyBorder="1"/>
    <xf numFmtId="0" fontId="0" fillId="4" borderId="0" xfId="0" applyFont="1" applyFill="1" applyBorder="1"/>
    <xf numFmtId="0" fontId="27" fillId="4" borderId="0" xfId="0" applyFont="1" applyFill="1"/>
    <xf numFmtId="0" fontId="16" fillId="0" borderId="0" xfId="0" applyFont="1"/>
    <xf numFmtId="0" fontId="16" fillId="4" borderId="1" xfId="0" applyFont="1" applyFill="1" applyBorder="1" applyProtection="1">
      <protection locked="0"/>
    </xf>
    <xf numFmtId="0" fontId="16" fillId="4" borderId="1" xfId="0" applyFont="1" applyFill="1" applyBorder="1"/>
    <xf numFmtId="0" fontId="0" fillId="0" borderId="0" xfId="0" applyFont="1" applyBorder="1" applyAlignment="1">
      <alignment horizontal="center" vertical="center" wrapText="1"/>
    </xf>
    <xf numFmtId="0" fontId="0" fillId="0" borderId="5" xfId="0" applyFont="1" applyBorder="1" applyAlignment="1">
      <alignment horizontal="center" vertical="center"/>
    </xf>
    <xf numFmtId="0" fontId="3" fillId="9" borderId="0" xfId="0" applyFont="1" applyFill="1" applyAlignment="1">
      <alignment horizontal="left" vertical="center"/>
    </xf>
    <xf numFmtId="0" fontId="0" fillId="9" borderId="0" xfId="0" applyFont="1" applyFill="1" applyAlignment="1">
      <alignment horizontal="left" vertical="top" wrapText="1"/>
    </xf>
    <xf numFmtId="0" fontId="0" fillId="0" borderId="5" xfId="0" applyFont="1" applyBorder="1" applyAlignment="1">
      <alignment horizontal="center" vertical="center" wrapText="1"/>
    </xf>
    <xf numFmtId="0" fontId="24" fillId="32" borderId="17" xfId="18" applyFont="1" applyFill="1" applyBorder="1" applyAlignment="1">
      <alignment horizontal="center" vertical="center" wrapText="1"/>
    </xf>
    <xf numFmtId="0" fontId="24" fillId="32" borderId="20" xfId="18" applyFont="1" applyFill="1" applyBorder="1" applyAlignment="1">
      <alignment horizontal="center" vertical="center" wrapText="1"/>
    </xf>
    <xf numFmtId="0" fontId="24" fillId="32" borderId="22" xfId="18" applyFont="1" applyFill="1" applyBorder="1" applyAlignment="1">
      <alignment horizontal="center" vertical="center" wrapText="1"/>
    </xf>
  </cellXfs>
  <cellStyles count="24">
    <cellStyle name="Comma" xfId="1" builtinId="3"/>
    <cellStyle name="Comma 2" xfId="7"/>
    <cellStyle name="Comma 2 2" xfId="11"/>
    <cellStyle name="Comma 3" xfId="8"/>
    <cellStyle name="Comma 32" xfId="19"/>
    <cellStyle name="Comma 4" xfId="14"/>
    <cellStyle name="Comma 4 2" xfId="23"/>
    <cellStyle name="Comma 4 3" xfId="21"/>
    <cellStyle name="Comma 5" xfId="16"/>
    <cellStyle name="Comma 6" xfId="17"/>
    <cellStyle name="Currency" xfId="2" builtinId="4"/>
    <cellStyle name="Currency 2" xfId="5"/>
    <cellStyle name="Currency 2 2" xfId="10"/>
    <cellStyle name="Currency 2 3" xfId="22"/>
    <cellStyle name="Currency 3" xfId="9"/>
    <cellStyle name="Currency 4" xfId="12"/>
    <cellStyle name="Currency 5" xfId="20"/>
    <cellStyle name="Normal" xfId="0" builtinId="0"/>
    <cellStyle name="Normal 138" xfId="18"/>
    <cellStyle name="Normal 2" xfId="4"/>
    <cellStyle name="Normal 2 13" xfId="15"/>
    <cellStyle name="Normal 2 2" xfId="13"/>
    <cellStyle name="Percent" xfId="3" builtinId="5"/>
    <cellStyle name="Percent 2" xfId="6"/>
  </cellStyles>
  <dxfs count="0"/>
  <tableStyles count="0" defaultTableStyle="TableStyleMedium2" defaultPivotStyle="PivotStyleLight16"/>
  <colors>
    <mruColors>
      <color rgb="FFFFCCCC"/>
      <color rgb="FFD8EEC0"/>
      <color rgb="FFCCFF99"/>
      <color rgb="FFFF00FF"/>
      <color rgb="FFD60093"/>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7"/>
  <sheetViews>
    <sheetView showGridLines="0" tabSelected="1" zoomScale="80" zoomScaleNormal="80" workbookViewId="0">
      <pane ySplit="7" topLeftCell="A8" activePane="bottomLeft" state="frozen"/>
      <selection activeCell="F19" sqref="F19"/>
      <selection pane="bottomLeft" activeCell="C8" sqref="C8"/>
    </sheetView>
  </sheetViews>
  <sheetFormatPr defaultColWidth="9.140625" defaultRowHeight="15" x14ac:dyDescent="0.25"/>
  <cols>
    <col min="1" max="1" width="2.28515625" style="74" customWidth="1"/>
    <col min="2" max="2" width="20.5703125" style="73" customWidth="1"/>
    <col min="3" max="3" width="32.7109375" style="74" customWidth="1"/>
    <col min="4" max="4" width="123.28515625" style="75" customWidth="1"/>
    <col min="5" max="5" width="67.28515625" style="74" customWidth="1"/>
    <col min="6" max="8" width="9.140625" style="74" customWidth="1"/>
    <col min="9" max="16384" width="9.140625" style="74"/>
  </cols>
  <sheetData>
    <row r="1" spans="1:5" ht="5.25" customHeight="1" x14ac:dyDescent="0.25"/>
    <row r="2" spans="1:5" s="76" customFormat="1" ht="31.5" customHeight="1" x14ac:dyDescent="0.25">
      <c r="B2" s="347" t="s">
        <v>149</v>
      </c>
      <c r="C2" s="347"/>
      <c r="D2" s="347"/>
      <c r="E2" s="347"/>
    </row>
    <row r="3" spans="1:5" ht="63.75" customHeight="1" x14ac:dyDescent="0.25">
      <c r="B3" s="77"/>
      <c r="C3" s="348" t="s">
        <v>244</v>
      </c>
      <c r="D3" s="348"/>
      <c r="E3" s="348"/>
    </row>
    <row r="4" spans="1:5" ht="31.5" customHeight="1" x14ac:dyDescent="0.25">
      <c r="B4" s="347" t="s">
        <v>151</v>
      </c>
      <c r="C4" s="347"/>
      <c r="D4" s="347"/>
      <c r="E4" s="347"/>
    </row>
    <row r="5" spans="1:5" ht="30" customHeight="1" x14ac:dyDescent="0.25">
      <c r="B5" s="77"/>
      <c r="C5" s="348" t="s">
        <v>150</v>
      </c>
      <c r="D5" s="348"/>
      <c r="E5" s="348"/>
    </row>
    <row r="7" spans="1:5" ht="58.5" customHeight="1" x14ac:dyDescent="0.25">
      <c r="B7" s="65" t="s">
        <v>185</v>
      </c>
      <c r="C7" s="66" t="s">
        <v>147</v>
      </c>
      <c r="D7" s="66" t="s">
        <v>142</v>
      </c>
      <c r="E7" s="69" t="s">
        <v>154</v>
      </c>
    </row>
    <row r="8" spans="1:5" ht="63" customHeight="1" x14ac:dyDescent="0.25">
      <c r="A8" s="311"/>
      <c r="B8" s="312" t="s">
        <v>143</v>
      </c>
      <c r="C8" s="332" t="s">
        <v>155</v>
      </c>
      <c r="D8" s="313" t="s">
        <v>167</v>
      </c>
      <c r="E8" s="314" t="s">
        <v>194</v>
      </c>
    </row>
    <row r="9" spans="1:5" ht="63" customHeight="1" x14ac:dyDescent="0.25">
      <c r="A9" s="315"/>
      <c r="B9" s="316" t="s">
        <v>159</v>
      </c>
      <c r="C9" s="317" t="s">
        <v>158</v>
      </c>
      <c r="D9" s="318" t="s">
        <v>168</v>
      </c>
      <c r="E9" s="319" t="s">
        <v>195</v>
      </c>
    </row>
    <row r="10" spans="1:5" ht="63" customHeight="1" x14ac:dyDescent="0.25">
      <c r="A10" s="315"/>
      <c r="B10" s="316" t="s">
        <v>152</v>
      </c>
      <c r="C10" s="320" t="s">
        <v>153</v>
      </c>
      <c r="D10" s="318" t="s">
        <v>169</v>
      </c>
      <c r="E10" s="319" t="s">
        <v>195</v>
      </c>
    </row>
    <row r="11" spans="1:5" ht="63" customHeight="1" x14ac:dyDescent="0.25">
      <c r="B11" s="78" t="s">
        <v>146</v>
      </c>
      <c r="C11" s="67" t="s">
        <v>148</v>
      </c>
      <c r="D11" s="79" t="s">
        <v>170</v>
      </c>
      <c r="E11" s="203" t="s">
        <v>193</v>
      </c>
    </row>
    <row r="12" spans="1:5" ht="48.75" customHeight="1" x14ac:dyDescent="0.25">
      <c r="A12" s="321"/>
      <c r="B12" s="345"/>
      <c r="C12" s="322" t="s">
        <v>224</v>
      </c>
      <c r="D12" s="323" t="s">
        <v>221</v>
      </c>
      <c r="E12" s="324" t="s">
        <v>195</v>
      </c>
    </row>
    <row r="13" spans="1:5" ht="48.75" customHeight="1" x14ac:dyDescent="0.25">
      <c r="A13" s="321"/>
      <c r="B13" s="345"/>
      <c r="C13" s="325" t="s">
        <v>225</v>
      </c>
      <c r="D13" s="323" t="s">
        <v>235</v>
      </c>
      <c r="E13" s="324" t="s">
        <v>237</v>
      </c>
    </row>
    <row r="14" spans="1:5" ht="48.75" customHeight="1" x14ac:dyDescent="0.25">
      <c r="A14" s="321"/>
      <c r="B14" s="345"/>
      <c r="C14" s="325" t="s">
        <v>226</v>
      </c>
      <c r="D14" s="323" t="s">
        <v>223</v>
      </c>
      <c r="E14" s="324" t="s">
        <v>220</v>
      </c>
    </row>
    <row r="15" spans="1:5" ht="48.75" customHeight="1" x14ac:dyDescent="0.25">
      <c r="A15" s="311"/>
      <c r="B15" s="349"/>
      <c r="C15" s="326" t="s">
        <v>227</v>
      </c>
      <c r="D15" s="313" t="s">
        <v>222</v>
      </c>
      <c r="E15" s="314" t="s">
        <v>220</v>
      </c>
    </row>
    <row r="16" spans="1:5" ht="63" customHeight="1" x14ac:dyDescent="0.25">
      <c r="B16" s="78" t="s">
        <v>144</v>
      </c>
      <c r="C16" s="80" t="s">
        <v>145</v>
      </c>
      <c r="D16" s="79" t="s">
        <v>171</v>
      </c>
      <c r="E16" s="71" t="s">
        <v>189</v>
      </c>
    </row>
    <row r="17" spans="1:5" ht="48.75" customHeight="1" x14ac:dyDescent="0.25">
      <c r="A17" s="321"/>
      <c r="B17" s="345"/>
      <c r="C17" s="322" t="s">
        <v>228</v>
      </c>
      <c r="D17" s="323" t="s">
        <v>238</v>
      </c>
      <c r="E17" s="324" t="s">
        <v>195</v>
      </c>
    </row>
    <row r="18" spans="1:5" ht="48.75" customHeight="1" x14ac:dyDescent="0.25">
      <c r="A18" s="321"/>
      <c r="B18" s="345"/>
      <c r="C18" s="322" t="s">
        <v>229</v>
      </c>
      <c r="D18" s="323" t="s">
        <v>239</v>
      </c>
      <c r="E18" s="324" t="s">
        <v>195</v>
      </c>
    </row>
    <row r="19" spans="1:5" ht="48.75" customHeight="1" x14ac:dyDescent="0.25">
      <c r="A19" s="311"/>
      <c r="B19" s="346"/>
      <c r="C19" s="326" t="s">
        <v>236</v>
      </c>
      <c r="D19" s="313" t="s">
        <v>234</v>
      </c>
      <c r="E19" s="314" t="s">
        <v>189</v>
      </c>
    </row>
    <row r="20" spans="1:5" ht="63" customHeight="1" x14ac:dyDescent="0.25">
      <c r="B20" s="78" t="s">
        <v>183</v>
      </c>
      <c r="C20" s="81" t="s">
        <v>175</v>
      </c>
      <c r="D20" s="79" t="s">
        <v>184</v>
      </c>
      <c r="E20" s="72" t="s">
        <v>190</v>
      </c>
    </row>
    <row r="21" spans="1:5" ht="48.75" customHeight="1" x14ac:dyDescent="0.25">
      <c r="A21" s="321"/>
      <c r="B21" s="345"/>
      <c r="C21" s="322" t="s">
        <v>230</v>
      </c>
      <c r="D21" s="323" t="s">
        <v>240</v>
      </c>
      <c r="E21" s="324" t="s">
        <v>195</v>
      </c>
    </row>
    <row r="22" spans="1:5" ht="48.75" customHeight="1" x14ac:dyDescent="0.25">
      <c r="A22" s="311"/>
      <c r="B22" s="346"/>
      <c r="C22" s="326" t="s">
        <v>231</v>
      </c>
      <c r="D22" s="313" t="s">
        <v>241</v>
      </c>
      <c r="E22" s="314" t="s">
        <v>195</v>
      </c>
    </row>
    <row r="23" spans="1:5" ht="63" customHeight="1" x14ac:dyDescent="0.25">
      <c r="B23" s="78" t="s">
        <v>180</v>
      </c>
      <c r="C23" s="68" t="s">
        <v>181</v>
      </c>
      <c r="D23" s="79" t="s">
        <v>182</v>
      </c>
      <c r="E23" s="72" t="s">
        <v>186</v>
      </c>
    </row>
    <row r="24" spans="1:5" ht="48.75" customHeight="1" x14ac:dyDescent="0.25">
      <c r="A24" s="321"/>
      <c r="B24" s="345"/>
      <c r="C24" s="322" t="s">
        <v>232</v>
      </c>
      <c r="D24" s="323" t="s">
        <v>242</v>
      </c>
      <c r="E24" s="324" t="s">
        <v>195</v>
      </c>
    </row>
    <row r="25" spans="1:5" ht="48.75" customHeight="1" x14ac:dyDescent="0.25">
      <c r="A25" s="311"/>
      <c r="B25" s="346"/>
      <c r="C25" s="326" t="s">
        <v>233</v>
      </c>
      <c r="D25" s="313" t="s">
        <v>243</v>
      </c>
      <c r="E25" s="314" t="s">
        <v>195</v>
      </c>
    </row>
    <row r="26" spans="1:5" ht="63" customHeight="1" x14ac:dyDescent="0.25">
      <c r="A26" s="315"/>
      <c r="B26" s="316" t="s">
        <v>179</v>
      </c>
      <c r="C26" s="327" t="s">
        <v>173</v>
      </c>
      <c r="D26" s="318" t="s">
        <v>178</v>
      </c>
      <c r="E26" s="319" t="s">
        <v>187</v>
      </c>
    </row>
    <row r="27" spans="1:5" ht="63" customHeight="1" x14ac:dyDescent="0.25">
      <c r="A27" s="328"/>
      <c r="B27" s="316" t="s">
        <v>176</v>
      </c>
      <c r="C27" s="330" t="s">
        <v>172</v>
      </c>
      <c r="D27" s="318" t="s">
        <v>177</v>
      </c>
      <c r="E27" s="331" t="s">
        <v>189</v>
      </c>
    </row>
  </sheetData>
  <mergeCells count="8">
    <mergeCell ref="B17:B19"/>
    <mergeCell ref="B21:B22"/>
    <mergeCell ref="B24:B25"/>
    <mergeCell ref="B2:E2"/>
    <mergeCell ref="C3:E3"/>
    <mergeCell ref="B4:E4"/>
    <mergeCell ref="C5:E5"/>
    <mergeCell ref="B12:B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fitToPage="1"/>
  </sheetPr>
  <dimension ref="A1:H54"/>
  <sheetViews>
    <sheetView showGridLines="0" zoomScale="80" zoomScaleNormal="80" workbookViewId="0">
      <selection activeCell="G27" sqref="G27"/>
    </sheetView>
  </sheetViews>
  <sheetFormatPr defaultColWidth="8.85546875" defaultRowHeight="15" x14ac:dyDescent="0.25"/>
  <cols>
    <col min="1" max="1" width="12.5703125" style="6" customWidth="1"/>
    <col min="2" max="2" width="53.42578125" style="6" customWidth="1"/>
    <col min="3" max="8" width="16.7109375" style="6" customWidth="1"/>
    <col min="9" max="16384" width="8.85546875" style="6"/>
  </cols>
  <sheetData>
    <row r="1" spans="1:5" x14ac:dyDescent="0.25">
      <c r="A1" s="1" t="s">
        <v>95</v>
      </c>
      <c r="C1" s="6" t="s">
        <v>136</v>
      </c>
    </row>
    <row r="2" spans="1:5" x14ac:dyDescent="0.25">
      <c r="A2" s="94" t="s">
        <v>106</v>
      </c>
    </row>
    <row r="3" spans="1:5" x14ac:dyDescent="0.25">
      <c r="A3" s="94" t="s">
        <v>107</v>
      </c>
    </row>
    <row r="4" spans="1:5" x14ac:dyDescent="0.25">
      <c r="A4" s="94"/>
    </row>
    <row r="5" spans="1:5" x14ac:dyDescent="0.25">
      <c r="A5" s="82" t="s">
        <v>94</v>
      </c>
    </row>
    <row r="6" spans="1:5" x14ac:dyDescent="0.25">
      <c r="B6" s="6" t="s">
        <v>53</v>
      </c>
    </row>
    <row r="7" spans="1:5" x14ac:dyDescent="0.25">
      <c r="B7" s="6" t="s">
        <v>54</v>
      </c>
    </row>
    <row r="8" spans="1:5" x14ac:dyDescent="0.25">
      <c r="B8" s="6" t="s">
        <v>55</v>
      </c>
    </row>
    <row r="10" spans="1:5" x14ac:dyDescent="0.25">
      <c r="B10" s="83" t="s">
        <v>56</v>
      </c>
      <c r="C10" s="333">
        <v>-8.1110208894197393E-3</v>
      </c>
      <c r="D10" s="285">
        <f>-C10</f>
        <v>8.1110208894197393E-3</v>
      </c>
      <c r="E10" s="6" t="s">
        <v>57</v>
      </c>
    </row>
    <row r="11" spans="1:5" x14ac:dyDescent="0.25">
      <c r="B11" s="83" t="s">
        <v>51</v>
      </c>
      <c r="C11" s="333">
        <v>-1.5929203539823099E-2</v>
      </c>
      <c r="D11" s="285">
        <f>-C11</f>
        <v>1.5929203539823099E-2</v>
      </c>
      <c r="E11" s="6" t="s">
        <v>58</v>
      </c>
    </row>
    <row r="14" spans="1:5" x14ac:dyDescent="0.25">
      <c r="A14" s="82" t="s">
        <v>156</v>
      </c>
    </row>
    <row r="15" spans="1:5" ht="15.75" thickBot="1" x14ac:dyDescent="0.3"/>
    <row r="16" spans="1:5" ht="15.75" thickBot="1" x14ac:dyDescent="0.3">
      <c r="A16" s="84" t="s">
        <v>16</v>
      </c>
      <c r="B16" s="85" t="s">
        <v>11</v>
      </c>
      <c r="C16" s="86" t="s">
        <v>12</v>
      </c>
      <c r="D16" s="86" t="s">
        <v>13</v>
      </c>
    </row>
    <row r="17" spans="1:4" ht="15.75" thickBot="1" x14ac:dyDescent="0.3">
      <c r="A17" s="87" t="s">
        <v>0</v>
      </c>
      <c r="B17" s="88" t="s">
        <v>14</v>
      </c>
      <c r="C17" s="334">
        <v>1500000000</v>
      </c>
      <c r="D17" s="89">
        <f>+C17/$C$21</f>
        <v>0.45731707317073172</v>
      </c>
    </row>
    <row r="18" spans="1:4" ht="15.75" thickBot="1" x14ac:dyDescent="0.3">
      <c r="A18" s="87" t="s">
        <v>1</v>
      </c>
      <c r="B18" s="88" t="s">
        <v>15</v>
      </c>
      <c r="C18" s="334">
        <v>1500000000</v>
      </c>
      <c r="D18" s="89">
        <f>+C18/$C$21</f>
        <v>0.45731707317073172</v>
      </c>
    </row>
    <row r="19" spans="1:4" ht="15.75" thickBot="1" x14ac:dyDescent="0.3">
      <c r="A19" s="87" t="s">
        <v>6</v>
      </c>
      <c r="B19" s="88" t="s">
        <v>65</v>
      </c>
      <c r="C19" s="334">
        <v>180000000</v>
      </c>
      <c r="D19" s="89">
        <f>+C19/$C$21</f>
        <v>5.4878048780487805E-2</v>
      </c>
    </row>
    <row r="20" spans="1:4" ht="15.75" thickBot="1" x14ac:dyDescent="0.3">
      <c r="A20" s="87" t="s">
        <v>17</v>
      </c>
      <c r="B20" s="88" t="s">
        <v>66</v>
      </c>
      <c r="C20" s="334">
        <v>100000000</v>
      </c>
      <c r="D20" s="89">
        <f>+C20/$C$21</f>
        <v>3.048780487804878E-2</v>
      </c>
    </row>
    <row r="21" spans="1:4" ht="15.75" thickBot="1" x14ac:dyDescent="0.3">
      <c r="A21" s="90"/>
      <c r="B21" s="91"/>
      <c r="C21" s="92">
        <v>3280000000</v>
      </c>
      <c r="D21" s="93">
        <v>1</v>
      </c>
    </row>
    <row r="24" spans="1:4" x14ac:dyDescent="0.25">
      <c r="A24" s="82" t="s">
        <v>90</v>
      </c>
    </row>
    <row r="25" spans="1:4" x14ac:dyDescent="0.25">
      <c r="A25" s="82"/>
      <c r="B25" s="6" t="s">
        <v>115</v>
      </c>
      <c r="C25" s="335">
        <v>0.24</v>
      </c>
    </row>
    <row r="26" spans="1:4" x14ac:dyDescent="0.25">
      <c r="A26" s="82"/>
      <c r="B26" s="6" t="s">
        <v>116</v>
      </c>
      <c r="C26" s="335">
        <v>0.41</v>
      </c>
    </row>
    <row r="27" spans="1:4" x14ac:dyDescent="0.25">
      <c r="A27" s="82" t="s">
        <v>91</v>
      </c>
    </row>
    <row r="28" spans="1:4" x14ac:dyDescent="0.25">
      <c r="A28" s="82"/>
      <c r="B28" s="6" t="s">
        <v>86</v>
      </c>
      <c r="C28" s="335">
        <v>0.15</v>
      </c>
    </row>
    <row r="29" spans="1:4" x14ac:dyDescent="0.25">
      <c r="A29" s="82"/>
      <c r="B29" s="6" t="s">
        <v>87</v>
      </c>
      <c r="C29" s="335">
        <v>0.5</v>
      </c>
    </row>
    <row r="30" spans="1:4" x14ac:dyDescent="0.25">
      <c r="A30" s="82"/>
    </row>
    <row r="31" spans="1:4" x14ac:dyDescent="0.25">
      <c r="A31" s="82" t="s">
        <v>92</v>
      </c>
    </row>
    <row r="32" spans="1:4" x14ac:dyDescent="0.25">
      <c r="A32" s="82"/>
      <c r="B32" s="6" t="s">
        <v>118</v>
      </c>
      <c r="C32" s="336">
        <v>1500</v>
      </c>
    </row>
    <row r="33" spans="1:8" x14ac:dyDescent="0.25">
      <c r="A33" s="82"/>
      <c r="C33" s="70"/>
    </row>
    <row r="34" spans="1:8" x14ac:dyDescent="0.25">
      <c r="A34" s="82" t="s">
        <v>93</v>
      </c>
      <c r="C34" s="70"/>
    </row>
    <row r="35" spans="1:8" x14ac:dyDescent="0.25">
      <c r="A35" s="82"/>
      <c r="B35" s="6" t="s">
        <v>157</v>
      </c>
      <c r="C35" s="336">
        <v>1000</v>
      </c>
    </row>
    <row r="36" spans="1:8" x14ac:dyDescent="0.25">
      <c r="A36" s="82"/>
      <c r="B36" s="6" t="s">
        <v>89</v>
      </c>
      <c r="C36" s="336">
        <v>293.64999999999998</v>
      </c>
    </row>
    <row r="37" spans="1:8" x14ac:dyDescent="0.25">
      <c r="C37" s="70"/>
    </row>
    <row r="38" spans="1:8" x14ac:dyDescent="0.25">
      <c r="A38" s="82" t="s">
        <v>138</v>
      </c>
    </row>
    <row r="39" spans="1:8" x14ac:dyDescent="0.25">
      <c r="A39" s="82"/>
      <c r="B39" s="6" t="s">
        <v>139</v>
      </c>
      <c r="C39" s="336">
        <v>2650</v>
      </c>
    </row>
    <row r="43" spans="1:8" x14ac:dyDescent="0.25">
      <c r="A43" s="82" t="s">
        <v>200</v>
      </c>
    </row>
    <row r="44" spans="1:8" ht="15.75" thickBot="1" x14ac:dyDescent="0.3"/>
    <row r="45" spans="1:8" ht="15.75" thickBot="1" x14ac:dyDescent="0.3">
      <c r="C45" s="293"/>
      <c r="D45" s="350" t="s">
        <v>201</v>
      </c>
      <c r="E45" s="351"/>
      <c r="F45" s="351"/>
      <c r="G45" s="351"/>
      <c r="H45" s="352"/>
    </row>
    <row r="46" spans="1:8" ht="15.75" thickBot="1" x14ac:dyDescent="0.3">
      <c r="C46" s="293"/>
      <c r="D46" s="294">
        <v>2019</v>
      </c>
      <c r="E46" s="294">
        <v>2020</v>
      </c>
      <c r="F46" s="294">
        <v>2021</v>
      </c>
      <c r="G46" s="294">
        <v>2022</v>
      </c>
      <c r="H46" s="295">
        <v>2023</v>
      </c>
    </row>
    <row r="47" spans="1:8" x14ac:dyDescent="0.25">
      <c r="B47" s="6" t="s">
        <v>204</v>
      </c>
      <c r="C47" s="293"/>
      <c r="D47" s="296">
        <v>1.5929203539823078E-2</v>
      </c>
      <c r="E47" s="297">
        <v>2.4499511480040148E-2</v>
      </c>
      <c r="F47" s="297">
        <v>2.4499511480040148E-2</v>
      </c>
      <c r="G47" s="297">
        <v>2.4499511480040148E-2</v>
      </c>
      <c r="H47" s="298">
        <v>2.4499511480040148E-2</v>
      </c>
    </row>
    <row r="48" spans="1:8" ht="15.75" thickBot="1" x14ac:dyDescent="0.3">
      <c r="B48" s="6" t="s">
        <v>203</v>
      </c>
      <c r="C48" s="293"/>
      <c r="D48" s="299">
        <v>8.1110208894197445E-3</v>
      </c>
      <c r="E48" s="300">
        <v>9.5465308363126989E-3</v>
      </c>
      <c r="F48" s="300">
        <v>1.2062014329992281E-2</v>
      </c>
      <c r="G48" s="300">
        <v>1.4640982984611651E-2</v>
      </c>
      <c r="H48" s="301">
        <v>1.4877578555722486E-2</v>
      </c>
    </row>
    <row r="49" spans="2:8" x14ac:dyDescent="0.25">
      <c r="C49" s="293"/>
      <c r="D49" s="293"/>
      <c r="E49" s="293"/>
      <c r="F49" s="293"/>
      <c r="G49" s="293"/>
      <c r="H49" s="293"/>
    </row>
    <row r="50" spans="2:8" ht="15.75" thickBot="1" x14ac:dyDescent="0.3">
      <c r="C50" s="293"/>
      <c r="D50" s="293"/>
      <c r="E50" s="293"/>
      <c r="F50" s="293"/>
      <c r="G50" s="293"/>
      <c r="H50" s="293"/>
    </row>
    <row r="51" spans="2:8" ht="15.75" thickBot="1" x14ac:dyDescent="0.3">
      <c r="C51" s="350" t="s">
        <v>202</v>
      </c>
      <c r="D51" s="351"/>
      <c r="E51" s="351"/>
      <c r="F51" s="351"/>
      <c r="G51" s="351"/>
      <c r="H51" s="352"/>
    </row>
    <row r="52" spans="2:8" ht="15.75" thickBot="1" x14ac:dyDescent="0.3">
      <c r="C52" s="302">
        <v>2018</v>
      </c>
      <c r="D52" s="303">
        <v>2019</v>
      </c>
      <c r="E52" s="303">
        <v>2020</v>
      </c>
      <c r="F52" s="303">
        <v>2021</v>
      </c>
      <c r="G52" s="303">
        <v>2022</v>
      </c>
      <c r="H52" s="304">
        <v>2023</v>
      </c>
    </row>
    <row r="53" spans="2:8" x14ac:dyDescent="0.25">
      <c r="B53" s="6" t="s">
        <v>205</v>
      </c>
      <c r="C53" s="305">
        <v>1</v>
      </c>
      <c r="D53" s="306">
        <v>1.0159292035398231</v>
      </c>
      <c r="E53" s="306">
        <v>1.0408189727248549</v>
      </c>
      <c r="F53" s="306">
        <v>1.0663185290957711</v>
      </c>
      <c r="G53" s="306">
        <v>1.0924428121407324</v>
      </c>
      <c r="H53" s="307">
        <v>1.1192071273580615</v>
      </c>
    </row>
    <row r="54" spans="2:8" ht="15.75" thickBot="1" x14ac:dyDescent="0.3">
      <c r="B54" s="6" t="s">
        <v>206</v>
      </c>
      <c r="C54" s="308">
        <v>1</v>
      </c>
      <c r="D54" s="309">
        <v>1.0081110208894197</v>
      </c>
      <c r="E54" s="309">
        <v>1.0177349838367673</v>
      </c>
      <c r="F54" s="309">
        <v>1.0300109177959409</v>
      </c>
      <c r="G54" s="309">
        <v>1.0450912901173555</v>
      </c>
      <c r="H54" s="310">
        <v>1.0606397178839777</v>
      </c>
    </row>
  </sheetData>
  <mergeCells count="2">
    <mergeCell ref="D45:H45"/>
    <mergeCell ref="C51:H51"/>
  </mergeCells>
  <pageMargins left="0.7" right="0.7" top="0.75" bottom="0.75"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499984740745262"/>
    <pageSetUpPr fitToPage="1"/>
  </sheetPr>
  <dimension ref="B1:P18"/>
  <sheetViews>
    <sheetView showGridLines="0" zoomScale="80" zoomScaleNormal="80" workbookViewId="0">
      <selection activeCell="I8" sqref="I8"/>
    </sheetView>
  </sheetViews>
  <sheetFormatPr defaultColWidth="9.140625" defaultRowHeight="15" x14ac:dyDescent="0.25"/>
  <cols>
    <col min="1" max="1" width="4.7109375" style="6" customWidth="1"/>
    <col min="2" max="2" width="45.7109375" style="6" customWidth="1"/>
    <col min="3" max="4" width="17.5703125" style="6" customWidth="1"/>
    <col min="5" max="5" width="1.5703125" style="6" customWidth="1"/>
    <col min="6" max="6" width="17.5703125" style="1" customWidth="1"/>
    <col min="7" max="7" width="9.140625" style="6"/>
    <col min="8" max="9" width="17.5703125" style="6" customWidth="1"/>
    <col min="10" max="10" width="1.42578125" style="6" customWidth="1"/>
    <col min="11" max="11" width="17.5703125" style="6" customWidth="1"/>
    <col min="12" max="12" width="9.140625" style="6"/>
    <col min="13" max="14" width="17.5703125" style="6" customWidth="1"/>
    <col min="15" max="15" width="1.42578125" style="6" customWidth="1"/>
    <col min="16" max="16" width="17.5703125" style="6" customWidth="1"/>
    <col min="17" max="16384" width="9.140625" style="6"/>
  </cols>
  <sheetData>
    <row r="1" spans="2:16" x14ac:dyDescent="0.25">
      <c r="B1" s="168" t="s">
        <v>210</v>
      </c>
      <c r="C1" s="168"/>
      <c r="D1" s="168"/>
      <c r="E1" s="168"/>
    </row>
    <row r="2" spans="2:16" x14ac:dyDescent="0.25">
      <c r="C2" s="227" t="s">
        <v>209</v>
      </c>
      <c r="D2" s="225"/>
      <c r="E2" s="225"/>
      <c r="F2" s="226"/>
      <c r="H2" s="224" t="s">
        <v>208</v>
      </c>
      <c r="I2" s="222"/>
      <c r="J2" s="222"/>
      <c r="K2" s="223"/>
      <c r="M2" s="218" t="s">
        <v>207</v>
      </c>
      <c r="N2" s="219"/>
      <c r="O2" s="219"/>
      <c r="P2" s="220"/>
    </row>
    <row r="3" spans="2:16" s="64" customFormat="1" ht="60" customHeight="1" x14ac:dyDescent="0.25">
      <c r="B3" s="197" t="s">
        <v>158</v>
      </c>
      <c r="C3" s="216" t="s">
        <v>160</v>
      </c>
      <c r="D3" s="216" t="s">
        <v>161</v>
      </c>
      <c r="E3" s="6"/>
      <c r="F3" s="228" t="s">
        <v>188</v>
      </c>
      <c r="H3" s="216" t="s">
        <v>160</v>
      </c>
      <c r="I3" s="216" t="s">
        <v>161</v>
      </c>
      <c r="K3" s="221" t="s">
        <v>188</v>
      </c>
      <c r="M3" s="216" t="s">
        <v>160</v>
      </c>
      <c r="N3" s="216" t="s">
        <v>161</v>
      </c>
      <c r="P3" s="217" t="s">
        <v>188</v>
      </c>
    </row>
    <row r="4" spans="2:16" s="215" customFormat="1" ht="15.75" thickBot="1" x14ac:dyDescent="0.3">
      <c r="C4" s="215" t="s">
        <v>209</v>
      </c>
      <c r="D4" s="215" t="s">
        <v>209</v>
      </c>
      <c r="F4" s="215" t="s">
        <v>209</v>
      </c>
      <c r="H4" s="215" t="s">
        <v>212</v>
      </c>
      <c r="I4" s="215" t="s">
        <v>212</v>
      </c>
      <c r="K4" s="215" t="s">
        <v>212</v>
      </c>
      <c r="M4" s="215" t="s">
        <v>211</v>
      </c>
      <c r="N4" s="215" t="s">
        <v>211</v>
      </c>
      <c r="P4" s="215" t="s">
        <v>211</v>
      </c>
    </row>
    <row r="5" spans="2:16" ht="16.350000000000001" customHeight="1" thickBot="1" x14ac:dyDescent="0.3">
      <c r="B5" s="124" t="s">
        <v>111</v>
      </c>
      <c r="C5" s="172">
        <v>584675.08000000042</v>
      </c>
      <c r="D5" s="172">
        <v>925060.48000000033</v>
      </c>
      <c r="F5" s="169">
        <f>SUM(C5:D5)</f>
        <v>1509735.5600000008</v>
      </c>
      <c r="H5" s="172">
        <f>+C5/('Key assumptions'!D$54)</f>
        <v>579970.92372243176</v>
      </c>
      <c r="I5" s="172">
        <f>+D5/('Key assumptions'!E$54)</f>
        <v>908940.43605792872</v>
      </c>
      <c r="K5" s="169">
        <f>SUM(H5:I5)</f>
        <v>1488911.3597803605</v>
      </c>
      <c r="M5" s="172">
        <f>+H5/('Key assumptions'!$D$53)</f>
        <v>570877.30296720192</v>
      </c>
      <c r="N5" s="172">
        <f>+I5/('Key assumptions'!$E$53)</f>
        <v>873293.49279474665</v>
      </c>
      <c r="P5" s="169">
        <f>SUM(M5:N5)</f>
        <v>1444170.7957619485</v>
      </c>
    </row>
    <row r="6" spans="2:16" ht="15.75" thickBot="1" x14ac:dyDescent="0.3">
      <c r="C6" s="2"/>
      <c r="D6" s="2"/>
      <c r="F6" s="170"/>
      <c r="K6" s="170"/>
      <c r="P6" s="170"/>
    </row>
    <row r="7" spans="2:16" ht="15.75" thickBot="1" x14ac:dyDescent="0.3">
      <c r="B7" s="124" t="s">
        <v>88</v>
      </c>
      <c r="C7" s="172">
        <f>SUM(C8:C9)</f>
        <v>21422.710000000025</v>
      </c>
      <c r="D7" s="172">
        <f>SUM(D8:D9)</f>
        <v>32511.72</v>
      </c>
      <c r="F7" s="169">
        <f>SUM(F8:F9)</f>
        <v>53934.430000000022</v>
      </c>
      <c r="H7" s="169">
        <f t="shared" ref="H7:I7" si="0">SUM(H8:H9)</f>
        <v>21422.710000000025</v>
      </c>
      <c r="I7" s="169">
        <f t="shared" si="0"/>
        <v>32511.72</v>
      </c>
      <c r="K7" s="169">
        <f>SUM(K8:K9)</f>
        <v>53934.430000000022</v>
      </c>
      <c r="M7" s="169">
        <f t="shared" ref="M7" si="1">SUM(M8:M9)</f>
        <v>21086.81385017424</v>
      </c>
      <c r="N7" s="169">
        <f t="shared" ref="N7" si="2">SUM(N8:N9)</f>
        <v>31236.671171437822</v>
      </c>
      <c r="P7" s="169">
        <f>SUM(P8:P9)</f>
        <v>52323.485021612054</v>
      </c>
    </row>
    <row r="8" spans="2:16" ht="15.75" thickBot="1" x14ac:dyDescent="0.3">
      <c r="B8" s="113" t="s">
        <v>28</v>
      </c>
      <c r="C8" s="173">
        <v>2175.71</v>
      </c>
      <c r="D8" s="173">
        <v>10977.570000000002</v>
      </c>
      <c r="F8" s="118">
        <f>SUM(C8:D8)</f>
        <v>13153.280000000002</v>
      </c>
      <c r="H8" s="193">
        <f t="shared" ref="H8:H9" si="3">+C8</f>
        <v>2175.71</v>
      </c>
      <c r="I8" s="193">
        <f t="shared" ref="I8:I9" si="4">+D8</f>
        <v>10977.570000000002</v>
      </c>
      <c r="K8" s="118">
        <f>SUM(H8:I8)</f>
        <v>13153.280000000002</v>
      </c>
      <c r="M8" s="193">
        <f>+H8/('Key assumptions'!$D$53)</f>
        <v>2141.5960801393726</v>
      </c>
      <c r="N8" s="193">
        <f>+I8/('Key assumptions'!$E$53)</f>
        <v>10547.050243771806</v>
      </c>
      <c r="P8" s="118">
        <f>SUM(M8:N8)</f>
        <v>12688.646323911178</v>
      </c>
    </row>
    <row r="9" spans="2:16" ht="15.75" thickBot="1" x14ac:dyDescent="0.3">
      <c r="B9" s="113" t="s">
        <v>44</v>
      </c>
      <c r="C9" s="173">
        <v>19247.000000000025</v>
      </c>
      <c r="D9" s="173">
        <v>21534.15</v>
      </c>
      <c r="F9" s="118">
        <f>SUM(C9:D9)</f>
        <v>40781.150000000023</v>
      </c>
      <c r="H9" s="193">
        <f t="shared" si="3"/>
        <v>19247.000000000025</v>
      </c>
      <c r="I9" s="193">
        <f t="shared" si="4"/>
        <v>21534.15</v>
      </c>
      <c r="K9" s="118">
        <f>SUM(H9:I9)</f>
        <v>40781.150000000023</v>
      </c>
      <c r="M9" s="193">
        <f>+H9/('Key assumptions'!$D$53)</f>
        <v>18945.217770034866</v>
      </c>
      <c r="N9" s="193">
        <f>+I9/('Key assumptions'!$E$53)</f>
        <v>20689.620927666016</v>
      </c>
      <c r="P9" s="118">
        <f>SUM(M9:N9)</f>
        <v>39634.838697700878</v>
      </c>
    </row>
    <row r="10" spans="2:16" ht="15.75" thickBot="1" x14ac:dyDescent="0.3">
      <c r="C10" s="2"/>
      <c r="D10" s="2"/>
      <c r="F10" s="170"/>
      <c r="K10" s="170"/>
      <c r="P10" s="170"/>
    </row>
    <row r="11" spans="2:16" ht="15.75" thickBot="1" x14ac:dyDescent="0.3">
      <c r="B11" s="124" t="s">
        <v>62</v>
      </c>
      <c r="C11" s="172">
        <f>SUM(C12:C16)</f>
        <v>839959.26</v>
      </c>
      <c r="D11" s="172">
        <f>SUM(D12:D16)</f>
        <v>989852.52</v>
      </c>
      <c r="F11" s="169">
        <f>SUM(F12:F16)</f>
        <v>1829811.78</v>
      </c>
      <c r="H11" s="169">
        <f t="shared" ref="H11:I11" si="5">SUM(H12:H16)</f>
        <v>839959.26</v>
      </c>
      <c r="I11" s="169">
        <f t="shared" si="5"/>
        <v>989852.52</v>
      </c>
      <c r="K11" s="169">
        <f>SUM(K12:K16)</f>
        <v>1829811.78</v>
      </c>
      <c r="M11" s="169">
        <f t="shared" ref="M11" si="6">SUM(M12:M16)</f>
        <v>826789.16707317065</v>
      </c>
      <c r="N11" s="169">
        <f t="shared" ref="N11" si="7">SUM(N12:N16)</f>
        <v>951032.35619213863</v>
      </c>
      <c r="P11" s="169">
        <f>SUM(P12:P16)</f>
        <v>1777821.5232653094</v>
      </c>
    </row>
    <row r="12" spans="2:16" ht="14.1" customHeight="1" thickBot="1" x14ac:dyDescent="0.3">
      <c r="B12" s="113" t="s">
        <v>112</v>
      </c>
      <c r="C12" s="173">
        <v>0</v>
      </c>
      <c r="D12" s="173">
        <v>48045.8</v>
      </c>
      <c r="F12" s="118">
        <f>SUM(C12:D12)</f>
        <v>48045.8</v>
      </c>
      <c r="H12" s="193">
        <f t="shared" ref="H12:H16" si="8">+C12</f>
        <v>0</v>
      </c>
      <c r="I12" s="193">
        <f t="shared" ref="I12:I16" si="9">+D12</f>
        <v>48045.8</v>
      </c>
      <c r="K12" s="118">
        <f>SUM(H12:I12)</f>
        <v>48045.8</v>
      </c>
      <c r="M12" s="193">
        <f>+H12/('Key assumptions'!$D$53)</f>
        <v>0</v>
      </c>
      <c r="N12" s="193">
        <f>+I12/('Key assumptions'!$E$53)</f>
        <v>46161.533618297253</v>
      </c>
      <c r="P12" s="118">
        <f>SUM(M12:N12)</f>
        <v>46161.533618297253</v>
      </c>
    </row>
    <row r="13" spans="2:16" ht="14.1" customHeight="1" thickBot="1" x14ac:dyDescent="0.3">
      <c r="B13" s="113" t="s">
        <v>113</v>
      </c>
      <c r="C13" s="173">
        <v>448911.59</v>
      </c>
      <c r="D13" s="173">
        <v>59811.610000000015</v>
      </c>
      <c r="F13" s="118">
        <f>SUM(C13:D13)</f>
        <v>508723.20000000007</v>
      </c>
      <c r="H13" s="193">
        <f t="shared" si="8"/>
        <v>448911.59</v>
      </c>
      <c r="I13" s="193">
        <f t="shared" si="9"/>
        <v>59811.610000000015</v>
      </c>
      <c r="K13" s="118">
        <f>SUM(H13:I13)</f>
        <v>508723.20000000007</v>
      </c>
      <c r="M13" s="193">
        <f>+H13/('Key assumptions'!$D$53)</f>
        <v>441872.90653310105</v>
      </c>
      <c r="N13" s="193">
        <f>+I13/('Key assumptions'!$E$53)</f>
        <v>57465.910564076046</v>
      </c>
      <c r="P13" s="118">
        <f>SUM(M13:N13)</f>
        <v>499338.81709717709</v>
      </c>
    </row>
    <row r="14" spans="2:16" ht="14.1" customHeight="1" thickBot="1" x14ac:dyDescent="0.3">
      <c r="B14" s="113" t="s">
        <v>114</v>
      </c>
      <c r="C14" s="173">
        <v>288618.28999999998</v>
      </c>
      <c r="D14" s="173">
        <v>555359.4</v>
      </c>
      <c r="F14" s="118">
        <f>SUM(C14:D14)</f>
        <v>843977.69</v>
      </c>
      <c r="H14" s="193">
        <f t="shared" si="8"/>
        <v>288618.28999999998</v>
      </c>
      <c r="I14" s="193">
        <f t="shared" si="9"/>
        <v>555359.4</v>
      </c>
      <c r="K14" s="118">
        <f>SUM(H14:I14)</f>
        <v>843977.69</v>
      </c>
      <c r="M14" s="193">
        <f>+H14/('Key assumptions'!$D$53)</f>
        <v>284092.91611498257</v>
      </c>
      <c r="N14" s="193">
        <f>+I14/('Key assumptions'!$E$53)</f>
        <v>533579.24341643578</v>
      </c>
      <c r="P14" s="118">
        <f>SUM(M14:N14)</f>
        <v>817672.15953141835</v>
      </c>
    </row>
    <row r="15" spans="2:16" ht="14.1" customHeight="1" thickBot="1" x14ac:dyDescent="0.3">
      <c r="B15" s="113" t="s">
        <v>120</v>
      </c>
      <c r="C15" s="173">
        <v>68034.66</v>
      </c>
      <c r="D15" s="173">
        <v>233490</v>
      </c>
      <c r="F15" s="118">
        <f>SUM(C15:D15)</f>
        <v>301524.66000000003</v>
      </c>
      <c r="H15" s="193">
        <f t="shared" si="8"/>
        <v>68034.66</v>
      </c>
      <c r="I15" s="193">
        <f t="shared" si="9"/>
        <v>233490</v>
      </c>
      <c r="K15" s="118">
        <f>SUM(H15:I15)</f>
        <v>301524.66000000003</v>
      </c>
      <c r="M15" s="193">
        <f>+H15/('Key assumptions'!$D$53)</f>
        <v>66967.914459930311</v>
      </c>
      <c r="N15" s="193">
        <f>+I15/('Key assumptions'!$E$53)</f>
        <v>224332.95906273235</v>
      </c>
      <c r="P15" s="118">
        <f>SUM(M15:N15)</f>
        <v>291300.87352266267</v>
      </c>
    </row>
    <row r="16" spans="2:16" ht="14.1" customHeight="1" thickBot="1" x14ac:dyDescent="0.3">
      <c r="B16" s="113" t="s">
        <v>121</v>
      </c>
      <c r="C16" s="173">
        <v>34394.720000000001</v>
      </c>
      <c r="D16" s="173">
        <v>93145.709999999992</v>
      </c>
      <c r="F16" s="118">
        <f>SUM(C16:D16)</f>
        <v>127540.43</v>
      </c>
      <c r="H16" s="193">
        <f t="shared" si="8"/>
        <v>34394.720000000001</v>
      </c>
      <c r="I16" s="193">
        <f t="shared" si="9"/>
        <v>93145.709999999992</v>
      </c>
      <c r="K16" s="118">
        <f>SUM(H16:I16)</f>
        <v>127540.43</v>
      </c>
      <c r="M16" s="193">
        <f>+H16/('Key assumptions'!$D$53)</f>
        <v>33855.429965156793</v>
      </c>
      <c r="N16" s="193">
        <f>+I16/('Key assumptions'!$E$53)</f>
        <v>89492.709530597189</v>
      </c>
      <c r="P16" s="118">
        <f>SUM(M16:N16)</f>
        <v>123348.13949575397</v>
      </c>
    </row>
    <row r="17" spans="2:16" ht="15.75" thickBot="1" x14ac:dyDescent="0.3">
      <c r="C17" s="2"/>
      <c r="D17" s="2"/>
      <c r="F17" s="170"/>
      <c r="K17" s="170"/>
      <c r="P17" s="170"/>
    </row>
    <row r="18" spans="2:16" ht="15.75" thickBot="1" x14ac:dyDescent="0.3">
      <c r="B18" s="124" t="s">
        <v>119</v>
      </c>
      <c r="C18" s="169">
        <f>+C11+C7+C5</f>
        <v>1446057.0500000005</v>
      </c>
      <c r="D18" s="169">
        <f>+D11+D7+D5</f>
        <v>1947424.7200000002</v>
      </c>
      <c r="F18" s="169">
        <f>+F11+F7+F5</f>
        <v>3393481.7700000005</v>
      </c>
      <c r="H18" s="169">
        <f t="shared" ref="H18:I18" si="10">+H11+H7+H5</f>
        <v>1441352.8937224317</v>
      </c>
      <c r="I18" s="169">
        <f t="shared" si="10"/>
        <v>1931304.6760579287</v>
      </c>
      <c r="K18" s="169">
        <f>+K11+K7+K5</f>
        <v>3372657.5697803604</v>
      </c>
      <c r="M18" s="169">
        <f t="shared" ref="M18:N18" si="11">+M11+M7+M5</f>
        <v>1418753.2838905468</v>
      </c>
      <c r="N18" s="169">
        <f t="shared" si="11"/>
        <v>1855562.520158323</v>
      </c>
      <c r="P18" s="169">
        <f>+P11+P7+P5</f>
        <v>3274315.8040488698</v>
      </c>
    </row>
  </sheetData>
  <pageMargins left="0.7" right="0.7" top="0.75" bottom="0.75" header="0.3" footer="0.3"/>
  <pageSetup paperSize="9" scale="3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FFFF"/>
    <pageSetUpPr fitToPage="1"/>
  </sheetPr>
  <dimension ref="A1:K67"/>
  <sheetViews>
    <sheetView showGridLines="0" topLeftCell="A22" zoomScale="80" zoomScaleNormal="80" workbookViewId="0">
      <selection activeCell="I28" sqref="I28"/>
    </sheetView>
  </sheetViews>
  <sheetFormatPr defaultColWidth="8.85546875" defaultRowHeight="15" outlineLevelRow="1" x14ac:dyDescent="0.25"/>
  <cols>
    <col min="1" max="1" width="4.7109375" style="6" customWidth="1"/>
    <col min="2" max="2" width="12.5703125" style="6" customWidth="1"/>
    <col min="3" max="3" width="52.7109375" style="6" customWidth="1"/>
    <col min="4" max="8" width="13.85546875" style="6" customWidth="1"/>
    <col min="9" max="9" width="13.7109375" style="144" customWidth="1"/>
    <col min="10" max="10" width="12.140625" style="6" customWidth="1"/>
    <col min="11" max="11" width="13.85546875" style="6" customWidth="1"/>
    <col min="12" max="16384" width="8.85546875" style="6"/>
  </cols>
  <sheetData>
    <row r="1" spans="1:11" hidden="1" outlineLevel="1" x14ac:dyDescent="0.25">
      <c r="A1" s="1" t="s">
        <v>52</v>
      </c>
    </row>
    <row r="2" spans="1:11" hidden="1" outlineLevel="1" x14ac:dyDescent="0.25">
      <c r="D2" s="1"/>
    </row>
    <row r="3" spans="1:11" hidden="1" outlineLevel="1" x14ac:dyDescent="0.25">
      <c r="B3" s="98" t="s">
        <v>21</v>
      </c>
      <c r="C3" s="99"/>
      <c r="D3" s="100">
        <f>SUM(D4:D9)</f>
        <v>26009089.530845352</v>
      </c>
    </row>
    <row r="4" spans="1:11" ht="24" hidden="1" customHeight="1" outlineLevel="1" x14ac:dyDescent="0.25">
      <c r="B4" s="101" t="s">
        <v>10</v>
      </c>
      <c r="C4" s="101"/>
      <c r="D4" s="102">
        <f>'s4. Works Delivery'!C25</f>
        <v>18330446.301646259</v>
      </c>
      <c r="F4" s="9"/>
    </row>
    <row r="5" spans="1:11" ht="24" hidden="1" customHeight="1" outlineLevel="1" x14ac:dyDescent="0.25">
      <c r="B5" s="101" t="s">
        <v>5</v>
      </c>
      <c r="C5" s="101"/>
      <c r="D5" s="102">
        <f>'s5. Project Development'!K41</f>
        <v>6105365.6496408498</v>
      </c>
    </row>
    <row r="6" spans="1:11" ht="24" hidden="1" customHeight="1" outlineLevel="1" x14ac:dyDescent="0.25">
      <c r="B6" s="101" t="s">
        <v>20</v>
      </c>
      <c r="C6" s="101"/>
      <c r="D6" s="103">
        <f>+'s6.1 Land &amp; Environment'!C22</f>
        <v>291715.755168</v>
      </c>
    </row>
    <row r="7" spans="1:11" ht="24" hidden="1" customHeight="1" outlineLevel="1" x14ac:dyDescent="0.25">
      <c r="B7" s="101" t="s">
        <v>38</v>
      </c>
      <c r="C7" s="101"/>
      <c r="D7" s="103">
        <f>+'s6.2 Stakeholder &amp; Comm Egmt'!C20</f>
        <v>171606.82439024388</v>
      </c>
    </row>
    <row r="8" spans="1:11" ht="24" hidden="1" customHeight="1" outlineLevel="1" x14ac:dyDescent="0.25">
      <c r="B8" s="101" t="s">
        <v>36</v>
      </c>
      <c r="C8" s="101"/>
      <c r="D8" s="103">
        <f>'s6.3. Insurance'!CM5</f>
        <v>909954.99999999988</v>
      </c>
    </row>
    <row r="9" spans="1:11" hidden="1" outlineLevel="1" x14ac:dyDescent="0.25">
      <c r="B9" s="101" t="s">
        <v>37</v>
      </c>
      <c r="C9" s="101"/>
      <c r="D9" s="103">
        <f>'s6.4 Bidder Payments'!CM5</f>
        <v>200000</v>
      </c>
    </row>
    <row r="10" spans="1:11" hidden="1" outlineLevel="1" x14ac:dyDescent="0.25"/>
    <row r="11" spans="1:11" hidden="1" outlineLevel="1" x14ac:dyDescent="0.25"/>
    <row r="12" spans="1:11" ht="60" hidden="1" customHeight="1" outlineLevel="1" x14ac:dyDescent="0.25">
      <c r="C12" s="58"/>
      <c r="D12" s="171" t="s">
        <v>161</v>
      </c>
      <c r="E12" s="171" t="s">
        <v>162</v>
      </c>
      <c r="F12" s="171" t="s">
        <v>163</v>
      </c>
      <c r="G12" s="171" t="s">
        <v>164</v>
      </c>
      <c r="H12" s="108" t="s">
        <v>105</v>
      </c>
      <c r="K12" s="28" t="s">
        <v>97</v>
      </c>
    </row>
    <row r="13" spans="1:11" hidden="1" outlineLevel="1" x14ac:dyDescent="0.25">
      <c r="B13" s="98" t="s">
        <v>35</v>
      </c>
      <c r="C13" s="99"/>
      <c r="D13" s="104"/>
      <c r="E13" s="104"/>
      <c r="F13" s="105"/>
      <c r="G13" s="105"/>
      <c r="H13" s="105"/>
    </row>
    <row r="14" spans="1:11" hidden="1" outlineLevel="1" x14ac:dyDescent="0.25">
      <c r="B14" s="95" t="s">
        <v>10</v>
      </c>
      <c r="C14" s="95"/>
      <c r="D14" s="106">
        <f>'s4. Works Delivery'!G25</f>
        <v>4863174.4193333331</v>
      </c>
      <c r="E14" s="106">
        <f>'s4. Works Delivery'!H25</f>
        <v>11646079.188301021</v>
      </c>
      <c r="F14" s="106">
        <f>'s4. Works Delivery'!I25</f>
        <v>1821192.6940119045</v>
      </c>
      <c r="G14" s="106">
        <f>'s4. Works Delivery'!J25</f>
        <v>0</v>
      </c>
      <c r="H14" s="107">
        <f>SUM(D14:G14)</f>
        <v>18330446.301646259</v>
      </c>
      <c r="K14" s="97">
        <f>H14-D4</f>
        <v>0</v>
      </c>
    </row>
    <row r="15" spans="1:11" hidden="1" outlineLevel="1" x14ac:dyDescent="0.25">
      <c r="B15" s="95" t="s">
        <v>5</v>
      </c>
      <c r="C15" s="95"/>
      <c r="D15" s="106">
        <f>'s5. Project Development'!G41</f>
        <v>3475287.4685966666</v>
      </c>
      <c r="E15" s="106">
        <f>'s5. Project Development'!H41</f>
        <v>2062578.8637012234</v>
      </c>
      <c r="F15" s="106">
        <f>'s5. Project Development'!I41</f>
        <v>567499.3173429583</v>
      </c>
      <c r="G15" s="106">
        <f>'s5. Project Development'!J41</f>
        <v>0</v>
      </c>
      <c r="H15" s="107">
        <f t="shared" ref="H15:H21" si="0">SUM(D15:G15)</f>
        <v>6105365.6496408479</v>
      </c>
      <c r="K15" s="97">
        <f>H15-'s5. Project Development'!K41</f>
        <v>0</v>
      </c>
    </row>
    <row r="16" spans="1:11" hidden="1" outlineLevel="1" x14ac:dyDescent="0.25">
      <c r="B16" s="95" t="s">
        <v>191</v>
      </c>
      <c r="C16" s="95"/>
      <c r="D16" s="106">
        <f>SUM(D17:D20)</f>
        <v>803988.15671031177</v>
      </c>
      <c r="E16" s="106">
        <f>SUM(E17:E20)</f>
        <v>567055.49692470825</v>
      </c>
      <c r="F16" s="106">
        <f>SUM(F17:F20)</f>
        <v>202233.92592322375</v>
      </c>
      <c r="G16" s="106">
        <f>SUM(G17:G20)</f>
        <v>0</v>
      </c>
      <c r="H16" s="107">
        <f t="shared" si="0"/>
        <v>1573277.5795582437</v>
      </c>
      <c r="K16" s="97"/>
    </row>
    <row r="17" spans="1:11" hidden="1" outlineLevel="1" x14ac:dyDescent="0.25">
      <c r="B17" s="199" t="s">
        <v>20</v>
      </c>
      <c r="C17" s="143"/>
      <c r="D17" s="200">
        <f>+'s6.1 Land &amp; Environment'!G22</f>
        <v>229149.65596799998</v>
      </c>
      <c r="E17" s="200">
        <f>+'s6.1 Land &amp; Environment'!H22</f>
        <v>0</v>
      </c>
      <c r="F17" s="200">
        <f>+'s6.1 Land &amp; Environment'!I22</f>
        <v>62566.099200000011</v>
      </c>
      <c r="G17" s="200">
        <f>+'s6.1 Land &amp; Environment'!J22</f>
        <v>0</v>
      </c>
      <c r="H17" s="201">
        <f t="shared" si="0"/>
        <v>291715.755168</v>
      </c>
      <c r="K17" s="97">
        <f>H17-D6</f>
        <v>0</v>
      </c>
    </row>
    <row r="18" spans="1:11" hidden="1" outlineLevel="1" x14ac:dyDescent="0.25">
      <c r="B18" s="199" t="s">
        <v>38</v>
      </c>
      <c r="C18" s="143"/>
      <c r="D18" s="200">
        <f>+'s6.2 Stakeholder &amp; Comm Egmt'!G20</f>
        <v>58332.413785790035</v>
      </c>
      <c r="E18" s="200">
        <f>+'s6.2 Stakeholder &amp; Comm Egmt'!H20</f>
        <v>92296.366489925771</v>
      </c>
      <c r="F18" s="200">
        <f>+'s6.2 Stakeholder &amp; Comm Egmt'!I20</f>
        <v>20978.0441145281</v>
      </c>
      <c r="G18" s="200">
        <f>+'s6.2 Stakeholder &amp; Comm Egmt'!J20</f>
        <v>0</v>
      </c>
      <c r="H18" s="201">
        <f t="shared" si="0"/>
        <v>171606.82439024391</v>
      </c>
      <c r="K18" s="97">
        <f>H18-D7</f>
        <v>0</v>
      </c>
    </row>
    <row r="19" spans="1:11" hidden="1" outlineLevel="1" x14ac:dyDescent="0.25">
      <c r="B19" s="199" t="s">
        <v>36</v>
      </c>
      <c r="C19" s="143"/>
      <c r="D19" s="200">
        <f>'s6.3. Insurance'!CI5</f>
        <v>316506.08695652173</v>
      </c>
      <c r="E19" s="200">
        <f>'s6.3. Insurance'!CJ5</f>
        <v>474759.13043478248</v>
      </c>
      <c r="F19" s="200">
        <f>'s6.3. Insurance'!CK5</f>
        <v>118689.78260869565</v>
      </c>
      <c r="G19" s="200">
        <f>'s6.3. Insurance'!CL5</f>
        <v>0</v>
      </c>
      <c r="H19" s="201">
        <f t="shared" si="0"/>
        <v>909954.99999999988</v>
      </c>
      <c r="K19" s="97">
        <f>H19-D8</f>
        <v>0</v>
      </c>
    </row>
    <row r="20" spans="1:11" ht="15.75" hidden="1" outlineLevel="1" thickBot="1" x14ac:dyDescent="0.3">
      <c r="B20" s="199" t="s">
        <v>141</v>
      </c>
      <c r="C20" s="143"/>
      <c r="D20" s="200">
        <f>'s6.4 Bidder Payments'!CI5</f>
        <v>200000</v>
      </c>
      <c r="E20" s="200">
        <f>'s6.4 Bidder Payments'!CJ5</f>
        <v>0</v>
      </c>
      <c r="F20" s="200">
        <f>'s6.4 Bidder Payments'!CK5</f>
        <v>0</v>
      </c>
      <c r="G20" s="200">
        <f>'s6.4 Bidder Payments'!CL5</f>
        <v>0</v>
      </c>
      <c r="H20" s="201">
        <f t="shared" si="0"/>
        <v>200000</v>
      </c>
      <c r="K20" s="97">
        <f>H20-D9</f>
        <v>0</v>
      </c>
    </row>
    <row r="21" spans="1:11" ht="15.75" hidden="1" outlineLevel="1" thickBot="1" x14ac:dyDescent="0.3">
      <c r="B21" s="198" t="s">
        <v>49</v>
      </c>
      <c r="C21" s="124"/>
      <c r="D21" s="136">
        <f>SUM(D14:D16)</f>
        <v>9142450.044640312</v>
      </c>
      <c r="E21" s="136">
        <f>SUM(E14:E16)</f>
        <v>14275713.548926951</v>
      </c>
      <c r="F21" s="136">
        <f>SUM(F14:F16)</f>
        <v>2590925.9372780863</v>
      </c>
      <c r="G21" s="136">
        <f>SUM(G14:G16)</f>
        <v>0</v>
      </c>
      <c r="H21" s="136">
        <f t="shared" si="0"/>
        <v>26009089.530845352</v>
      </c>
      <c r="K21" s="97">
        <f>H21-D3</f>
        <v>0</v>
      </c>
    </row>
    <row r="22" spans="1:11" collapsed="1" x14ac:dyDescent="0.25">
      <c r="D22" s="96"/>
    </row>
    <row r="23" spans="1:11" x14ac:dyDescent="0.25">
      <c r="A23" s="1" t="s">
        <v>166</v>
      </c>
    </row>
    <row r="25" spans="1:11" x14ac:dyDescent="0.25">
      <c r="B25" s="98" t="s">
        <v>21</v>
      </c>
      <c r="C25" s="99"/>
      <c r="D25" s="100">
        <f>SUM(D26:D31)</f>
        <v>25425530.279239967</v>
      </c>
    </row>
    <row r="26" spans="1:11" x14ac:dyDescent="0.25">
      <c r="B26" s="101" t="s">
        <v>10</v>
      </c>
      <c r="C26" s="101"/>
      <c r="D26" s="102">
        <f>'s4. Works Delivery'!E25</f>
        <v>17908017.723814357</v>
      </c>
    </row>
    <row r="27" spans="1:11" x14ac:dyDescent="0.25">
      <c r="B27" s="101" t="s">
        <v>5</v>
      </c>
      <c r="C27" s="101"/>
      <c r="D27" s="102">
        <f>'s5. Project Development'!W41</f>
        <v>5971090.5312801898</v>
      </c>
    </row>
    <row r="28" spans="1:11" x14ac:dyDescent="0.25">
      <c r="B28" s="101" t="s">
        <v>20</v>
      </c>
      <c r="C28" s="101"/>
      <c r="D28" s="103">
        <f>+'s6.1 Land &amp; Environment'!E22</f>
        <v>285201.37956453592</v>
      </c>
    </row>
    <row r="29" spans="1:11" x14ac:dyDescent="0.25">
      <c r="B29" s="101" t="s">
        <v>38</v>
      </c>
      <c r="C29" s="101"/>
      <c r="D29" s="103">
        <f>+'s6.2 Stakeholder &amp; Comm Egmt'!E20</f>
        <v>168669.12019064132</v>
      </c>
    </row>
    <row r="30" spans="1:11" x14ac:dyDescent="0.25">
      <c r="B30" s="101" t="s">
        <v>36</v>
      </c>
      <c r="C30" s="101"/>
      <c r="D30" s="103">
        <f>'s6.3. Insurance'!CS5</f>
        <v>895687.41289198585</v>
      </c>
    </row>
    <row r="31" spans="1:11" x14ac:dyDescent="0.25">
      <c r="B31" s="101" t="s">
        <v>137</v>
      </c>
      <c r="C31" s="101"/>
      <c r="D31" s="103">
        <f>'s6.4 Bidder Payments'!CS5</f>
        <v>196864.11149825781</v>
      </c>
    </row>
    <row r="34" spans="2:9" ht="60" customHeight="1" thickBot="1" x14ac:dyDescent="0.3">
      <c r="C34" s="58"/>
      <c r="D34" s="171" t="s">
        <v>161</v>
      </c>
      <c r="E34" s="171" t="s">
        <v>162</v>
      </c>
      <c r="F34" s="171" t="s">
        <v>163</v>
      </c>
      <c r="G34" s="171" t="s">
        <v>164</v>
      </c>
      <c r="H34" s="229" t="s">
        <v>105</v>
      </c>
      <c r="I34" s="230" t="s">
        <v>192</v>
      </c>
    </row>
    <row r="35" spans="2:9" ht="15.75" thickBot="1" x14ac:dyDescent="0.3">
      <c r="B35" s="109" t="s">
        <v>35</v>
      </c>
      <c r="C35" s="110"/>
      <c r="D35" s="291" t="s">
        <v>211</v>
      </c>
      <c r="E35" s="292" t="s">
        <v>211</v>
      </c>
      <c r="F35" s="292" t="s">
        <v>211</v>
      </c>
      <c r="G35" s="292" t="s">
        <v>211</v>
      </c>
      <c r="H35" s="292" t="s">
        <v>211</v>
      </c>
    </row>
    <row r="36" spans="2:9" x14ac:dyDescent="0.25">
      <c r="B36" s="111" t="s">
        <v>10</v>
      </c>
      <c r="C36" s="111"/>
      <c r="D36" s="106">
        <f>+'s4. Works Delivery'!S25</f>
        <v>4751637.8959493134</v>
      </c>
      <c r="E36" s="106">
        <f>+'s4. Works Delivery'!T25</f>
        <v>11377207.723165125</v>
      </c>
      <c r="F36" s="106">
        <f>+'s4. Works Delivery'!U25</f>
        <v>1779172.104699919</v>
      </c>
      <c r="G36" s="106">
        <f>+'s4. Works Delivery'!V25</f>
        <v>0</v>
      </c>
      <c r="H36" s="107">
        <f t="shared" ref="H36:H43" si="1">SUM(D36:G36)</f>
        <v>17908017.723814357</v>
      </c>
      <c r="I36" s="202">
        <f>H36/$D$25</f>
        <v>0.70433212315089122</v>
      </c>
    </row>
    <row r="37" spans="2:9" x14ac:dyDescent="0.25">
      <c r="B37" s="95" t="s">
        <v>5</v>
      </c>
      <c r="C37" s="95"/>
      <c r="D37" s="106">
        <f>'s5. Project Development'!S41</f>
        <v>3402268.6316162008</v>
      </c>
      <c r="E37" s="106">
        <f>'s5. Project Development'!T41</f>
        <v>2014629.6262669459</v>
      </c>
      <c r="F37" s="106">
        <f>'s5. Project Development'!U41</f>
        <v>554192.27339704393</v>
      </c>
      <c r="G37" s="106">
        <f>'s5. Project Development'!V41</f>
        <v>0</v>
      </c>
      <c r="H37" s="107">
        <f t="shared" si="1"/>
        <v>5971090.5312801907</v>
      </c>
      <c r="I37" s="202">
        <f>H37/$D$25</f>
        <v>0.23484625357668967</v>
      </c>
    </row>
    <row r="38" spans="2:9" x14ac:dyDescent="0.25">
      <c r="B38" s="95" t="s">
        <v>191</v>
      </c>
      <c r="C38" s="95"/>
      <c r="D38" s="106">
        <f>SUM(D39:D42)</f>
        <v>789867.97308721952</v>
      </c>
      <c r="E38" s="106">
        <f>SUM(E39:E42)</f>
        <v>558045.82052744168</v>
      </c>
      <c r="F38" s="106">
        <f>SUM(F39:F42)</f>
        <v>198508.23053075984</v>
      </c>
      <c r="G38" s="106">
        <f>SUM(G39:G42)</f>
        <v>0</v>
      </c>
      <c r="H38" s="107">
        <f t="shared" si="1"/>
        <v>1546422.0241454211</v>
      </c>
      <c r="I38" s="202">
        <f t="shared" ref="I38:I43" si="2">H38/$D$25</f>
        <v>6.0821623272419217E-2</v>
      </c>
    </row>
    <row r="39" spans="2:9" x14ac:dyDescent="0.25">
      <c r="B39" s="199" t="s">
        <v>20</v>
      </c>
      <c r="C39" s="143"/>
      <c r="D39" s="200">
        <f>+'s6.1 Land &amp; Environment'!S22</f>
        <v>224111.78093058284</v>
      </c>
      <c r="E39" s="200">
        <f>+'s6.1 Land &amp; Environment'!T22</f>
        <v>0</v>
      </c>
      <c r="F39" s="200">
        <f>+'s6.1 Land &amp; Environment'!U22</f>
        <v>61089.59863395305</v>
      </c>
      <c r="G39" s="200">
        <f>+'s6.1 Land &amp; Environment'!V22</f>
        <v>0</v>
      </c>
      <c r="H39" s="201">
        <f t="shared" si="1"/>
        <v>285201.37956453592</v>
      </c>
      <c r="I39" s="202">
        <f t="shared" si="2"/>
        <v>1.1217126110341298E-2</v>
      </c>
    </row>
    <row r="40" spans="2:9" x14ac:dyDescent="0.25">
      <c r="B40" s="199" t="s">
        <v>38</v>
      </c>
      <c r="C40" s="143"/>
      <c r="D40" s="200">
        <f>+'s6.2 Stakeholder &amp; Comm Egmt'!S20</f>
        <v>57348.632695948872</v>
      </c>
      <c r="E40" s="200">
        <f>+'s6.2 Stakeholder &amp; Comm Egmt'!T20</f>
        <v>90730.648583796879</v>
      </c>
      <c r="F40" s="200">
        <f>+'s6.2 Stakeholder &amp; Comm Egmt'!U20</f>
        <v>20589.838910895563</v>
      </c>
      <c r="G40" s="200">
        <f>+'s6.2 Stakeholder &amp; Comm Egmt'!V20</f>
        <v>0</v>
      </c>
      <c r="H40" s="201">
        <f t="shared" si="1"/>
        <v>168669.12019064132</v>
      </c>
      <c r="I40" s="202">
        <f t="shared" si="2"/>
        <v>6.6338486685707486E-3</v>
      </c>
    </row>
    <row r="41" spans="2:9" x14ac:dyDescent="0.25">
      <c r="B41" s="199" t="s">
        <v>36</v>
      </c>
      <c r="C41" s="143"/>
      <c r="D41" s="200">
        <f>'s6.3. Insurance'!CO5</f>
        <v>311543.4479624299</v>
      </c>
      <c r="E41" s="200">
        <f>'s6.3. Insurance'!CP5</f>
        <v>467315.17194364476</v>
      </c>
      <c r="F41" s="200">
        <f>'s6.3. Insurance'!CQ5</f>
        <v>116828.79298591122</v>
      </c>
      <c r="G41" s="200">
        <f>'s6.3. Insurance'!CR5</f>
        <v>0</v>
      </c>
      <c r="H41" s="201">
        <f t="shared" si="1"/>
        <v>895687.41289198585</v>
      </c>
      <c r="I41" s="202">
        <f t="shared" si="2"/>
        <v>3.5227875409281739E-2</v>
      </c>
    </row>
    <row r="42" spans="2:9" ht="15.75" thickBot="1" x14ac:dyDescent="0.3">
      <c r="B42" s="199" t="s">
        <v>141</v>
      </c>
      <c r="C42" s="143"/>
      <c r="D42" s="200">
        <f>'s6.4 Bidder Payments'!CO5</f>
        <v>196864.11149825781</v>
      </c>
      <c r="E42" s="200">
        <f>'s6.4 Bidder Payments'!CP5</f>
        <v>0</v>
      </c>
      <c r="F42" s="200">
        <f>'s6.4 Bidder Payments'!CQ5</f>
        <v>0</v>
      </c>
      <c r="G42" s="200">
        <f>'s6.4 Bidder Payments'!CR5</f>
        <v>0</v>
      </c>
      <c r="H42" s="201">
        <f t="shared" si="1"/>
        <v>196864.11149825781</v>
      </c>
      <c r="I42" s="202">
        <f t="shared" si="2"/>
        <v>7.7427730842254266E-3</v>
      </c>
    </row>
    <row r="43" spans="2:9" ht="15.75" thickBot="1" x14ac:dyDescent="0.3">
      <c r="B43" s="198" t="s">
        <v>49</v>
      </c>
      <c r="C43" s="124"/>
      <c r="D43" s="136">
        <f>SUM(D36:D38)</f>
        <v>8943774.5006527342</v>
      </c>
      <c r="E43" s="136">
        <f>SUM(E36:E38)</f>
        <v>13949883.169959512</v>
      </c>
      <c r="F43" s="136">
        <f>SUM(F36:F38)</f>
        <v>2531872.6086277226</v>
      </c>
      <c r="G43" s="136">
        <f>SUM(G36:G38)</f>
        <v>0</v>
      </c>
      <c r="H43" s="290">
        <f t="shared" si="1"/>
        <v>25425530.279239967</v>
      </c>
      <c r="I43" s="202">
        <f t="shared" si="2"/>
        <v>1</v>
      </c>
    </row>
    <row r="46" spans="2:9" ht="60" customHeight="1" thickBot="1" x14ac:dyDescent="0.3">
      <c r="C46" s="58"/>
      <c r="D46" s="171" t="s">
        <v>161</v>
      </c>
      <c r="E46" s="171" t="s">
        <v>162</v>
      </c>
      <c r="F46" s="171" t="s">
        <v>163</v>
      </c>
      <c r="G46" s="171" t="s">
        <v>164</v>
      </c>
      <c r="H46" s="108" t="s">
        <v>105</v>
      </c>
    </row>
    <row r="47" spans="2:9" ht="15.75" thickBot="1" x14ac:dyDescent="0.3">
      <c r="B47" s="109" t="s">
        <v>110</v>
      </c>
      <c r="C47" s="110"/>
      <c r="D47" s="291" t="s">
        <v>211</v>
      </c>
      <c r="E47" s="292" t="s">
        <v>211</v>
      </c>
      <c r="F47" s="292" t="s">
        <v>211</v>
      </c>
      <c r="G47" s="292" t="s">
        <v>211</v>
      </c>
      <c r="H47" s="292" t="s">
        <v>211</v>
      </c>
    </row>
    <row r="48" spans="2:9" x14ac:dyDescent="0.25">
      <c r="B48" s="111" t="s">
        <v>10</v>
      </c>
      <c r="C48" s="111"/>
      <c r="D48" s="106">
        <f>'s4. Works Delivery'!S13</f>
        <v>4167275.5985818701</v>
      </c>
      <c r="E48" s="106">
        <f>'s4. Works Delivery'!T13</f>
        <v>10254899.861212373</v>
      </c>
      <c r="F48" s="106">
        <f>'s4. Works Delivery'!U13</f>
        <v>1595480.8136904428</v>
      </c>
      <c r="G48" s="106">
        <f>'s4. Works Delivery'!V13</f>
        <v>0</v>
      </c>
      <c r="H48" s="107">
        <f t="shared" ref="H48:H54" si="3">SUM(D48:G48)</f>
        <v>16017656.273484685</v>
      </c>
    </row>
    <row r="49" spans="2:9" x14ac:dyDescent="0.25">
      <c r="B49" s="95" t="s">
        <v>5</v>
      </c>
      <c r="C49" s="95"/>
      <c r="D49" s="106">
        <f>'s5. Project Development'!S23</f>
        <v>2177867.7104845778</v>
      </c>
      <c r="E49" s="106">
        <f>'s5. Project Development'!T23</f>
        <v>1859107.3983623451</v>
      </c>
      <c r="F49" s="106">
        <f>'s5. Project Development'!U23</f>
        <v>543577.81665360893</v>
      </c>
      <c r="G49" s="106">
        <f>'s5. Project Development'!V23</f>
        <v>0</v>
      </c>
      <c r="H49" s="107">
        <f t="shared" si="3"/>
        <v>4580552.9255005317</v>
      </c>
    </row>
    <row r="50" spans="2:9" x14ac:dyDescent="0.25">
      <c r="B50" s="95" t="s">
        <v>191</v>
      </c>
      <c r="C50" s="95"/>
      <c r="D50" s="106">
        <f>SUM(D51:D54)</f>
        <v>182642.32244335688</v>
      </c>
      <c r="E50" s="106">
        <f>SUM(E51:E54)</f>
        <v>14617.43664621167</v>
      </c>
      <c r="F50" s="106">
        <f>SUM(F51:F54)</f>
        <v>68398.31695705888</v>
      </c>
      <c r="G50" s="106">
        <f>SUM(G51:G54)</f>
        <v>0</v>
      </c>
      <c r="H50" s="107">
        <f t="shared" si="3"/>
        <v>265658.07604662742</v>
      </c>
    </row>
    <row r="51" spans="2:9" x14ac:dyDescent="0.25">
      <c r="B51" s="199" t="s">
        <v>20</v>
      </c>
      <c r="C51" s="143"/>
      <c r="D51" s="200">
        <f>'s6.1 Land &amp; Environment'!S9</f>
        <v>174115.4843997334</v>
      </c>
      <c r="E51" s="200">
        <f>'s6.1 Land &amp; Environment'!T9</f>
        <v>0</v>
      </c>
      <c r="F51" s="200">
        <f>'s6.1 Land &amp; Environment'!U9</f>
        <v>61089.59863395305</v>
      </c>
      <c r="G51" s="200">
        <f>'s6.1 Land &amp; Environment'!V9</f>
        <v>0</v>
      </c>
      <c r="H51" s="201">
        <f t="shared" si="3"/>
        <v>235205.08303368645</v>
      </c>
    </row>
    <row r="52" spans="2:9" x14ac:dyDescent="0.25">
      <c r="B52" s="199" t="s">
        <v>38</v>
      </c>
      <c r="C52" s="143"/>
      <c r="D52" s="200">
        <f>'s6.2 Stakeholder &amp; Comm Egmt'!S7</f>
        <v>8526.8380436234747</v>
      </c>
      <c r="E52" s="200">
        <f>'s6.2 Stakeholder &amp; Comm Egmt'!T7</f>
        <v>14617.43664621167</v>
      </c>
      <c r="F52" s="200">
        <f>'s6.2 Stakeholder &amp; Comm Egmt'!U7</f>
        <v>7308.7183231058343</v>
      </c>
      <c r="G52" s="200">
        <f>'s6.2 Stakeholder &amp; Comm Egmt'!V7</f>
        <v>0</v>
      </c>
      <c r="H52" s="201">
        <f t="shared" si="3"/>
        <v>30452.99301294098</v>
      </c>
    </row>
    <row r="53" spans="2:9" x14ac:dyDescent="0.25">
      <c r="B53" s="199" t="s">
        <v>36</v>
      </c>
      <c r="C53" s="143"/>
      <c r="D53" s="200">
        <v>0</v>
      </c>
      <c r="E53" s="200">
        <v>0</v>
      </c>
      <c r="F53" s="200">
        <v>0</v>
      </c>
      <c r="G53" s="200">
        <v>0</v>
      </c>
      <c r="H53" s="201">
        <f t="shared" si="3"/>
        <v>0</v>
      </c>
    </row>
    <row r="54" spans="2:9" ht="15.75" thickBot="1" x14ac:dyDescent="0.3">
      <c r="B54" s="199" t="s">
        <v>141</v>
      </c>
      <c r="C54" s="143"/>
      <c r="D54" s="200">
        <v>0</v>
      </c>
      <c r="E54" s="200">
        <v>0</v>
      </c>
      <c r="F54" s="200">
        <v>0</v>
      </c>
      <c r="G54" s="200">
        <v>0</v>
      </c>
      <c r="H54" s="201">
        <f t="shared" si="3"/>
        <v>0</v>
      </c>
    </row>
    <row r="55" spans="2:9" ht="15.75" thickBot="1" x14ac:dyDescent="0.3">
      <c r="B55" s="198" t="s">
        <v>49</v>
      </c>
      <c r="C55" s="124"/>
      <c r="D55" s="136">
        <f>SUM(D48:D50)</f>
        <v>6527785.6315098051</v>
      </c>
      <c r="E55" s="136">
        <f>SUM(E48:E50)</f>
        <v>12128624.696220931</v>
      </c>
      <c r="F55" s="136">
        <f>SUM(F48:F50)</f>
        <v>2207456.9473011107</v>
      </c>
      <c r="G55" s="136">
        <f>SUM(G48:G50)</f>
        <v>0</v>
      </c>
      <c r="H55" s="290">
        <f>SUM(D55:G55)</f>
        <v>20863867.27503185</v>
      </c>
    </row>
    <row r="56" spans="2:9" ht="15.75" thickBot="1" x14ac:dyDescent="0.3"/>
    <row r="57" spans="2:9" ht="15.75" thickBot="1" x14ac:dyDescent="0.3">
      <c r="B57" s="198" t="s">
        <v>62</v>
      </c>
      <c r="C57" s="124"/>
      <c r="D57" s="136">
        <f>D43-D55</f>
        <v>2415988.8691429291</v>
      </c>
      <c r="E57" s="136">
        <f>E43-E55</f>
        <v>1821258.4737385809</v>
      </c>
      <c r="F57" s="137">
        <f>F43-F55</f>
        <v>324415.66132661188</v>
      </c>
      <c r="G57" s="136">
        <f>G43-G55</f>
        <v>0</v>
      </c>
      <c r="H57" s="290">
        <f>SUM(D57:G57)</f>
        <v>4561663.0042081214</v>
      </c>
    </row>
    <row r="62" spans="2:9" ht="15.75" thickBot="1" x14ac:dyDescent="0.3"/>
    <row r="63" spans="2:9" ht="30.75" thickBot="1" x14ac:dyDescent="0.3">
      <c r="D63" s="237" t="s">
        <v>160</v>
      </c>
      <c r="E63" s="238" t="s">
        <v>161</v>
      </c>
      <c r="F63" s="238" t="s">
        <v>162</v>
      </c>
      <c r="G63" s="238" t="s">
        <v>163</v>
      </c>
      <c r="H63" s="238" t="s">
        <v>164</v>
      </c>
      <c r="I63" s="288" t="s">
        <v>213</v>
      </c>
    </row>
    <row r="64" spans="2:9" ht="15.75" thickBot="1" x14ac:dyDescent="0.3">
      <c r="B64" s="109" t="s">
        <v>214</v>
      </c>
      <c r="C64" s="110"/>
      <c r="D64" s="291" t="s">
        <v>211</v>
      </c>
      <c r="E64" s="292" t="s">
        <v>211</v>
      </c>
      <c r="F64" s="292" t="s">
        <v>211</v>
      </c>
      <c r="G64" s="292" t="s">
        <v>211</v>
      </c>
      <c r="H64" s="292" t="s">
        <v>211</v>
      </c>
      <c r="I64" s="292" t="s">
        <v>211</v>
      </c>
    </row>
    <row r="65" spans="2:10" ht="18.600000000000001" customHeight="1" thickBot="1" x14ac:dyDescent="0.3">
      <c r="B65" s="235" t="s">
        <v>215</v>
      </c>
      <c r="C65" s="236"/>
      <c r="D65" s="239">
        <f>+'s2. Historical Indirect Capex'!M18</f>
        <v>1418753.2838905468</v>
      </c>
      <c r="E65" s="240">
        <f>+'s2. Historical Indirect Capex'!N18</f>
        <v>1855562.520158323</v>
      </c>
      <c r="F65" s="240"/>
      <c r="G65" s="240"/>
      <c r="H65" s="240"/>
      <c r="I65" s="289">
        <f>SUM(D65:H65)</f>
        <v>3274315.8040488698</v>
      </c>
      <c r="J65" s="112"/>
    </row>
    <row r="66" spans="2:10" ht="18.600000000000001" customHeight="1" thickBot="1" x14ac:dyDescent="0.3">
      <c r="B66" s="210" t="s">
        <v>198</v>
      </c>
      <c r="C66" s="211"/>
      <c r="D66" s="212"/>
      <c r="E66" s="106">
        <f>+D43</f>
        <v>8943774.5006527342</v>
      </c>
      <c r="F66" s="106">
        <f>+E43</f>
        <v>13949883.169959512</v>
      </c>
      <c r="G66" s="106">
        <f>+F43</f>
        <v>2531872.6086277226</v>
      </c>
      <c r="H66" s="106">
        <f>+G43</f>
        <v>0</v>
      </c>
      <c r="I66" s="162">
        <f>SUM(D66:H66)</f>
        <v>25425530.279239967</v>
      </c>
      <c r="J66" s="144"/>
    </row>
    <row r="67" spans="2:10" ht="19.350000000000001" customHeight="1" thickBot="1" x14ac:dyDescent="0.3">
      <c r="B67" s="231" t="s">
        <v>197</v>
      </c>
      <c r="C67" s="232"/>
      <c r="D67" s="233">
        <f>SUM(D65:D66)</f>
        <v>1418753.2838905468</v>
      </c>
      <c r="E67" s="234">
        <f t="shared" ref="E67:H67" si="4">SUM(E65:E66)</f>
        <v>10799337.020811057</v>
      </c>
      <c r="F67" s="234">
        <f t="shared" si="4"/>
        <v>13949883.169959512</v>
      </c>
      <c r="G67" s="234">
        <f t="shared" si="4"/>
        <v>2531872.6086277226</v>
      </c>
      <c r="H67" s="234">
        <f t="shared" si="4"/>
        <v>0</v>
      </c>
      <c r="I67" s="162">
        <f>SUM(I65:I66)</f>
        <v>28699846.083288837</v>
      </c>
    </row>
  </sheetData>
  <pageMargins left="0.70866141732283472" right="0.70866141732283472" top="0.74803149606299213" bottom="0.74803149606299213"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B1:X43"/>
  <sheetViews>
    <sheetView showGridLines="0" zoomScale="80" zoomScaleNormal="80" zoomScaleSheetLayoutView="55" workbookViewId="0">
      <pane xSplit="2" ySplit="3" topLeftCell="C4" activePane="bottomRight" state="frozen"/>
      <selection activeCell="F19" sqref="F19"/>
      <selection pane="topRight" activeCell="F19" sqref="F19"/>
      <selection pane="bottomLeft" activeCell="F19" sqref="F19"/>
      <selection pane="bottomRight" sqref="A1:XFD1048576"/>
    </sheetView>
  </sheetViews>
  <sheetFormatPr defaultColWidth="8.85546875" defaultRowHeight="15" x14ac:dyDescent="0.25"/>
  <cols>
    <col min="1" max="1" width="4.7109375" style="6" customWidth="1"/>
    <col min="2" max="2" width="45.7109375" style="6" customWidth="1"/>
    <col min="3" max="5" width="13.85546875" style="6" customWidth="1"/>
    <col min="6" max="6" width="4.7109375" style="39" customWidth="1"/>
    <col min="7" max="11" width="13.85546875" style="6" customWidth="1"/>
    <col min="12" max="12" width="4.7109375" style="6" customWidth="1"/>
    <col min="13" max="17" width="13.85546875" style="6" customWidth="1"/>
    <col min="18" max="18" width="4.7109375" style="6" customWidth="1"/>
    <col min="19" max="23" width="13.85546875" style="6" customWidth="1"/>
    <col min="24" max="24" width="4.7109375" style="6" customWidth="1"/>
    <col min="25" max="16384" width="8.85546875" style="6"/>
  </cols>
  <sheetData>
    <row r="1" spans="2:24" ht="15.75" thickBot="1" x14ac:dyDescent="0.3">
      <c r="G1" s="47" t="s">
        <v>245</v>
      </c>
      <c r="H1" s="48"/>
      <c r="I1" s="48"/>
      <c r="J1" s="48"/>
      <c r="K1" s="48"/>
      <c r="L1" s="329"/>
      <c r="M1" s="26" t="s">
        <v>165</v>
      </c>
      <c r="N1" s="139"/>
      <c r="O1" s="139"/>
      <c r="P1" s="139"/>
      <c r="Q1" s="140"/>
      <c r="R1" s="329"/>
      <c r="S1" s="15" t="s">
        <v>246</v>
      </c>
      <c r="T1" s="141"/>
      <c r="U1" s="141"/>
      <c r="V1" s="141"/>
      <c r="W1" s="142"/>
    </row>
    <row r="3" spans="2:24" ht="60" customHeight="1" x14ac:dyDescent="0.25">
      <c r="B3" s="196" t="s">
        <v>148</v>
      </c>
      <c r="C3" s="175" t="s">
        <v>209</v>
      </c>
      <c r="D3" s="175" t="s">
        <v>59</v>
      </c>
      <c r="E3" s="175" t="s">
        <v>108</v>
      </c>
      <c r="G3" s="171" t="s">
        <v>161</v>
      </c>
      <c r="H3" s="171" t="s">
        <v>162</v>
      </c>
      <c r="I3" s="171" t="s">
        <v>163</v>
      </c>
      <c r="J3" s="171" t="s">
        <v>164</v>
      </c>
      <c r="K3" s="174" t="s">
        <v>2</v>
      </c>
      <c r="M3" s="171" t="s">
        <v>161</v>
      </c>
      <c r="N3" s="171" t="s">
        <v>162</v>
      </c>
      <c r="O3" s="171" t="s">
        <v>163</v>
      </c>
      <c r="P3" s="171" t="s">
        <v>164</v>
      </c>
      <c r="Q3" s="174" t="s">
        <v>2</v>
      </c>
      <c r="S3" s="171" t="s">
        <v>161</v>
      </c>
      <c r="T3" s="171" t="s">
        <v>162</v>
      </c>
      <c r="U3" s="171" t="s">
        <v>163</v>
      </c>
      <c r="V3" s="171" t="s">
        <v>164</v>
      </c>
      <c r="W3" s="174" t="s">
        <v>2</v>
      </c>
    </row>
    <row r="4" spans="2:24" x14ac:dyDescent="0.25">
      <c r="C4" s="241"/>
      <c r="D4" s="242"/>
      <c r="E4" s="243"/>
      <c r="F4" s="46"/>
      <c r="G4" s="244"/>
      <c r="H4" s="244"/>
      <c r="I4" s="244"/>
      <c r="J4" s="244"/>
      <c r="K4" s="244"/>
      <c r="L4" s="41"/>
      <c r="M4" s="41"/>
      <c r="N4" s="41"/>
      <c r="O4" s="41"/>
      <c r="P4" s="41"/>
      <c r="Q4" s="41"/>
      <c r="R4" s="41"/>
      <c r="S4" s="244"/>
      <c r="T4" s="244"/>
      <c r="U4" s="244"/>
      <c r="V4" s="244"/>
      <c r="W4" s="244"/>
    </row>
    <row r="5" spans="2:24" x14ac:dyDescent="0.25">
      <c r="B5" s="1" t="s">
        <v>60</v>
      </c>
      <c r="C5" s="176"/>
      <c r="D5" s="176"/>
      <c r="E5" s="176"/>
      <c r="F5" s="57"/>
      <c r="L5" s="62"/>
      <c r="R5" s="62"/>
      <c r="X5" s="62"/>
    </row>
    <row r="6" spans="2:24" ht="6.6" customHeight="1" thickBot="1" x14ac:dyDescent="0.3">
      <c r="B6" s="1"/>
      <c r="C6" s="3"/>
      <c r="E6" s="1"/>
      <c r="X6" s="62"/>
    </row>
    <row r="7" spans="2:24" ht="15.75" thickBot="1" x14ac:dyDescent="0.3">
      <c r="B7" s="113" t="s">
        <v>24</v>
      </c>
      <c r="C7" s="114">
        <v>3028144.47</v>
      </c>
      <c r="D7" s="114">
        <v>3003780.7416571816</v>
      </c>
      <c r="E7" s="115">
        <v>2956683.1342095952</v>
      </c>
      <c r="F7" s="116"/>
      <c r="G7" s="117">
        <v>933952.11999999988</v>
      </c>
      <c r="H7" s="118">
        <v>1768153.46</v>
      </c>
      <c r="I7" s="118">
        <v>326038.89</v>
      </c>
      <c r="J7" s="119">
        <v>0</v>
      </c>
      <c r="K7" s="119">
        <v>3028144.47</v>
      </c>
      <c r="L7" s="63"/>
      <c r="M7" s="117">
        <v>926437.76394390361</v>
      </c>
      <c r="N7" s="117">
        <v>1753927.318878056</v>
      </c>
      <c r="O7" s="117">
        <v>323415.65883522207</v>
      </c>
      <c r="P7" s="117">
        <v>0</v>
      </c>
      <c r="Q7" s="119">
        <v>3003780.7416571816</v>
      </c>
      <c r="R7" s="63"/>
      <c r="S7" s="117">
        <v>911911.73628624657</v>
      </c>
      <c r="T7" s="117">
        <v>1726426.7163172502</v>
      </c>
      <c r="U7" s="117">
        <v>318344.68160609837</v>
      </c>
      <c r="V7" s="117">
        <v>0</v>
      </c>
      <c r="W7" s="119">
        <v>2956683.1342095952</v>
      </c>
      <c r="X7" s="63"/>
    </row>
    <row r="8" spans="2:24" ht="18" customHeight="1" thickTop="1" thickBot="1" x14ac:dyDescent="0.3">
      <c r="B8" s="120" t="s">
        <v>25</v>
      </c>
      <c r="C8" s="114">
        <v>10137082.540000001</v>
      </c>
      <c r="D8" s="114">
        <v>10055521.99107636</v>
      </c>
      <c r="E8" s="115">
        <v>9897857.0121221989</v>
      </c>
      <c r="F8" s="116"/>
      <c r="G8" s="121">
        <v>2729993.52</v>
      </c>
      <c r="H8" s="118">
        <v>6718838.6200000001</v>
      </c>
      <c r="I8" s="118">
        <v>688250.39999999991</v>
      </c>
      <c r="J8" s="119">
        <v>0</v>
      </c>
      <c r="K8" s="119">
        <v>10137082.540000001</v>
      </c>
      <c r="L8" s="63"/>
      <c r="M8" s="117">
        <v>2708028.6431066152</v>
      </c>
      <c r="N8" s="117">
        <v>6664780.4465744384</v>
      </c>
      <c r="O8" s="117">
        <v>682712.90139530622</v>
      </c>
      <c r="P8" s="117">
        <v>0</v>
      </c>
      <c r="Q8" s="119">
        <v>10055521.99107636</v>
      </c>
      <c r="R8" s="63"/>
      <c r="S8" s="117">
        <v>2665568.2636850826</v>
      </c>
      <c r="T8" s="117">
        <v>6560280.404729194</v>
      </c>
      <c r="U8" s="117">
        <v>672008.34370792331</v>
      </c>
      <c r="V8" s="117">
        <v>0</v>
      </c>
      <c r="W8" s="119">
        <v>9897857.0121221989</v>
      </c>
      <c r="X8" s="63"/>
    </row>
    <row r="9" spans="2:24" ht="15.75" thickBot="1" x14ac:dyDescent="0.3">
      <c r="B9" s="122" t="s">
        <v>26</v>
      </c>
      <c r="C9" s="114">
        <v>1505406.15</v>
      </c>
      <c r="D9" s="114">
        <v>1493294.0110820679</v>
      </c>
      <c r="E9" s="115">
        <v>1469879.9934867043</v>
      </c>
      <c r="F9" s="116"/>
      <c r="G9" s="119">
        <v>6515.5399999999991</v>
      </c>
      <c r="H9" s="118">
        <v>1037926.2699999999</v>
      </c>
      <c r="I9" s="118">
        <v>460964.33999999997</v>
      </c>
      <c r="J9" s="119">
        <v>0</v>
      </c>
      <c r="K9" s="119">
        <v>1505406.15</v>
      </c>
      <c r="L9" s="63"/>
      <c r="M9" s="117">
        <v>6463.1175187942836</v>
      </c>
      <c r="N9" s="117">
        <v>1029575.3627256999</v>
      </c>
      <c r="O9" s="117">
        <v>457255.53083757369</v>
      </c>
      <c r="P9" s="117">
        <v>0</v>
      </c>
      <c r="Q9" s="119">
        <v>1493294.0110820679</v>
      </c>
      <c r="R9" s="63"/>
      <c r="S9" s="117">
        <v>6361.7794392313062</v>
      </c>
      <c r="T9" s="117">
        <v>1013432.1950174571</v>
      </c>
      <c r="U9" s="117">
        <v>450086.01903001592</v>
      </c>
      <c r="V9" s="117">
        <v>0</v>
      </c>
      <c r="W9" s="119">
        <v>1469879.9934867043</v>
      </c>
      <c r="X9" s="63"/>
    </row>
    <row r="10" spans="2:24" ht="18" customHeight="1" thickBot="1" x14ac:dyDescent="0.3">
      <c r="B10" s="122" t="s">
        <v>27</v>
      </c>
      <c r="C10" s="114">
        <v>1379940.69</v>
      </c>
      <c r="D10" s="114">
        <v>1368838.0162559166</v>
      </c>
      <c r="E10" s="115">
        <v>1347375.399276294</v>
      </c>
      <c r="F10" s="116"/>
      <c r="G10" s="119">
        <v>488534.39</v>
      </c>
      <c r="H10" s="118">
        <v>751329.90000000014</v>
      </c>
      <c r="I10" s="118">
        <v>140076.40000000002</v>
      </c>
      <c r="J10" s="119">
        <v>0</v>
      </c>
      <c r="K10" s="119">
        <v>1379940.69</v>
      </c>
      <c r="L10" s="63"/>
      <c r="M10" s="117">
        <v>484603.75878936815</v>
      </c>
      <c r="N10" s="117">
        <v>745284.87877964973</v>
      </c>
      <c r="O10" s="117">
        <v>138949.37868689871</v>
      </c>
      <c r="P10" s="117">
        <v>0</v>
      </c>
      <c r="Q10" s="119">
        <v>1368838.0162559166</v>
      </c>
      <c r="R10" s="63"/>
      <c r="S10" s="117">
        <v>477005.44201392506</v>
      </c>
      <c r="T10" s="117">
        <v>733599.22737021267</v>
      </c>
      <c r="U10" s="117">
        <v>136770.72989215638</v>
      </c>
      <c r="V10" s="117">
        <v>0</v>
      </c>
      <c r="W10" s="119">
        <v>1347375.399276294</v>
      </c>
      <c r="X10" s="63"/>
    </row>
    <row r="11" spans="2:24" ht="18" customHeight="1" thickBot="1" x14ac:dyDescent="0.3">
      <c r="B11" s="122" t="s">
        <v>18</v>
      </c>
      <c r="C11" s="114">
        <v>354219.99000000005</v>
      </c>
      <c r="D11" s="114">
        <v>351370.0204244217</v>
      </c>
      <c r="E11" s="115">
        <v>345860.73438989243</v>
      </c>
      <c r="F11" s="116"/>
      <c r="G11" s="119">
        <v>109000.68999999999</v>
      </c>
      <c r="H11" s="118">
        <v>226506.66000000003</v>
      </c>
      <c r="I11" s="118">
        <v>18712.64</v>
      </c>
      <c r="J11" s="119">
        <v>0</v>
      </c>
      <c r="K11" s="119">
        <v>354219.99000000005</v>
      </c>
      <c r="L11" s="63"/>
      <c r="M11" s="117">
        <v>108123.69643953763</v>
      </c>
      <c r="N11" s="117">
        <v>224684.24142428424</v>
      </c>
      <c r="O11" s="117">
        <v>18562.08256059984</v>
      </c>
      <c r="P11" s="117">
        <v>0</v>
      </c>
      <c r="Q11" s="119">
        <v>351370.0204244217</v>
      </c>
      <c r="R11" s="63"/>
      <c r="S11" s="117">
        <v>106428.37715738459</v>
      </c>
      <c r="T11" s="117">
        <v>221161.31777825885</v>
      </c>
      <c r="U11" s="117">
        <v>18271.03945424897</v>
      </c>
      <c r="V11" s="117">
        <v>0</v>
      </c>
      <c r="W11" s="119">
        <v>345860.73438989243</v>
      </c>
      <c r="X11" s="63"/>
    </row>
    <row r="12" spans="2:24" ht="7.35" customHeight="1" thickBot="1" x14ac:dyDescent="0.3">
      <c r="B12" s="122"/>
      <c r="C12" s="114"/>
      <c r="D12" s="114"/>
      <c r="E12" s="123"/>
      <c r="F12" s="116"/>
      <c r="G12" s="119"/>
      <c r="H12" s="118"/>
      <c r="I12" s="118"/>
      <c r="J12" s="119"/>
      <c r="K12" s="119"/>
      <c r="L12" s="63"/>
      <c r="M12" s="119"/>
      <c r="N12" s="118"/>
      <c r="O12" s="118"/>
      <c r="P12" s="119"/>
      <c r="Q12" s="119"/>
      <c r="R12" s="63"/>
      <c r="S12" s="119"/>
      <c r="T12" s="118"/>
      <c r="U12" s="118"/>
      <c r="V12" s="119"/>
      <c r="W12" s="119"/>
      <c r="X12" s="62"/>
    </row>
    <row r="13" spans="2:24" ht="15.75" thickBot="1" x14ac:dyDescent="0.3">
      <c r="B13" s="124" t="s">
        <v>47</v>
      </c>
      <c r="C13" s="125">
        <v>16404793.840000002</v>
      </c>
      <c r="D13" s="126">
        <v>16272804.780495947</v>
      </c>
      <c r="E13" s="127">
        <v>16017656.273484685</v>
      </c>
      <c r="F13" s="116"/>
      <c r="G13" s="128">
        <v>4267996.26</v>
      </c>
      <c r="H13" s="128">
        <v>10502754.91</v>
      </c>
      <c r="I13" s="128">
        <v>1634042.6699999997</v>
      </c>
      <c r="J13" s="128">
        <v>0</v>
      </c>
      <c r="K13" s="128">
        <v>16404793.840000002</v>
      </c>
      <c r="L13" s="63"/>
      <c r="M13" s="128">
        <v>4233656.9797982182</v>
      </c>
      <c r="N13" s="128">
        <v>10418252.248382129</v>
      </c>
      <c r="O13" s="128">
        <v>1620895.5523156004</v>
      </c>
      <c r="P13" s="128">
        <v>0</v>
      </c>
      <c r="Q13" s="128">
        <v>16272804.780495947</v>
      </c>
      <c r="R13" s="63"/>
      <c r="S13" s="128">
        <v>4167275.5985818701</v>
      </c>
      <c r="T13" s="128">
        <v>10254899.861212373</v>
      </c>
      <c r="U13" s="128">
        <v>1595480.8136904428</v>
      </c>
      <c r="V13" s="128">
        <v>0</v>
      </c>
      <c r="W13" s="128">
        <v>16017656.273484685</v>
      </c>
      <c r="X13" s="63"/>
    </row>
    <row r="14" spans="2:24" ht="28.35" customHeight="1" thickBot="1" x14ac:dyDescent="0.3">
      <c r="B14" s="1" t="s">
        <v>41</v>
      </c>
      <c r="C14" s="3"/>
      <c r="D14" s="38"/>
      <c r="E14" s="1"/>
      <c r="F14" s="116"/>
      <c r="X14" s="62"/>
    </row>
    <row r="15" spans="2:24" ht="15.75" thickBot="1" x14ac:dyDescent="0.3">
      <c r="B15" s="122" t="s">
        <v>44</v>
      </c>
      <c r="C15" s="114">
        <v>881062.51</v>
      </c>
      <c r="D15" s="114">
        <v>881062.51</v>
      </c>
      <c r="E15" s="115">
        <v>867247.94102787448</v>
      </c>
      <c r="F15" s="116"/>
      <c r="G15" s="119">
        <v>214520.95</v>
      </c>
      <c r="H15" s="119">
        <v>573699.36</v>
      </c>
      <c r="I15" s="119">
        <v>92842.2</v>
      </c>
      <c r="J15" s="119">
        <v>0</v>
      </c>
      <c r="K15" s="119">
        <v>881062.51</v>
      </c>
      <c r="L15" s="63"/>
      <c r="M15" s="119">
        <v>214520.95</v>
      </c>
      <c r="N15" s="119">
        <v>573699.36</v>
      </c>
      <c r="O15" s="119">
        <v>92842.2</v>
      </c>
      <c r="P15" s="119">
        <v>0</v>
      </c>
      <c r="Q15" s="119">
        <v>881062.51</v>
      </c>
      <c r="R15" s="63"/>
      <c r="S15" s="119">
        <v>211157.38109756098</v>
      </c>
      <c r="T15" s="119">
        <v>564704.07386759575</v>
      </c>
      <c r="U15" s="119">
        <v>91386.486062717755</v>
      </c>
      <c r="V15" s="119">
        <v>0</v>
      </c>
      <c r="W15" s="119">
        <v>867247.94102787448</v>
      </c>
      <c r="X15" s="63"/>
    </row>
    <row r="16" spans="2:24" ht="18" customHeight="1" thickBot="1" x14ac:dyDescent="0.3">
      <c r="B16" s="122" t="s">
        <v>3</v>
      </c>
      <c r="C16" s="114">
        <v>37080.602040816339</v>
      </c>
      <c r="D16" s="114">
        <v>37080.602040816339</v>
      </c>
      <c r="E16" s="115">
        <v>36499.198872928966</v>
      </c>
      <c r="F16" s="116"/>
      <c r="G16" s="119">
        <v>10301.000000000002</v>
      </c>
      <c r="H16" s="119">
        <v>23236.74489795919</v>
      </c>
      <c r="I16" s="119">
        <v>3542.8571428571431</v>
      </c>
      <c r="J16" s="119">
        <v>0</v>
      </c>
      <c r="K16" s="119">
        <v>37080.602040816339</v>
      </c>
      <c r="L16" s="63"/>
      <c r="M16" s="119">
        <v>10301.000000000002</v>
      </c>
      <c r="N16" s="119">
        <v>23236.74489795919</v>
      </c>
      <c r="O16" s="119">
        <v>3542.8571428571431</v>
      </c>
      <c r="P16" s="119">
        <v>0</v>
      </c>
      <c r="Q16" s="119">
        <v>37080.602040816339</v>
      </c>
      <c r="R16" s="63"/>
      <c r="S16" s="119">
        <v>10139.486062717771</v>
      </c>
      <c r="T16" s="119">
        <v>22872.405692242057</v>
      </c>
      <c r="U16" s="119">
        <v>3487.3071179691387</v>
      </c>
      <c r="V16" s="119">
        <v>0</v>
      </c>
      <c r="W16" s="119">
        <v>36499.198872928966</v>
      </c>
      <c r="X16" s="63"/>
    </row>
    <row r="17" spans="2:24" ht="18" customHeight="1" thickBot="1" x14ac:dyDescent="0.3">
      <c r="B17" s="122" t="s">
        <v>39</v>
      </c>
      <c r="C17" s="129">
        <v>643700.28600000008</v>
      </c>
      <c r="D17" s="114">
        <v>638521.22698954982</v>
      </c>
      <c r="E17" s="115">
        <v>628509.5701203756</v>
      </c>
      <c r="F17" s="116"/>
      <c r="G17" s="119">
        <v>187357.77600000001</v>
      </c>
      <c r="H17" s="119">
        <v>390136.59074999997</v>
      </c>
      <c r="I17" s="119">
        <v>66205.919249999992</v>
      </c>
      <c r="J17" s="119">
        <v>0</v>
      </c>
      <c r="K17" s="119">
        <v>643700.28600000008</v>
      </c>
      <c r="L17" s="63"/>
      <c r="M17" s="119">
        <v>185850.34000987417</v>
      </c>
      <c r="N17" s="119">
        <v>386997.64476912137</v>
      </c>
      <c r="O17" s="119">
        <v>65673.242210554265</v>
      </c>
      <c r="P17" s="119">
        <v>0</v>
      </c>
      <c r="Q17" s="119">
        <v>638521.22698954982</v>
      </c>
      <c r="R17" s="63"/>
      <c r="S17" s="119">
        <v>182936.31028846497</v>
      </c>
      <c r="T17" s="119">
        <v>380929.73744695744</v>
      </c>
      <c r="U17" s="119">
        <v>64643.522384953234</v>
      </c>
      <c r="V17" s="119">
        <v>0</v>
      </c>
      <c r="W17" s="119">
        <v>628509.5701203756</v>
      </c>
      <c r="X17" s="63"/>
    </row>
    <row r="18" spans="2:24" ht="18" customHeight="1" thickBot="1" x14ac:dyDescent="0.3">
      <c r="B18" s="130" t="s">
        <v>45</v>
      </c>
      <c r="C18" s="129">
        <v>260600</v>
      </c>
      <c r="D18" s="114">
        <v>260600</v>
      </c>
      <c r="E18" s="115">
        <v>256513.93728222995</v>
      </c>
      <c r="F18" s="116"/>
      <c r="G18" s="119">
        <v>127100</v>
      </c>
      <c r="H18" s="119">
        <v>115200</v>
      </c>
      <c r="I18" s="119">
        <v>18300</v>
      </c>
      <c r="J18" s="119">
        <v>0</v>
      </c>
      <c r="K18" s="119">
        <v>260600</v>
      </c>
      <c r="L18" s="63"/>
      <c r="M18" s="119">
        <v>127100</v>
      </c>
      <c r="N18" s="119">
        <v>115200</v>
      </c>
      <c r="O18" s="119">
        <v>18300</v>
      </c>
      <c r="P18" s="119">
        <v>0</v>
      </c>
      <c r="Q18" s="119">
        <v>260600</v>
      </c>
      <c r="R18" s="63"/>
      <c r="S18" s="119">
        <v>125107.14285714286</v>
      </c>
      <c r="T18" s="119">
        <v>113393.72822299651</v>
      </c>
      <c r="U18" s="119">
        <v>18013.066202090591</v>
      </c>
      <c r="V18" s="119">
        <v>0</v>
      </c>
      <c r="W18" s="119">
        <v>256513.93728222995</v>
      </c>
      <c r="X18" s="63"/>
    </row>
    <row r="19" spans="2:24" ht="18" customHeight="1" thickBot="1" x14ac:dyDescent="0.3">
      <c r="B19" s="130" t="s">
        <v>117</v>
      </c>
      <c r="C19" s="129">
        <v>65509.063605442192</v>
      </c>
      <c r="D19" s="114">
        <v>65509.063605442192</v>
      </c>
      <c r="E19" s="115">
        <v>64481.918008841181</v>
      </c>
      <c r="F19" s="116"/>
      <c r="G19" s="119">
        <v>18198.433333333338</v>
      </c>
      <c r="H19" s="119">
        <v>41051.582653061232</v>
      </c>
      <c r="I19" s="119">
        <v>6259.0476190476193</v>
      </c>
      <c r="J19" s="119">
        <v>0</v>
      </c>
      <c r="K19" s="119">
        <v>65509.063605442192</v>
      </c>
      <c r="L19" s="63"/>
      <c r="M19" s="119">
        <v>18198.433333333338</v>
      </c>
      <c r="N19" s="119">
        <v>41051.582653061232</v>
      </c>
      <c r="O19" s="119">
        <v>6259.0476190476193</v>
      </c>
      <c r="P19" s="119">
        <v>0</v>
      </c>
      <c r="Q19" s="119">
        <v>65509.063605442192</v>
      </c>
      <c r="R19" s="63"/>
      <c r="S19" s="119">
        <v>17913.09204413473</v>
      </c>
      <c r="T19" s="119">
        <v>40407.916722960967</v>
      </c>
      <c r="U19" s="119">
        <v>6160.9092417454785</v>
      </c>
      <c r="V19" s="119">
        <v>0</v>
      </c>
      <c r="W19" s="119">
        <v>64481.918008841181</v>
      </c>
      <c r="X19" s="63"/>
    </row>
    <row r="20" spans="2:24" ht="6.6" customHeight="1" thickBot="1" x14ac:dyDescent="0.3">
      <c r="C20" s="31"/>
      <c r="E20" s="1"/>
      <c r="F20" s="116"/>
      <c r="X20" s="62"/>
    </row>
    <row r="21" spans="2:24" ht="15.75" thickBot="1" x14ac:dyDescent="0.3">
      <c r="B21" s="124" t="s">
        <v>46</v>
      </c>
      <c r="C21" s="125">
        <v>1887952.4616462586</v>
      </c>
      <c r="D21" s="126">
        <v>1882773.4026358083</v>
      </c>
      <c r="E21" s="127">
        <v>1853252.5653122503</v>
      </c>
      <c r="F21" s="116"/>
      <c r="G21" s="128">
        <v>557478.15933333337</v>
      </c>
      <c r="H21" s="128">
        <v>1143324.2783010204</v>
      </c>
      <c r="I21" s="128">
        <v>187150.02401190478</v>
      </c>
      <c r="J21" s="128">
        <v>0</v>
      </c>
      <c r="K21" s="128">
        <v>1887952.4616462586</v>
      </c>
      <c r="L21" s="63"/>
      <c r="M21" s="128">
        <v>555970.7233432075</v>
      </c>
      <c r="N21" s="128">
        <v>1140185.3323201418</v>
      </c>
      <c r="O21" s="128">
        <v>186617.34697245905</v>
      </c>
      <c r="P21" s="128">
        <v>0</v>
      </c>
      <c r="Q21" s="128">
        <v>1882773.4026358083</v>
      </c>
      <c r="R21" s="63"/>
      <c r="S21" s="128">
        <v>547253.4123500213</v>
      </c>
      <c r="T21" s="128">
        <v>1122307.8619527528</v>
      </c>
      <c r="U21" s="128">
        <v>183691.29100947618</v>
      </c>
      <c r="V21" s="128">
        <v>0</v>
      </c>
      <c r="W21" s="128">
        <v>1853252.5653122503</v>
      </c>
      <c r="X21" s="63"/>
    </row>
    <row r="22" spans="2:24" ht="15.75" thickBot="1" x14ac:dyDescent="0.3">
      <c r="C22" s="3"/>
      <c r="E22" s="1"/>
      <c r="F22" s="116"/>
      <c r="X22" s="62"/>
    </row>
    <row r="23" spans="2:24" ht="15.75" thickBot="1" x14ac:dyDescent="0.3">
      <c r="B23" s="213" t="s">
        <v>199</v>
      </c>
      <c r="C23" s="125">
        <v>37700</v>
      </c>
      <c r="D23" s="126">
        <v>37700</v>
      </c>
      <c r="E23" s="127">
        <v>37108.885017421599</v>
      </c>
      <c r="F23" s="116"/>
      <c r="G23" s="214">
        <v>37700</v>
      </c>
      <c r="H23" s="214">
        <v>0</v>
      </c>
      <c r="I23" s="214">
        <v>0</v>
      </c>
      <c r="J23" s="214">
        <v>0</v>
      </c>
      <c r="K23" s="214">
        <v>37700</v>
      </c>
      <c r="L23" s="63"/>
      <c r="M23" s="214">
        <v>37700</v>
      </c>
      <c r="N23" s="214">
        <v>0</v>
      </c>
      <c r="O23" s="214">
        <v>0</v>
      </c>
      <c r="P23" s="214">
        <v>0</v>
      </c>
      <c r="Q23" s="214">
        <v>37700</v>
      </c>
      <c r="R23" s="63"/>
      <c r="S23" s="214">
        <v>37108.885017421599</v>
      </c>
      <c r="T23" s="214">
        <v>0</v>
      </c>
      <c r="U23" s="214">
        <v>0</v>
      </c>
      <c r="V23" s="214">
        <v>0</v>
      </c>
      <c r="W23" s="214">
        <v>37108.885017421599</v>
      </c>
      <c r="X23" s="63"/>
    </row>
    <row r="24" spans="2:24" ht="15.75" thickBot="1" x14ac:dyDescent="0.3">
      <c r="C24" s="3"/>
      <c r="E24" s="1"/>
      <c r="F24" s="116"/>
      <c r="X24" s="62"/>
    </row>
    <row r="25" spans="2:24" ht="15.75" thickBot="1" x14ac:dyDescent="0.3">
      <c r="B25" s="124" t="s">
        <v>48</v>
      </c>
      <c r="C25" s="125">
        <v>18330446.301646259</v>
      </c>
      <c r="D25" s="125">
        <v>18193278.183131754</v>
      </c>
      <c r="E25" s="137">
        <v>17908017.723814357</v>
      </c>
      <c r="F25" s="116"/>
      <c r="G25" s="128">
        <v>4863174.4193333331</v>
      </c>
      <c r="H25" s="128">
        <v>11646079.188301021</v>
      </c>
      <c r="I25" s="128">
        <v>1821192.6940119045</v>
      </c>
      <c r="J25" s="128">
        <v>0</v>
      </c>
      <c r="K25" s="128">
        <v>18330446.301646259</v>
      </c>
      <c r="L25" s="63"/>
      <c r="M25" s="128">
        <v>4827327.7031414257</v>
      </c>
      <c r="N25" s="128">
        <v>11558437.580702271</v>
      </c>
      <c r="O25" s="128">
        <v>1807512.8992880594</v>
      </c>
      <c r="P25" s="128">
        <v>0</v>
      </c>
      <c r="Q25" s="128">
        <v>18193278.183131754</v>
      </c>
      <c r="R25" s="63"/>
      <c r="S25" s="128">
        <v>4751637.8959493134</v>
      </c>
      <c r="T25" s="128">
        <v>11377207.723165125</v>
      </c>
      <c r="U25" s="128">
        <v>1779172.104699919</v>
      </c>
      <c r="V25" s="128">
        <v>0</v>
      </c>
      <c r="W25" s="128">
        <v>17908017.723814357</v>
      </c>
      <c r="X25" s="63"/>
    </row>
    <row r="26" spans="2:24" x14ac:dyDescent="0.25">
      <c r="C26" s="3"/>
    </row>
    <row r="27" spans="2:24" x14ac:dyDescent="0.25">
      <c r="C27" s="31"/>
    </row>
    <row r="28" spans="2:24" x14ac:dyDescent="0.25">
      <c r="B28" s="4"/>
      <c r="C28" s="5"/>
    </row>
    <row r="29" spans="2:24" x14ac:dyDescent="0.25">
      <c r="B29" s="4"/>
      <c r="C29" s="5"/>
    </row>
    <row r="30" spans="2:24" x14ac:dyDescent="0.25">
      <c r="B30" s="4"/>
      <c r="C30" s="5"/>
    </row>
    <row r="31" spans="2:24" x14ac:dyDescent="0.25">
      <c r="B31" s="4"/>
      <c r="C31" s="5"/>
    </row>
    <row r="32" spans="2:24" x14ac:dyDescent="0.25">
      <c r="B32" s="4"/>
      <c r="C32" s="5"/>
    </row>
    <row r="33" spans="2:3" x14ac:dyDescent="0.25">
      <c r="B33" s="4"/>
      <c r="C33" s="5"/>
    </row>
    <row r="34" spans="2:3" x14ac:dyDescent="0.25">
      <c r="B34" s="4"/>
      <c r="C34" s="5"/>
    </row>
    <row r="35" spans="2:3" x14ac:dyDescent="0.25">
      <c r="B35" s="4"/>
      <c r="C35" s="5"/>
    </row>
    <row r="36" spans="2:3" x14ac:dyDescent="0.25">
      <c r="B36" s="4"/>
      <c r="C36" s="5"/>
    </row>
    <row r="37" spans="2:3" x14ac:dyDescent="0.25">
      <c r="C37" s="31"/>
    </row>
    <row r="38" spans="2:3" x14ac:dyDescent="0.25">
      <c r="B38" s="4"/>
      <c r="C38" s="5"/>
    </row>
    <row r="39" spans="2:3" x14ac:dyDescent="0.25">
      <c r="B39" s="4"/>
      <c r="C39" s="5"/>
    </row>
    <row r="40" spans="2:3" x14ac:dyDescent="0.25">
      <c r="B40" s="4"/>
      <c r="C40" s="4"/>
    </row>
    <row r="41" spans="2:3" x14ac:dyDescent="0.25">
      <c r="B41" s="4"/>
      <c r="C41" s="5"/>
    </row>
    <row r="42" spans="2:3" x14ac:dyDescent="0.25">
      <c r="B42" s="4"/>
      <c r="C42" s="5"/>
    </row>
    <row r="43" spans="2:3" x14ac:dyDescent="0.25">
      <c r="B43" s="4"/>
      <c r="C43" s="5"/>
    </row>
  </sheetData>
  <pageMargins left="0.7" right="0.7" top="0.75" bottom="0.75" header="0.3" footer="0.3"/>
  <pageSetup paperSize="8"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C1:GC78"/>
  <sheetViews>
    <sheetView showGridLines="0" zoomScale="80" zoomScaleNormal="80" zoomScaleSheetLayoutView="40" workbookViewId="0">
      <selection activeCell="D15" sqref="D15"/>
    </sheetView>
  </sheetViews>
  <sheetFormatPr defaultColWidth="8.85546875" defaultRowHeight="15" outlineLevelCol="1" x14ac:dyDescent="0.25"/>
  <cols>
    <col min="1" max="1" width="39.5703125" style="6" bestFit="1" customWidth="1"/>
    <col min="2" max="2" width="19.85546875" style="6" customWidth="1"/>
    <col min="3" max="3" width="20.28515625" style="6" customWidth="1"/>
    <col min="4" max="4" width="17.5703125" style="2" bestFit="1" customWidth="1"/>
    <col min="5" max="5" width="1.85546875" style="287" customWidth="1"/>
    <col min="6" max="53" width="13.28515625" style="6" hidden="1" customWidth="1" outlineLevel="1"/>
    <col min="54" max="54" width="19.42578125" style="6" customWidth="1" collapsed="1"/>
    <col min="55" max="59" width="13.7109375" style="6" customWidth="1"/>
    <col min="60" max="60" width="4.7109375" style="6" customWidth="1"/>
    <col min="61" max="65" width="13.7109375" style="6" customWidth="1"/>
    <col min="66" max="66" width="4.7109375" style="6" customWidth="1"/>
    <col min="67" max="71" width="13.7109375" style="6" customWidth="1"/>
    <col min="72" max="72" width="4.7109375" style="46" customWidth="1"/>
    <col min="73" max="73" width="8.85546875" style="46"/>
    <col min="74" max="185" width="8.85546875" style="41"/>
    <col min="186" max="16384" width="8.85546875" style="6"/>
  </cols>
  <sheetData>
    <row r="1" spans="3:185" s="337" customFormat="1" ht="21" x14ac:dyDescent="0.35">
      <c r="C1" s="341" t="s">
        <v>247</v>
      </c>
      <c r="D1" s="338"/>
      <c r="E1" s="339"/>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row>
    <row r="2" spans="3:185" s="337" customFormat="1" x14ac:dyDescent="0.25">
      <c r="D2" s="338"/>
      <c r="E2" s="339"/>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0"/>
      <c r="DP2" s="340"/>
      <c r="DQ2" s="340"/>
      <c r="DR2" s="340"/>
      <c r="DS2" s="340"/>
      <c r="DT2" s="340"/>
      <c r="DU2" s="340"/>
      <c r="DV2" s="340"/>
      <c r="DW2" s="340"/>
      <c r="DX2" s="340"/>
      <c r="DY2" s="340"/>
      <c r="DZ2" s="340"/>
      <c r="EA2" s="340"/>
      <c r="EB2" s="340"/>
      <c r="EC2" s="340"/>
      <c r="ED2" s="340"/>
      <c r="EE2" s="340"/>
      <c r="EF2" s="340"/>
      <c r="EG2" s="340"/>
      <c r="EH2" s="340"/>
      <c r="EI2" s="340"/>
      <c r="EJ2" s="340"/>
      <c r="EK2" s="340"/>
      <c r="EL2" s="340"/>
      <c r="EM2" s="340"/>
      <c r="EN2" s="340"/>
      <c r="EO2" s="340"/>
      <c r="EP2" s="340"/>
      <c r="EQ2" s="340"/>
      <c r="ER2" s="340"/>
      <c r="ES2" s="340"/>
      <c r="ET2" s="340"/>
      <c r="EU2" s="340"/>
      <c r="EV2" s="340"/>
      <c r="EW2" s="340"/>
      <c r="EX2" s="340"/>
      <c r="EY2" s="340"/>
      <c r="EZ2" s="340"/>
      <c r="FA2" s="340"/>
      <c r="FB2" s="340"/>
      <c r="FC2" s="340"/>
      <c r="FD2" s="340"/>
      <c r="FE2" s="340"/>
      <c r="FF2" s="340"/>
      <c r="FG2" s="340"/>
      <c r="FH2" s="340"/>
      <c r="FI2" s="340"/>
      <c r="FJ2" s="340"/>
      <c r="FK2" s="340"/>
      <c r="FL2" s="340"/>
      <c r="FM2" s="340"/>
      <c r="FN2" s="340"/>
      <c r="FO2" s="340"/>
      <c r="FP2" s="340"/>
      <c r="FQ2" s="340"/>
      <c r="FR2" s="340"/>
      <c r="FS2" s="340"/>
      <c r="FT2" s="340"/>
      <c r="FU2" s="340"/>
      <c r="FV2" s="340"/>
      <c r="FW2" s="340"/>
      <c r="FX2" s="340"/>
      <c r="FY2" s="340"/>
      <c r="FZ2" s="340"/>
      <c r="GA2" s="340"/>
      <c r="GB2" s="340"/>
      <c r="GC2" s="340"/>
    </row>
    <row r="3" spans="3:185" s="329" customFormat="1" x14ac:dyDescent="0.25">
      <c r="D3" s="2"/>
      <c r="E3" s="287"/>
      <c r="BT3" s="46"/>
      <c r="BU3" s="46"/>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row>
    <row r="4" spans="3:185" s="329" customFormat="1" x14ac:dyDescent="0.25">
      <c r="C4" s="342" t="s">
        <v>248</v>
      </c>
      <c r="D4" s="2"/>
      <c r="E4" s="287"/>
      <c r="BT4" s="46"/>
      <c r="BU4" s="46"/>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row>
    <row r="5" spans="3:185" s="329" customFormat="1" x14ac:dyDescent="0.25">
      <c r="D5" s="2"/>
      <c r="E5" s="287"/>
      <c r="BT5" s="46"/>
      <c r="BU5" s="46"/>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row>
    <row r="6" spans="3:185" s="329" customFormat="1" x14ac:dyDescent="0.25">
      <c r="D6" s="2"/>
      <c r="E6" s="287"/>
      <c r="BT6" s="46"/>
      <c r="BU6" s="46"/>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row>
    <row r="7" spans="3:185" s="329" customFormat="1" x14ac:dyDescent="0.25">
      <c r="D7" s="2"/>
      <c r="E7" s="287"/>
      <c r="BT7" s="46"/>
      <c r="BU7" s="46"/>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row>
    <row r="8" spans="3:185" s="329" customFormat="1" x14ac:dyDescent="0.25">
      <c r="D8" s="2"/>
      <c r="E8" s="287"/>
      <c r="BT8" s="46"/>
      <c r="BU8" s="46"/>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row>
    <row r="9" spans="3:185" s="329" customFormat="1" x14ac:dyDescent="0.25">
      <c r="D9" s="2"/>
      <c r="E9" s="287"/>
      <c r="BT9" s="46"/>
      <c r="BU9" s="46"/>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row>
    <row r="10" spans="3:185" s="329" customFormat="1" x14ac:dyDescent="0.25">
      <c r="D10" s="2"/>
      <c r="E10" s="287"/>
      <c r="BT10" s="46"/>
      <c r="BU10" s="46"/>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row>
    <row r="11" spans="3:185" s="329" customFormat="1" x14ac:dyDescent="0.25">
      <c r="D11" s="2"/>
      <c r="E11" s="287"/>
      <c r="BT11" s="46"/>
      <c r="BU11" s="46"/>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row>
    <row r="12" spans="3:185" s="329" customFormat="1" x14ac:dyDescent="0.25">
      <c r="D12" s="2"/>
      <c r="E12" s="287"/>
      <c r="BT12" s="46"/>
      <c r="BU12" s="46"/>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row>
    <row r="13" spans="3:185" s="329" customFormat="1" x14ac:dyDescent="0.25">
      <c r="D13" s="2"/>
      <c r="E13" s="287"/>
      <c r="BT13" s="46"/>
      <c r="BU13" s="46"/>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row>
    <row r="14" spans="3:185" s="329" customFormat="1" x14ac:dyDescent="0.25">
      <c r="D14" s="2"/>
      <c r="E14" s="287"/>
      <c r="BT14" s="46"/>
      <c r="BU14" s="46"/>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row>
    <row r="15" spans="3:185" s="329" customFormat="1" x14ac:dyDescent="0.25">
      <c r="D15" s="2"/>
      <c r="E15" s="287"/>
      <c r="BT15" s="46"/>
      <c r="BU15" s="46"/>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row>
    <row r="16" spans="3:185" s="329" customFormat="1" x14ac:dyDescent="0.25">
      <c r="D16" s="2"/>
      <c r="E16" s="287"/>
      <c r="BT16" s="46"/>
      <c r="BU16" s="46"/>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row>
    <row r="17" spans="4:185" s="329" customFormat="1" x14ac:dyDescent="0.25">
      <c r="D17" s="2"/>
      <c r="E17" s="287"/>
      <c r="BT17" s="46"/>
      <c r="BU17" s="46"/>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row>
    <row r="18" spans="4:185" s="329" customFormat="1" x14ac:dyDescent="0.25">
      <c r="D18" s="2"/>
      <c r="E18" s="287"/>
      <c r="BT18" s="46"/>
      <c r="BU18" s="46"/>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row>
    <row r="19" spans="4:185" s="329" customFormat="1" x14ac:dyDescent="0.25">
      <c r="D19" s="2"/>
      <c r="E19" s="287"/>
      <c r="BT19" s="46"/>
      <c r="BU19" s="46"/>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row>
    <row r="20" spans="4:185" s="329" customFormat="1" x14ac:dyDescent="0.25">
      <c r="D20" s="2"/>
      <c r="E20" s="287"/>
      <c r="BT20" s="46"/>
      <c r="BU20" s="46"/>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row>
    <row r="21" spans="4:185" s="329" customFormat="1" x14ac:dyDescent="0.25">
      <c r="D21" s="2"/>
      <c r="E21" s="287"/>
      <c r="BT21" s="46"/>
      <c r="BU21" s="46"/>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row>
    <row r="22" spans="4:185" s="329" customFormat="1" x14ac:dyDescent="0.25">
      <c r="D22" s="2"/>
      <c r="E22" s="287"/>
      <c r="BT22" s="46"/>
      <c r="BU22" s="46"/>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row>
    <row r="23" spans="4:185" s="329" customFormat="1" x14ac:dyDescent="0.25">
      <c r="D23" s="2"/>
      <c r="E23" s="287"/>
      <c r="BT23" s="46"/>
      <c r="BU23" s="46"/>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row>
    <row r="24" spans="4:185" s="329" customFormat="1" x14ac:dyDescent="0.25">
      <c r="D24" s="2"/>
      <c r="E24" s="287"/>
      <c r="BT24" s="46"/>
      <c r="BU24" s="46"/>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row>
    <row r="25" spans="4:185" s="329" customFormat="1" x14ac:dyDescent="0.25">
      <c r="D25" s="2"/>
      <c r="E25" s="287"/>
      <c r="BT25" s="46"/>
      <c r="BU25" s="46"/>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row>
    <row r="26" spans="4:185" s="329" customFormat="1" x14ac:dyDescent="0.25">
      <c r="D26" s="2"/>
      <c r="E26" s="287"/>
      <c r="BT26" s="46"/>
      <c r="BU26" s="46"/>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row>
    <row r="27" spans="4:185" s="329" customFormat="1" x14ac:dyDescent="0.25">
      <c r="D27" s="2"/>
      <c r="E27" s="287"/>
      <c r="BT27" s="46"/>
      <c r="BU27" s="46"/>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row>
    <row r="28" spans="4:185" s="329" customFormat="1" x14ac:dyDescent="0.25">
      <c r="D28" s="2"/>
      <c r="E28" s="287"/>
      <c r="BT28" s="46"/>
      <c r="BU28" s="46"/>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row>
    <row r="29" spans="4:185" s="329" customFormat="1" x14ac:dyDescent="0.25">
      <c r="D29" s="2"/>
      <c r="E29" s="287"/>
      <c r="BT29" s="46"/>
      <c r="BU29" s="46"/>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row>
    <row r="30" spans="4:185" s="329" customFormat="1" x14ac:dyDescent="0.25">
      <c r="D30" s="2"/>
      <c r="E30" s="287"/>
      <c r="BT30" s="46"/>
      <c r="BU30" s="46"/>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row>
    <row r="31" spans="4:185" s="329" customFormat="1" x14ac:dyDescent="0.25">
      <c r="D31" s="2"/>
      <c r="E31" s="287"/>
      <c r="BT31" s="46"/>
      <c r="BU31" s="46"/>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row>
    <row r="32" spans="4:185" s="329" customFormat="1" x14ac:dyDescent="0.25">
      <c r="D32" s="2"/>
      <c r="E32" s="287"/>
      <c r="BT32" s="46"/>
      <c r="BU32" s="46"/>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row>
    <row r="33" spans="4:185" s="329" customFormat="1" x14ac:dyDescent="0.25">
      <c r="D33" s="2"/>
      <c r="E33" s="287"/>
      <c r="BT33" s="46"/>
      <c r="BU33" s="46"/>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row>
    <row r="34" spans="4:185" s="329" customFormat="1" x14ac:dyDescent="0.25">
      <c r="D34" s="2"/>
      <c r="E34" s="287"/>
      <c r="BT34" s="46"/>
      <c r="BU34" s="46"/>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row>
    <row r="35" spans="4:185" s="329" customFormat="1" x14ac:dyDescent="0.25">
      <c r="D35" s="2"/>
      <c r="E35" s="287"/>
      <c r="BT35" s="46"/>
      <c r="BU35" s="46"/>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row>
    <row r="36" spans="4:185" s="329" customFormat="1" x14ac:dyDescent="0.25">
      <c r="D36" s="2"/>
      <c r="E36" s="287"/>
      <c r="BT36" s="46"/>
      <c r="BU36" s="46"/>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row>
    <row r="37" spans="4:185" s="329" customFormat="1" x14ac:dyDescent="0.25">
      <c r="D37" s="2"/>
      <c r="E37" s="287"/>
      <c r="BT37" s="46"/>
      <c r="BU37" s="46"/>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row>
    <row r="38" spans="4:185" s="329" customFormat="1" x14ac:dyDescent="0.25">
      <c r="D38" s="2"/>
      <c r="E38" s="287"/>
      <c r="BT38" s="46"/>
      <c r="BU38" s="46"/>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row>
    <row r="39" spans="4:185" s="329" customFormat="1" x14ac:dyDescent="0.25">
      <c r="D39" s="2"/>
      <c r="E39" s="287"/>
      <c r="BT39" s="46"/>
      <c r="BU39" s="46"/>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row>
    <row r="40" spans="4:185" s="329" customFormat="1" x14ac:dyDescent="0.25">
      <c r="D40" s="2"/>
      <c r="E40" s="287"/>
      <c r="BT40" s="46"/>
      <c r="BU40" s="46"/>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row>
    <row r="41" spans="4:185" s="329" customFormat="1" x14ac:dyDescent="0.25">
      <c r="D41" s="2"/>
      <c r="E41" s="287"/>
      <c r="BT41" s="46"/>
      <c r="BU41" s="46"/>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row>
    <row r="42" spans="4:185" s="329" customFormat="1" x14ac:dyDescent="0.25">
      <c r="D42" s="2"/>
      <c r="E42" s="287"/>
      <c r="BT42" s="46"/>
      <c r="BU42" s="46"/>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row>
    <row r="43" spans="4:185" s="329" customFormat="1" x14ac:dyDescent="0.25">
      <c r="D43" s="2"/>
      <c r="E43" s="287"/>
      <c r="BT43" s="46"/>
      <c r="BU43" s="46"/>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row>
    <row r="44" spans="4:185" s="329" customFormat="1" x14ac:dyDescent="0.25">
      <c r="D44" s="2"/>
      <c r="E44" s="287"/>
      <c r="BT44" s="46"/>
      <c r="BU44" s="46"/>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row>
    <row r="45" spans="4:185" s="329" customFormat="1" x14ac:dyDescent="0.25">
      <c r="D45" s="2"/>
      <c r="E45" s="287"/>
      <c r="BT45" s="46"/>
      <c r="BU45" s="46"/>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row>
    <row r="46" spans="4:185" s="329" customFormat="1" x14ac:dyDescent="0.25">
      <c r="D46" s="2"/>
      <c r="E46" s="287"/>
      <c r="BT46" s="46"/>
      <c r="BU46" s="46"/>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row>
    <row r="47" spans="4:185" s="329" customFormat="1" x14ac:dyDescent="0.25">
      <c r="D47" s="2"/>
      <c r="E47" s="287"/>
      <c r="BT47" s="46"/>
      <c r="BU47" s="46"/>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row>
    <row r="48" spans="4:185" s="329" customFormat="1" x14ac:dyDescent="0.25">
      <c r="D48" s="2"/>
      <c r="E48" s="287"/>
      <c r="BT48" s="46"/>
      <c r="BU48" s="46"/>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row>
    <row r="49" spans="4:185" s="329" customFormat="1" x14ac:dyDescent="0.25">
      <c r="D49" s="2"/>
      <c r="E49" s="287"/>
      <c r="BT49" s="46"/>
      <c r="BU49" s="46"/>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row>
    <row r="50" spans="4:185" s="329" customFormat="1" x14ac:dyDescent="0.25">
      <c r="D50" s="2"/>
      <c r="E50" s="287"/>
      <c r="BT50" s="46"/>
      <c r="BU50" s="46"/>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row>
    <row r="51" spans="4:185" s="329" customFormat="1" x14ac:dyDescent="0.25">
      <c r="D51" s="2"/>
      <c r="E51" s="287"/>
      <c r="BT51" s="46"/>
      <c r="BU51" s="46"/>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row>
    <row r="52" spans="4:185" s="329" customFormat="1" x14ac:dyDescent="0.25">
      <c r="D52" s="2"/>
      <c r="E52" s="287"/>
      <c r="BT52" s="46"/>
      <c r="BU52" s="46"/>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row>
    <row r="53" spans="4:185" s="329" customFormat="1" x14ac:dyDescent="0.25">
      <c r="D53" s="2"/>
      <c r="E53" s="287"/>
      <c r="BT53" s="46"/>
      <c r="BU53" s="46"/>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row>
    <row r="54" spans="4:185" s="329" customFormat="1" x14ac:dyDescent="0.25">
      <c r="D54" s="2"/>
      <c r="E54" s="287"/>
      <c r="BT54" s="46"/>
      <c r="BU54" s="46"/>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row>
    <row r="55" spans="4:185" s="329" customFormat="1" x14ac:dyDescent="0.25">
      <c r="D55" s="2"/>
      <c r="E55" s="287"/>
      <c r="BT55" s="46"/>
      <c r="BU55" s="46"/>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row>
    <row r="56" spans="4:185" s="329" customFormat="1" x14ac:dyDescent="0.25">
      <c r="D56" s="2"/>
      <c r="E56" s="287"/>
      <c r="BT56" s="46"/>
      <c r="BU56" s="46"/>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row>
    <row r="57" spans="4:185" s="329" customFormat="1" x14ac:dyDescent="0.25">
      <c r="D57" s="2"/>
      <c r="E57" s="287"/>
      <c r="BT57" s="46"/>
      <c r="BU57" s="46"/>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row>
    <row r="58" spans="4:185" s="329" customFormat="1" x14ac:dyDescent="0.25">
      <c r="D58" s="2"/>
      <c r="E58" s="287"/>
      <c r="BT58" s="46"/>
      <c r="BU58" s="46"/>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row>
    <row r="59" spans="4:185" s="329" customFormat="1" x14ac:dyDescent="0.25">
      <c r="D59" s="2"/>
      <c r="E59" s="287"/>
      <c r="BT59" s="46"/>
      <c r="BU59" s="46"/>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row>
    <row r="60" spans="4:185" s="329" customFormat="1" x14ac:dyDescent="0.25">
      <c r="D60" s="2"/>
      <c r="E60" s="287"/>
      <c r="BT60" s="46"/>
      <c r="BU60" s="46"/>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row>
    <row r="61" spans="4:185" s="329" customFormat="1" x14ac:dyDescent="0.25">
      <c r="D61" s="2"/>
      <c r="E61" s="287"/>
      <c r="BT61" s="46"/>
      <c r="BU61" s="46"/>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row>
    <row r="62" spans="4:185" s="329" customFormat="1" x14ac:dyDescent="0.25">
      <c r="D62" s="2"/>
      <c r="E62" s="287"/>
      <c r="BT62" s="46"/>
      <c r="BU62" s="46"/>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row>
    <row r="63" spans="4:185" s="329" customFormat="1" x14ac:dyDescent="0.25">
      <c r="D63" s="2"/>
      <c r="E63" s="287"/>
      <c r="BT63" s="46"/>
      <c r="BU63" s="46"/>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row>
    <row r="64" spans="4:185" s="329" customFormat="1" x14ac:dyDescent="0.25">
      <c r="D64" s="2"/>
      <c r="E64" s="287"/>
      <c r="BT64" s="46"/>
      <c r="BU64" s="46"/>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row>
    <row r="65" spans="4:185" s="329" customFormat="1" x14ac:dyDescent="0.25">
      <c r="D65" s="2"/>
      <c r="E65" s="287"/>
      <c r="BT65" s="46"/>
      <c r="BU65" s="46"/>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row>
    <row r="66" spans="4:185" s="329" customFormat="1" x14ac:dyDescent="0.25">
      <c r="D66" s="2"/>
      <c r="E66" s="287"/>
      <c r="BT66" s="46"/>
      <c r="BU66" s="46"/>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row>
    <row r="67" spans="4:185" s="329" customFormat="1" x14ac:dyDescent="0.25">
      <c r="D67" s="2"/>
      <c r="E67" s="287"/>
      <c r="BT67" s="46"/>
      <c r="BU67" s="46"/>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row>
    <row r="68" spans="4:185" s="329" customFormat="1" x14ac:dyDescent="0.25">
      <c r="D68" s="2"/>
      <c r="E68" s="287"/>
      <c r="BT68" s="46"/>
      <c r="BU68" s="46"/>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row>
    <row r="69" spans="4:185" s="329" customFormat="1" x14ac:dyDescent="0.25">
      <c r="D69" s="2"/>
      <c r="E69" s="287"/>
      <c r="BT69" s="46"/>
      <c r="BU69" s="46"/>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row>
    <row r="70" spans="4:185" s="329" customFormat="1" x14ac:dyDescent="0.25">
      <c r="D70" s="2"/>
      <c r="E70" s="287"/>
      <c r="BT70" s="46"/>
      <c r="BU70" s="46"/>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row>
    <row r="71" spans="4:185" s="329" customFormat="1" x14ac:dyDescent="0.25">
      <c r="D71" s="2"/>
      <c r="E71" s="287"/>
      <c r="BT71" s="46"/>
      <c r="BU71" s="46"/>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c r="FR71" s="41"/>
      <c r="FS71" s="41"/>
      <c r="FT71" s="41"/>
      <c r="FU71" s="41"/>
      <c r="FV71" s="41"/>
      <c r="FW71" s="41"/>
      <c r="FX71" s="41"/>
      <c r="FY71" s="41"/>
      <c r="FZ71" s="41"/>
      <c r="GA71" s="41"/>
      <c r="GB71" s="41"/>
      <c r="GC71" s="41"/>
    </row>
    <row r="72" spans="4:185" s="329" customFormat="1" x14ac:dyDescent="0.25">
      <c r="D72" s="2"/>
      <c r="E72" s="287"/>
      <c r="BT72" s="46"/>
      <c r="BU72" s="46"/>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row>
    <row r="73" spans="4:185" s="329" customFormat="1" x14ac:dyDescent="0.25">
      <c r="D73" s="2"/>
      <c r="E73" s="287"/>
      <c r="BT73" s="46"/>
      <c r="BU73" s="46"/>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row>
    <row r="74" spans="4:185" s="329" customFormat="1" x14ac:dyDescent="0.25">
      <c r="D74" s="2"/>
      <c r="E74" s="287"/>
      <c r="BT74" s="46"/>
      <c r="BU74" s="46"/>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c r="FR74" s="41"/>
      <c r="FS74" s="41"/>
      <c r="FT74" s="41"/>
      <c r="FU74" s="41"/>
      <c r="FV74" s="41"/>
      <c r="FW74" s="41"/>
      <c r="FX74" s="41"/>
      <c r="FY74" s="41"/>
      <c r="FZ74" s="41"/>
      <c r="GA74" s="41"/>
      <c r="GB74" s="41"/>
      <c r="GC74" s="41"/>
    </row>
    <row r="75" spans="4:185" s="329" customFormat="1" x14ac:dyDescent="0.25">
      <c r="D75" s="2"/>
      <c r="E75" s="287"/>
      <c r="BT75" s="46"/>
      <c r="BU75" s="46"/>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1"/>
      <c r="GC75" s="41"/>
    </row>
    <row r="76" spans="4:185" s="329" customFormat="1" x14ac:dyDescent="0.25">
      <c r="D76" s="2"/>
      <c r="E76" s="287"/>
      <c r="BT76" s="46"/>
      <c r="BU76" s="46"/>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c r="FR76" s="41"/>
      <c r="FS76" s="41"/>
      <c r="FT76" s="41"/>
      <c r="FU76" s="41"/>
      <c r="FV76" s="41"/>
      <c r="FW76" s="41"/>
      <c r="FX76" s="41"/>
      <c r="FY76" s="41"/>
      <c r="FZ76" s="41"/>
      <c r="GA76" s="41"/>
      <c r="GB76" s="41"/>
      <c r="GC76" s="41"/>
    </row>
    <row r="77" spans="4:185" s="329" customFormat="1" x14ac:dyDescent="0.25">
      <c r="D77" s="2"/>
      <c r="E77" s="287"/>
      <c r="BT77" s="46"/>
      <c r="BU77" s="46"/>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row>
    <row r="78" spans="4:185" s="329" customFormat="1" x14ac:dyDescent="0.25">
      <c r="D78" s="2"/>
      <c r="E78" s="287"/>
      <c r="BT78" s="46"/>
      <c r="BU78" s="46"/>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row>
  </sheetData>
  <sortState ref="A5:GK31">
    <sortCondition ref="A5:A31"/>
  </sortState>
  <pageMargins left="0.7" right="0.7" top="0.75" bottom="0.75" header="0.3" footer="0.3"/>
  <pageSetup paperSize="8" scale="16" orientation="landscape"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GC204"/>
  <sheetViews>
    <sheetView showGridLines="0" zoomScale="80" zoomScaleNormal="80" workbookViewId="0">
      <selection activeCell="C4" sqref="C4"/>
    </sheetView>
  </sheetViews>
  <sheetFormatPr defaultColWidth="9.140625" defaultRowHeight="15" outlineLevelCol="1" x14ac:dyDescent="0.25"/>
  <cols>
    <col min="1" max="1" width="47.5703125" style="41" customWidth="1"/>
    <col min="2" max="2" width="31.85546875" style="286" customWidth="1" outlineLevel="1"/>
    <col min="3" max="3" width="35.85546875" style="41" customWidth="1" outlineLevel="1"/>
    <col min="4" max="5" width="25.28515625" style="41" customWidth="1" outlineLevel="1"/>
    <col min="6" max="6" width="18.140625" style="41" customWidth="1"/>
    <col min="7" max="33" width="13" style="41" customWidth="1"/>
    <col min="34" max="16384" width="9.140625" style="46"/>
  </cols>
  <sheetData>
    <row r="1" spans="2:185" s="337" customFormat="1" ht="21" x14ac:dyDescent="0.35">
      <c r="C1" s="341" t="s">
        <v>247</v>
      </c>
      <c r="D1" s="338"/>
      <c r="E1" s="339"/>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row>
    <row r="2" spans="2:185" s="337" customFormat="1" ht="15.75" x14ac:dyDescent="0.3">
      <c r="D2" s="338"/>
      <c r="E2" s="339"/>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0"/>
      <c r="DP2" s="340"/>
      <c r="DQ2" s="340"/>
      <c r="DR2" s="340"/>
      <c r="DS2" s="340"/>
      <c r="DT2" s="340"/>
      <c r="DU2" s="340"/>
      <c r="DV2" s="340"/>
      <c r="DW2" s="340"/>
      <c r="DX2" s="340"/>
      <c r="DY2" s="340"/>
      <c r="DZ2" s="340"/>
      <c r="EA2" s="340"/>
      <c r="EB2" s="340"/>
      <c r="EC2" s="340"/>
      <c r="ED2" s="340"/>
      <c r="EE2" s="340"/>
      <c r="EF2" s="340"/>
      <c r="EG2" s="340"/>
      <c r="EH2" s="340"/>
      <c r="EI2" s="340"/>
      <c r="EJ2" s="340"/>
      <c r="EK2" s="340"/>
      <c r="EL2" s="340"/>
      <c r="EM2" s="340"/>
      <c r="EN2" s="340"/>
      <c r="EO2" s="340"/>
      <c r="EP2" s="340"/>
      <c r="EQ2" s="340"/>
      <c r="ER2" s="340"/>
      <c r="ES2" s="340"/>
      <c r="ET2" s="340"/>
      <c r="EU2" s="340"/>
      <c r="EV2" s="340"/>
      <c r="EW2" s="340"/>
      <c r="EX2" s="340"/>
      <c r="EY2" s="340"/>
      <c r="EZ2" s="340"/>
      <c r="FA2" s="340"/>
      <c r="FB2" s="340"/>
      <c r="FC2" s="340"/>
      <c r="FD2" s="340"/>
      <c r="FE2" s="340"/>
      <c r="FF2" s="340"/>
      <c r="FG2" s="340"/>
      <c r="FH2" s="340"/>
      <c r="FI2" s="340"/>
      <c r="FJ2" s="340"/>
      <c r="FK2" s="340"/>
      <c r="FL2" s="340"/>
      <c r="FM2" s="340"/>
      <c r="FN2" s="340"/>
      <c r="FO2" s="340"/>
      <c r="FP2" s="340"/>
      <c r="FQ2" s="340"/>
      <c r="FR2" s="340"/>
      <c r="FS2" s="340"/>
      <c r="FT2" s="340"/>
      <c r="FU2" s="340"/>
      <c r="FV2" s="340"/>
      <c r="FW2" s="340"/>
      <c r="FX2" s="340"/>
      <c r="FY2" s="340"/>
      <c r="FZ2" s="340"/>
      <c r="GA2" s="340"/>
      <c r="GB2" s="340"/>
      <c r="GC2" s="340"/>
    </row>
    <row r="3" spans="2:185" x14ac:dyDescent="0.25">
      <c r="B3" s="41"/>
      <c r="X3" s="44"/>
    </row>
    <row r="4" spans="2:185" x14ac:dyDescent="0.25">
      <c r="B4" s="41"/>
      <c r="C4" s="342" t="s">
        <v>248</v>
      </c>
      <c r="X4" s="44"/>
    </row>
    <row r="5" spans="2:185" x14ac:dyDescent="0.25">
      <c r="B5" s="41"/>
      <c r="X5" s="44"/>
    </row>
    <row r="6" spans="2:185" x14ac:dyDescent="0.25">
      <c r="B6" s="41"/>
      <c r="X6" s="44"/>
    </row>
    <row r="7" spans="2:185" x14ac:dyDescent="0.25">
      <c r="B7" s="41"/>
      <c r="X7" s="44"/>
    </row>
    <row r="8" spans="2:185" x14ac:dyDescent="0.25">
      <c r="B8" s="41"/>
      <c r="X8" s="44"/>
    </row>
    <row r="9" spans="2:185" x14ac:dyDescent="0.25">
      <c r="B9" s="41"/>
      <c r="X9" s="44"/>
    </row>
    <row r="10" spans="2:185" x14ac:dyDescent="0.25">
      <c r="B10" s="41"/>
      <c r="X10" s="44"/>
    </row>
    <row r="11" spans="2:185" x14ac:dyDescent="0.25">
      <c r="B11" s="41"/>
      <c r="X11" s="44"/>
    </row>
    <row r="12" spans="2:185" x14ac:dyDescent="0.25">
      <c r="B12" s="41"/>
      <c r="X12" s="44"/>
    </row>
    <row r="13" spans="2:185" x14ac:dyDescent="0.25">
      <c r="B13" s="41"/>
      <c r="X13" s="44"/>
    </row>
    <row r="14" spans="2:185" x14ac:dyDescent="0.25">
      <c r="B14" s="41"/>
      <c r="X14" s="44"/>
    </row>
    <row r="15" spans="2:185" x14ac:dyDescent="0.25">
      <c r="B15" s="41"/>
      <c r="X15" s="44"/>
    </row>
    <row r="16" spans="2:185" x14ac:dyDescent="0.25">
      <c r="B16" s="41"/>
      <c r="X16" s="44"/>
    </row>
    <row r="17" spans="2:24" x14ac:dyDescent="0.25">
      <c r="B17" s="41"/>
      <c r="X17" s="44"/>
    </row>
    <row r="18" spans="2:24" x14ac:dyDescent="0.25">
      <c r="B18" s="41"/>
      <c r="X18" s="44"/>
    </row>
    <row r="19" spans="2:24" x14ac:dyDescent="0.25">
      <c r="B19" s="41"/>
      <c r="X19" s="44"/>
    </row>
    <row r="20" spans="2:24" x14ac:dyDescent="0.25">
      <c r="B20" s="41"/>
      <c r="X20" s="44"/>
    </row>
    <row r="21" spans="2:24" x14ac:dyDescent="0.25">
      <c r="B21" s="41"/>
      <c r="X21" s="44"/>
    </row>
    <row r="22" spans="2:24" x14ac:dyDescent="0.25">
      <c r="B22" s="41"/>
      <c r="X22" s="44"/>
    </row>
    <row r="23" spans="2:24" x14ac:dyDescent="0.25">
      <c r="B23" s="41"/>
      <c r="X23" s="44"/>
    </row>
    <row r="24" spans="2:24" x14ac:dyDescent="0.25">
      <c r="B24" s="41"/>
      <c r="X24" s="44"/>
    </row>
    <row r="25" spans="2:24" x14ac:dyDescent="0.25">
      <c r="B25" s="41"/>
      <c r="X25" s="44"/>
    </row>
    <row r="26" spans="2:24" x14ac:dyDescent="0.25">
      <c r="B26" s="41"/>
      <c r="X26" s="44"/>
    </row>
    <row r="27" spans="2:24" x14ac:dyDescent="0.25">
      <c r="B27" s="41"/>
      <c r="X27" s="44"/>
    </row>
    <row r="28" spans="2:24" x14ac:dyDescent="0.25">
      <c r="B28" s="41"/>
      <c r="X28" s="44"/>
    </row>
    <row r="29" spans="2:24" x14ac:dyDescent="0.25">
      <c r="B29" s="41"/>
      <c r="X29" s="44"/>
    </row>
    <row r="30" spans="2:24" x14ac:dyDescent="0.25">
      <c r="B30" s="41"/>
      <c r="X30" s="44"/>
    </row>
    <row r="31" spans="2:24" x14ac:dyDescent="0.25">
      <c r="B31" s="41"/>
      <c r="X31" s="44"/>
    </row>
    <row r="32" spans="2:24" x14ac:dyDescent="0.25">
      <c r="B32" s="41"/>
      <c r="X32" s="44"/>
    </row>
    <row r="33" spans="2:24" x14ac:dyDescent="0.25">
      <c r="B33" s="41"/>
      <c r="X33" s="44"/>
    </row>
    <row r="34" spans="2:24" x14ac:dyDescent="0.25">
      <c r="B34" s="41"/>
      <c r="X34" s="44"/>
    </row>
    <row r="35" spans="2:24" x14ac:dyDescent="0.25">
      <c r="B35" s="41"/>
      <c r="X35" s="44"/>
    </row>
    <row r="36" spans="2:24" x14ac:dyDescent="0.25">
      <c r="B36" s="41"/>
      <c r="X36" s="44"/>
    </row>
    <row r="37" spans="2:24" x14ac:dyDescent="0.25">
      <c r="B37" s="41"/>
      <c r="X37" s="44"/>
    </row>
    <row r="38" spans="2:24" x14ac:dyDescent="0.25">
      <c r="B38" s="41"/>
      <c r="X38" s="44"/>
    </row>
    <row r="39" spans="2:24" x14ac:dyDescent="0.25">
      <c r="B39" s="41"/>
      <c r="X39" s="44"/>
    </row>
    <row r="40" spans="2:24" x14ac:dyDescent="0.25">
      <c r="B40" s="41"/>
      <c r="X40" s="44"/>
    </row>
    <row r="41" spans="2:24" x14ac:dyDescent="0.25">
      <c r="B41" s="41"/>
      <c r="X41" s="44"/>
    </row>
    <row r="42" spans="2:24" x14ac:dyDescent="0.25">
      <c r="B42" s="41"/>
      <c r="X42" s="44"/>
    </row>
    <row r="43" spans="2:24" x14ac:dyDescent="0.25">
      <c r="B43" s="41"/>
      <c r="X43" s="44"/>
    </row>
    <row r="44" spans="2:24" x14ac:dyDescent="0.25">
      <c r="B44" s="41"/>
      <c r="X44" s="44"/>
    </row>
    <row r="45" spans="2:24" x14ac:dyDescent="0.25">
      <c r="B45" s="41"/>
      <c r="X45" s="44"/>
    </row>
    <row r="46" spans="2:24" x14ac:dyDescent="0.25">
      <c r="B46" s="41"/>
      <c r="X46" s="44"/>
    </row>
    <row r="47" spans="2:24" x14ac:dyDescent="0.25">
      <c r="B47" s="41"/>
      <c r="X47" s="44"/>
    </row>
    <row r="48" spans="2:24" x14ac:dyDescent="0.25">
      <c r="B48" s="41"/>
      <c r="X48" s="44"/>
    </row>
    <row r="49" spans="2:24" x14ac:dyDescent="0.25">
      <c r="B49" s="41"/>
      <c r="X49" s="44"/>
    </row>
    <row r="50" spans="2:24" x14ac:dyDescent="0.25">
      <c r="B50" s="41"/>
      <c r="X50" s="44"/>
    </row>
    <row r="51" spans="2:24" x14ac:dyDescent="0.25">
      <c r="B51" s="41"/>
      <c r="X51" s="44"/>
    </row>
    <row r="52" spans="2:24" x14ac:dyDescent="0.25">
      <c r="B52" s="41"/>
      <c r="X52" s="44"/>
    </row>
    <row r="53" spans="2:24" x14ac:dyDescent="0.25">
      <c r="B53" s="41"/>
      <c r="X53" s="44"/>
    </row>
    <row r="54" spans="2:24" x14ac:dyDescent="0.25">
      <c r="B54" s="41"/>
      <c r="X54" s="44"/>
    </row>
    <row r="55" spans="2:24" x14ac:dyDescent="0.25">
      <c r="B55" s="41"/>
      <c r="X55" s="44"/>
    </row>
    <row r="56" spans="2:24" x14ac:dyDescent="0.25">
      <c r="B56" s="41"/>
      <c r="X56" s="44"/>
    </row>
    <row r="57" spans="2:24" x14ac:dyDescent="0.25">
      <c r="B57" s="41"/>
      <c r="X57" s="44"/>
    </row>
    <row r="58" spans="2:24" x14ac:dyDescent="0.25">
      <c r="B58" s="41"/>
      <c r="X58" s="44"/>
    </row>
    <row r="59" spans="2:24" x14ac:dyDescent="0.25">
      <c r="B59" s="41"/>
      <c r="X59" s="44"/>
    </row>
    <row r="60" spans="2:24" x14ac:dyDescent="0.25">
      <c r="B60" s="41"/>
      <c r="X60" s="44"/>
    </row>
    <row r="61" spans="2:24" x14ac:dyDescent="0.25">
      <c r="B61" s="41"/>
      <c r="X61" s="44"/>
    </row>
    <row r="62" spans="2:24" x14ac:dyDescent="0.25">
      <c r="B62" s="41"/>
      <c r="X62" s="44"/>
    </row>
    <row r="63" spans="2:24" x14ac:dyDescent="0.25">
      <c r="B63" s="41"/>
      <c r="X63" s="44"/>
    </row>
    <row r="64" spans="2:24" x14ac:dyDescent="0.25">
      <c r="B64" s="41"/>
      <c r="X64" s="44"/>
    </row>
    <row r="65" spans="2:24" x14ac:dyDescent="0.25">
      <c r="B65" s="41"/>
      <c r="X65" s="44"/>
    </row>
    <row r="66" spans="2:24" x14ac:dyDescent="0.25">
      <c r="B66" s="41"/>
      <c r="X66" s="44"/>
    </row>
    <row r="67" spans="2:24" x14ac:dyDescent="0.25">
      <c r="B67" s="41"/>
      <c r="X67" s="44"/>
    </row>
    <row r="68" spans="2:24" x14ac:dyDescent="0.25">
      <c r="B68" s="41"/>
      <c r="X68" s="44"/>
    </row>
    <row r="69" spans="2:24" x14ac:dyDescent="0.25">
      <c r="B69" s="41"/>
      <c r="X69" s="44"/>
    </row>
    <row r="70" spans="2:24" x14ac:dyDescent="0.25">
      <c r="B70" s="41"/>
      <c r="X70" s="44"/>
    </row>
    <row r="71" spans="2:24" x14ac:dyDescent="0.25">
      <c r="B71" s="41"/>
      <c r="X71" s="44"/>
    </row>
    <row r="72" spans="2:24" x14ac:dyDescent="0.25">
      <c r="B72" s="41"/>
      <c r="X72" s="44"/>
    </row>
    <row r="73" spans="2:24" x14ac:dyDescent="0.25">
      <c r="B73" s="41"/>
      <c r="X73" s="44"/>
    </row>
    <row r="74" spans="2:24" x14ac:dyDescent="0.25">
      <c r="B74" s="41"/>
      <c r="X74" s="44"/>
    </row>
    <row r="75" spans="2:24" x14ac:dyDescent="0.25">
      <c r="B75" s="41"/>
      <c r="X75" s="44"/>
    </row>
    <row r="76" spans="2:24" x14ac:dyDescent="0.25">
      <c r="B76" s="41"/>
      <c r="X76" s="44"/>
    </row>
    <row r="77" spans="2:24" x14ac:dyDescent="0.25">
      <c r="B77" s="41"/>
      <c r="X77" s="44"/>
    </row>
    <row r="78" spans="2:24" x14ac:dyDescent="0.25">
      <c r="B78" s="41"/>
      <c r="X78" s="44"/>
    </row>
    <row r="79" spans="2:24" x14ac:dyDescent="0.25">
      <c r="B79" s="41"/>
      <c r="X79" s="44"/>
    </row>
    <row r="80" spans="2:24" x14ac:dyDescent="0.25">
      <c r="B80" s="41"/>
      <c r="X80" s="44"/>
    </row>
    <row r="81" spans="2:24" x14ac:dyDescent="0.25">
      <c r="B81" s="41"/>
      <c r="X81" s="44"/>
    </row>
    <row r="82" spans="2:24" x14ac:dyDescent="0.25">
      <c r="B82" s="41"/>
      <c r="X82" s="44"/>
    </row>
    <row r="83" spans="2:24" x14ac:dyDescent="0.25">
      <c r="B83" s="41"/>
      <c r="X83" s="44"/>
    </row>
    <row r="84" spans="2:24" x14ac:dyDescent="0.25">
      <c r="B84" s="41"/>
      <c r="X84" s="44"/>
    </row>
    <row r="85" spans="2:24" x14ac:dyDescent="0.25">
      <c r="B85" s="41"/>
      <c r="X85" s="44"/>
    </row>
    <row r="86" spans="2:24" x14ac:dyDescent="0.25">
      <c r="B86" s="41"/>
      <c r="X86" s="44"/>
    </row>
    <row r="87" spans="2:24" x14ac:dyDescent="0.25">
      <c r="B87" s="41"/>
      <c r="X87" s="44"/>
    </row>
    <row r="88" spans="2:24" x14ac:dyDescent="0.25">
      <c r="B88" s="41"/>
      <c r="X88" s="44"/>
    </row>
    <row r="89" spans="2:24" x14ac:dyDescent="0.25">
      <c r="B89" s="41"/>
      <c r="X89" s="44"/>
    </row>
    <row r="90" spans="2:24" x14ac:dyDescent="0.25">
      <c r="B90" s="41"/>
      <c r="X90" s="44"/>
    </row>
    <row r="91" spans="2:24" x14ac:dyDescent="0.25">
      <c r="B91" s="41"/>
      <c r="X91" s="44"/>
    </row>
    <row r="92" spans="2:24" x14ac:dyDescent="0.25">
      <c r="B92" s="41"/>
      <c r="X92" s="44"/>
    </row>
    <row r="93" spans="2:24" x14ac:dyDescent="0.25">
      <c r="B93" s="41"/>
      <c r="X93" s="44"/>
    </row>
    <row r="94" spans="2:24" x14ac:dyDescent="0.25">
      <c r="B94" s="41"/>
      <c r="X94" s="44"/>
    </row>
    <row r="95" spans="2:24" x14ac:dyDescent="0.25">
      <c r="B95" s="41"/>
      <c r="X95" s="44"/>
    </row>
    <row r="96" spans="2:24" x14ac:dyDescent="0.25">
      <c r="B96" s="41"/>
      <c r="X96" s="44"/>
    </row>
    <row r="97" spans="2:24" x14ac:dyDescent="0.25">
      <c r="B97" s="41"/>
      <c r="X97" s="44"/>
    </row>
    <row r="98" spans="2:24" x14ac:dyDescent="0.25">
      <c r="B98" s="41"/>
      <c r="X98" s="44"/>
    </row>
    <row r="99" spans="2:24" x14ac:dyDescent="0.25">
      <c r="B99" s="41"/>
      <c r="X99" s="44"/>
    </row>
    <row r="100" spans="2:24" x14ac:dyDescent="0.25">
      <c r="B100" s="41"/>
      <c r="X100" s="44"/>
    </row>
    <row r="101" spans="2:24" x14ac:dyDescent="0.25">
      <c r="B101" s="41"/>
      <c r="X101" s="44"/>
    </row>
    <row r="102" spans="2:24" x14ac:dyDescent="0.25">
      <c r="B102" s="41"/>
      <c r="X102" s="44"/>
    </row>
    <row r="103" spans="2:24" x14ac:dyDescent="0.25">
      <c r="B103" s="41"/>
      <c r="X103" s="44"/>
    </row>
    <row r="104" spans="2:24" x14ac:dyDescent="0.25">
      <c r="B104" s="41"/>
      <c r="X104" s="44"/>
    </row>
    <row r="105" spans="2:24" x14ac:dyDescent="0.25">
      <c r="B105" s="41"/>
      <c r="X105" s="44"/>
    </row>
    <row r="106" spans="2:24" x14ac:dyDescent="0.25">
      <c r="B106" s="41"/>
      <c r="X106" s="44"/>
    </row>
    <row r="107" spans="2:24" x14ac:dyDescent="0.25">
      <c r="B107" s="41"/>
      <c r="X107" s="44"/>
    </row>
    <row r="108" spans="2:24" x14ac:dyDescent="0.25">
      <c r="B108" s="41"/>
      <c r="X108" s="44"/>
    </row>
    <row r="109" spans="2:24" x14ac:dyDescent="0.25">
      <c r="B109" s="41"/>
      <c r="X109" s="44"/>
    </row>
    <row r="110" spans="2:24" x14ac:dyDescent="0.25">
      <c r="B110" s="41"/>
      <c r="X110" s="44"/>
    </row>
    <row r="111" spans="2:24" x14ac:dyDescent="0.25">
      <c r="B111" s="41"/>
      <c r="X111" s="44"/>
    </row>
    <row r="112" spans="2:24" x14ac:dyDescent="0.25">
      <c r="B112" s="41"/>
      <c r="X112" s="44"/>
    </row>
    <row r="113" spans="2:24" x14ac:dyDescent="0.25">
      <c r="B113" s="41"/>
      <c r="X113" s="44"/>
    </row>
    <row r="114" spans="2:24" x14ac:dyDescent="0.25">
      <c r="B114" s="41"/>
      <c r="X114" s="44"/>
    </row>
    <row r="115" spans="2:24" x14ac:dyDescent="0.25">
      <c r="B115" s="41"/>
      <c r="X115" s="44"/>
    </row>
    <row r="116" spans="2:24" x14ac:dyDescent="0.25">
      <c r="B116" s="41"/>
      <c r="X116" s="44"/>
    </row>
    <row r="117" spans="2:24" x14ac:dyDescent="0.25">
      <c r="B117" s="41"/>
      <c r="X117" s="44"/>
    </row>
    <row r="118" spans="2:24" x14ac:dyDescent="0.25">
      <c r="B118" s="41"/>
      <c r="X118" s="44"/>
    </row>
    <row r="119" spans="2:24" x14ac:dyDescent="0.25">
      <c r="B119" s="41"/>
      <c r="X119" s="44"/>
    </row>
    <row r="120" spans="2:24" x14ac:dyDescent="0.25">
      <c r="B120" s="41"/>
      <c r="X120" s="44"/>
    </row>
    <row r="121" spans="2:24" x14ac:dyDescent="0.25">
      <c r="B121" s="41"/>
      <c r="X121" s="44"/>
    </row>
    <row r="122" spans="2:24" x14ac:dyDescent="0.25">
      <c r="B122" s="41"/>
      <c r="X122" s="44"/>
    </row>
    <row r="123" spans="2:24" x14ac:dyDescent="0.25">
      <c r="B123" s="41"/>
      <c r="X123" s="44"/>
    </row>
    <row r="124" spans="2:24" x14ac:dyDescent="0.25">
      <c r="B124" s="41"/>
      <c r="X124" s="44"/>
    </row>
    <row r="125" spans="2:24" x14ac:dyDescent="0.25">
      <c r="B125" s="41"/>
      <c r="X125" s="44"/>
    </row>
    <row r="126" spans="2:24" x14ac:dyDescent="0.25">
      <c r="B126" s="41"/>
      <c r="X126" s="44"/>
    </row>
    <row r="127" spans="2:24" x14ac:dyDescent="0.25">
      <c r="B127" s="41"/>
      <c r="X127" s="44"/>
    </row>
    <row r="128" spans="2:24" x14ac:dyDescent="0.25">
      <c r="B128" s="41"/>
      <c r="X128" s="44"/>
    </row>
    <row r="129" spans="2:24" x14ac:dyDescent="0.25">
      <c r="B129" s="41"/>
      <c r="X129" s="44"/>
    </row>
    <row r="130" spans="2:24" x14ac:dyDescent="0.25">
      <c r="B130" s="41"/>
      <c r="X130" s="44"/>
    </row>
    <row r="131" spans="2:24" x14ac:dyDescent="0.25">
      <c r="B131" s="41"/>
      <c r="X131" s="44"/>
    </row>
    <row r="132" spans="2:24" x14ac:dyDescent="0.25">
      <c r="B132" s="41"/>
      <c r="X132" s="44"/>
    </row>
    <row r="133" spans="2:24" x14ac:dyDescent="0.25">
      <c r="B133" s="41"/>
      <c r="X133" s="44"/>
    </row>
    <row r="134" spans="2:24" x14ac:dyDescent="0.25">
      <c r="B134" s="41"/>
      <c r="X134" s="44"/>
    </row>
    <row r="135" spans="2:24" x14ac:dyDescent="0.25">
      <c r="B135" s="41"/>
      <c r="X135" s="44"/>
    </row>
    <row r="136" spans="2:24" x14ac:dyDescent="0.25">
      <c r="B136" s="41"/>
      <c r="X136" s="44"/>
    </row>
    <row r="137" spans="2:24" x14ac:dyDescent="0.25">
      <c r="B137" s="41"/>
      <c r="X137" s="44"/>
    </row>
    <row r="138" spans="2:24" x14ac:dyDescent="0.25">
      <c r="B138" s="41"/>
      <c r="X138" s="44"/>
    </row>
    <row r="139" spans="2:24" x14ac:dyDescent="0.25">
      <c r="B139" s="41"/>
      <c r="X139" s="44"/>
    </row>
    <row r="140" spans="2:24" x14ac:dyDescent="0.25">
      <c r="B140" s="41"/>
      <c r="X140" s="44"/>
    </row>
    <row r="141" spans="2:24" x14ac:dyDescent="0.25">
      <c r="B141" s="41"/>
      <c r="X141" s="44"/>
    </row>
    <row r="142" spans="2:24" x14ac:dyDescent="0.25">
      <c r="B142" s="41"/>
      <c r="X142" s="44"/>
    </row>
    <row r="143" spans="2:24" x14ac:dyDescent="0.25">
      <c r="B143" s="41"/>
      <c r="X143" s="44"/>
    </row>
    <row r="144" spans="2:24" x14ac:dyDescent="0.25">
      <c r="B144" s="41"/>
      <c r="X144" s="44"/>
    </row>
    <row r="145" spans="2:24" x14ac:dyDescent="0.25">
      <c r="B145" s="41"/>
      <c r="X145" s="44"/>
    </row>
    <row r="146" spans="2:24" x14ac:dyDescent="0.25">
      <c r="B146" s="41"/>
      <c r="X146" s="44"/>
    </row>
    <row r="147" spans="2:24" x14ac:dyDescent="0.25">
      <c r="B147" s="41"/>
      <c r="X147" s="44"/>
    </row>
    <row r="148" spans="2:24" x14ac:dyDescent="0.25">
      <c r="B148" s="41"/>
      <c r="X148" s="44"/>
    </row>
    <row r="149" spans="2:24" x14ac:dyDescent="0.25">
      <c r="B149" s="41"/>
      <c r="X149" s="44"/>
    </row>
    <row r="150" spans="2:24" x14ac:dyDescent="0.25">
      <c r="B150" s="41"/>
      <c r="X150" s="44"/>
    </row>
    <row r="151" spans="2:24" x14ac:dyDescent="0.25">
      <c r="B151" s="41"/>
      <c r="X151" s="44"/>
    </row>
    <row r="152" spans="2:24" x14ac:dyDescent="0.25">
      <c r="B152" s="41"/>
      <c r="X152" s="44"/>
    </row>
    <row r="153" spans="2:24" x14ac:dyDescent="0.25">
      <c r="B153" s="41"/>
      <c r="X153" s="44"/>
    </row>
    <row r="154" spans="2:24" x14ac:dyDescent="0.25">
      <c r="B154" s="41"/>
      <c r="X154" s="44"/>
    </row>
    <row r="155" spans="2:24" x14ac:dyDescent="0.25">
      <c r="B155" s="41"/>
      <c r="X155" s="44"/>
    </row>
    <row r="156" spans="2:24" x14ac:dyDescent="0.25">
      <c r="B156" s="41"/>
      <c r="X156" s="44"/>
    </row>
    <row r="157" spans="2:24" x14ac:dyDescent="0.25">
      <c r="B157" s="41"/>
      <c r="X157" s="44"/>
    </row>
    <row r="158" spans="2:24" x14ac:dyDescent="0.25">
      <c r="B158" s="41"/>
      <c r="X158" s="44"/>
    </row>
    <row r="159" spans="2:24" x14ac:dyDescent="0.25">
      <c r="B159" s="41"/>
      <c r="X159" s="44"/>
    </row>
    <row r="160" spans="2:24" x14ac:dyDescent="0.25">
      <c r="B160" s="41"/>
      <c r="X160" s="44"/>
    </row>
    <row r="161" spans="2:24" x14ac:dyDescent="0.25">
      <c r="B161" s="41"/>
      <c r="X161" s="44"/>
    </row>
    <row r="162" spans="2:24" x14ac:dyDescent="0.25">
      <c r="B162" s="41"/>
      <c r="X162" s="44"/>
    </row>
    <row r="163" spans="2:24" x14ac:dyDescent="0.25">
      <c r="B163" s="41"/>
      <c r="X163" s="44"/>
    </row>
    <row r="164" spans="2:24" x14ac:dyDescent="0.25">
      <c r="B164" s="41"/>
      <c r="X164" s="44"/>
    </row>
    <row r="165" spans="2:24" x14ac:dyDescent="0.25">
      <c r="B165" s="41"/>
      <c r="X165" s="44"/>
    </row>
    <row r="166" spans="2:24" x14ac:dyDescent="0.25">
      <c r="B166" s="41"/>
      <c r="X166" s="44"/>
    </row>
    <row r="167" spans="2:24" x14ac:dyDescent="0.25">
      <c r="B167" s="41"/>
      <c r="X167" s="44"/>
    </row>
    <row r="168" spans="2:24" x14ac:dyDescent="0.25">
      <c r="B168" s="41"/>
      <c r="X168" s="44"/>
    </row>
    <row r="169" spans="2:24" x14ac:dyDescent="0.25">
      <c r="B169" s="41"/>
      <c r="X169" s="44"/>
    </row>
    <row r="170" spans="2:24" x14ac:dyDescent="0.25">
      <c r="B170" s="41"/>
      <c r="X170" s="44"/>
    </row>
    <row r="171" spans="2:24" x14ac:dyDescent="0.25">
      <c r="B171" s="41"/>
      <c r="X171" s="44"/>
    </row>
    <row r="172" spans="2:24" x14ac:dyDescent="0.25">
      <c r="B172" s="41"/>
      <c r="X172" s="44"/>
    </row>
    <row r="173" spans="2:24" x14ac:dyDescent="0.25">
      <c r="B173" s="41"/>
      <c r="X173" s="44"/>
    </row>
    <row r="174" spans="2:24" x14ac:dyDescent="0.25">
      <c r="B174" s="41"/>
      <c r="X174" s="44"/>
    </row>
    <row r="175" spans="2:24" x14ac:dyDescent="0.25">
      <c r="B175" s="41"/>
      <c r="X175" s="44"/>
    </row>
    <row r="176" spans="2:24" x14ac:dyDescent="0.25">
      <c r="B176" s="41"/>
      <c r="X176" s="44"/>
    </row>
    <row r="177" spans="2:24" x14ac:dyDescent="0.25">
      <c r="B177" s="41"/>
      <c r="X177" s="44"/>
    </row>
    <row r="178" spans="2:24" x14ac:dyDescent="0.25">
      <c r="B178" s="41"/>
      <c r="X178" s="44"/>
    </row>
    <row r="179" spans="2:24" x14ac:dyDescent="0.25">
      <c r="B179" s="41"/>
      <c r="X179" s="44"/>
    </row>
    <row r="180" spans="2:24" x14ac:dyDescent="0.25">
      <c r="B180" s="41"/>
      <c r="X180" s="44"/>
    </row>
    <row r="181" spans="2:24" x14ac:dyDescent="0.25">
      <c r="B181" s="41"/>
      <c r="X181" s="44"/>
    </row>
    <row r="182" spans="2:24" x14ac:dyDescent="0.25">
      <c r="B182" s="41"/>
      <c r="X182" s="44"/>
    </row>
    <row r="183" spans="2:24" x14ac:dyDescent="0.25">
      <c r="B183" s="41"/>
      <c r="X183" s="44"/>
    </row>
    <row r="184" spans="2:24" x14ac:dyDescent="0.25">
      <c r="B184" s="41"/>
      <c r="X184" s="44"/>
    </row>
    <row r="185" spans="2:24" x14ac:dyDescent="0.25">
      <c r="B185" s="41"/>
      <c r="X185" s="44"/>
    </row>
    <row r="186" spans="2:24" x14ac:dyDescent="0.25">
      <c r="B186" s="41"/>
      <c r="X186" s="44"/>
    </row>
    <row r="187" spans="2:24" x14ac:dyDescent="0.25">
      <c r="B187" s="41"/>
      <c r="X187" s="44"/>
    </row>
    <row r="188" spans="2:24" x14ac:dyDescent="0.25">
      <c r="B188" s="41"/>
      <c r="X188" s="44"/>
    </row>
    <row r="189" spans="2:24" x14ac:dyDescent="0.25">
      <c r="B189" s="41"/>
      <c r="X189" s="44"/>
    </row>
    <row r="190" spans="2:24" x14ac:dyDescent="0.25">
      <c r="B190" s="41"/>
      <c r="X190" s="44"/>
    </row>
    <row r="191" spans="2:24" x14ac:dyDescent="0.25">
      <c r="B191" s="41"/>
      <c r="X191" s="44"/>
    </row>
    <row r="192" spans="2:24" x14ac:dyDescent="0.25">
      <c r="B192" s="41"/>
      <c r="X192" s="44"/>
    </row>
    <row r="193" spans="2:24" x14ac:dyDescent="0.25">
      <c r="B193" s="41"/>
      <c r="X193" s="44"/>
    </row>
    <row r="194" spans="2:24" x14ac:dyDescent="0.25">
      <c r="B194" s="41"/>
      <c r="X194" s="44"/>
    </row>
    <row r="195" spans="2:24" x14ac:dyDescent="0.25">
      <c r="B195" s="41"/>
      <c r="X195" s="44"/>
    </row>
    <row r="196" spans="2:24" x14ac:dyDescent="0.25">
      <c r="B196" s="41"/>
      <c r="X196" s="44"/>
    </row>
    <row r="197" spans="2:24" x14ac:dyDescent="0.25">
      <c r="B197" s="41"/>
      <c r="X197" s="44"/>
    </row>
    <row r="198" spans="2:24" x14ac:dyDescent="0.25">
      <c r="B198" s="41"/>
      <c r="X198" s="44"/>
    </row>
    <row r="199" spans="2:24" x14ac:dyDescent="0.25">
      <c r="B199" s="41"/>
    </row>
    <row r="200" spans="2:24" x14ac:dyDescent="0.25">
      <c r="B200" s="41"/>
    </row>
    <row r="201" spans="2:24" x14ac:dyDescent="0.25">
      <c r="B201" s="41"/>
    </row>
    <row r="202" spans="2:24" x14ac:dyDescent="0.25">
      <c r="B202" s="41"/>
    </row>
    <row r="203" spans="2:24" x14ac:dyDescent="0.25">
      <c r="B203" s="41"/>
    </row>
    <row r="204" spans="2:24" x14ac:dyDescent="0.25">
      <c r="B204" s="41"/>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C1:GC4"/>
  <sheetViews>
    <sheetView showGridLines="0" zoomScale="80" zoomScaleNormal="80" workbookViewId="0">
      <selection activeCell="D17" sqref="D17"/>
    </sheetView>
  </sheetViews>
  <sheetFormatPr defaultColWidth="9.140625" defaultRowHeight="15" x14ac:dyDescent="0.25"/>
  <cols>
    <col min="1" max="1" width="40.85546875" style="41" customWidth="1"/>
    <col min="2" max="6" width="14.28515625" style="41" customWidth="1"/>
    <col min="7" max="14" width="9.28515625" style="41" bestFit="1" customWidth="1"/>
    <col min="15" max="16" width="10.5703125" style="41" bestFit="1" customWidth="1"/>
    <col min="17" max="33" width="9.5703125" style="41" bestFit="1" customWidth="1"/>
    <col min="34" max="16384" width="9.140625" style="41"/>
  </cols>
  <sheetData>
    <row r="1" spans="3:185" s="337" customFormat="1" ht="21" x14ac:dyDescent="0.35">
      <c r="C1" s="341" t="s">
        <v>247</v>
      </c>
      <c r="D1" s="338"/>
      <c r="E1" s="339"/>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row>
    <row r="2" spans="3:185" s="337" customFormat="1" x14ac:dyDescent="0.25">
      <c r="D2" s="338"/>
      <c r="E2" s="339"/>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0"/>
      <c r="DP2" s="340"/>
      <c r="DQ2" s="340"/>
      <c r="DR2" s="340"/>
      <c r="DS2" s="340"/>
      <c r="DT2" s="340"/>
      <c r="DU2" s="340"/>
      <c r="DV2" s="340"/>
      <c r="DW2" s="340"/>
      <c r="DX2" s="340"/>
      <c r="DY2" s="340"/>
      <c r="DZ2" s="340"/>
      <c r="EA2" s="340"/>
      <c r="EB2" s="340"/>
      <c r="EC2" s="340"/>
      <c r="ED2" s="340"/>
      <c r="EE2" s="340"/>
      <c r="EF2" s="340"/>
      <c r="EG2" s="340"/>
      <c r="EH2" s="340"/>
      <c r="EI2" s="340"/>
      <c r="EJ2" s="340"/>
      <c r="EK2" s="340"/>
      <c r="EL2" s="340"/>
      <c r="EM2" s="340"/>
      <c r="EN2" s="340"/>
      <c r="EO2" s="340"/>
      <c r="EP2" s="340"/>
      <c r="EQ2" s="340"/>
      <c r="ER2" s="340"/>
      <c r="ES2" s="340"/>
      <c r="ET2" s="340"/>
      <c r="EU2" s="340"/>
      <c r="EV2" s="340"/>
      <c r="EW2" s="340"/>
      <c r="EX2" s="340"/>
      <c r="EY2" s="340"/>
      <c r="EZ2" s="340"/>
      <c r="FA2" s="340"/>
      <c r="FB2" s="340"/>
      <c r="FC2" s="340"/>
      <c r="FD2" s="340"/>
      <c r="FE2" s="340"/>
      <c r="FF2" s="340"/>
      <c r="FG2" s="340"/>
      <c r="FH2" s="340"/>
      <c r="FI2" s="340"/>
      <c r="FJ2" s="340"/>
      <c r="FK2" s="340"/>
      <c r="FL2" s="340"/>
      <c r="FM2" s="340"/>
      <c r="FN2" s="340"/>
      <c r="FO2" s="340"/>
      <c r="FP2" s="340"/>
      <c r="FQ2" s="340"/>
      <c r="FR2" s="340"/>
      <c r="FS2" s="340"/>
      <c r="FT2" s="340"/>
      <c r="FU2" s="340"/>
      <c r="FV2" s="340"/>
      <c r="FW2" s="340"/>
      <c r="FX2" s="340"/>
      <c r="FY2" s="340"/>
      <c r="FZ2" s="340"/>
      <c r="GA2" s="340"/>
      <c r="GB2" s="340"/>
      <c r="GC2" s="340"/>
    </row>
    <row r="4" spans="3:185" x14ac:dyDescent="0.25">
      <c r="C4" s="342" t="s">
        <v>248</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C1:GC34"/>
  <sheetViews>
    <sheetView showGridLines="0" zoomScale="80" zoomScaleNormal="80" workbookViewId="0">
      <selection activeCell="C4" sqref="C4"/>
    </sheetView>
  </sheetViews>
  <sheetFormatPr defaultColWidth="9.140625" defaultRowHeight="15" x14ac:dyDescent="0.25"/>
  <cols>
    <col min="1" max="1" width="40.85546875" style="6" customWidth="1"/>
    <col min="2" max="2" width="12.28515625" style="6" customWidth="1"/>
    <col min="3" max="10" width="9.28515625" style="6" bestFit="1" customWidth="1"/>
    <col min="11" max="12" width="10.5703125" style="6" bestFit="1" customWidth="1"/>
    <col min="13" max="29" width="9.5703125" style="6" bestFit="1" customWidth="1"/>
    <col min="30" max="16384" width="9.140625" style="6"/>
  </cols>
  <sheetData>
    <row r="1" spans="3:185" s="337" customFormat="1" ht="21" x14ac:dyDescent="0.35">
      <c r="C1" s="341" t="s">
        <v>247</v>
      </c>
      <c r="D1" s="338"/>
      <c r="E1" s="339"/>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row>
    <row r="2" spans="3:185" s="337" customFormat="1" x14ac:dyDescent="0.25">
      <c r="D2" s="338"/>
      <c r="E2" s="339"/>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0"/>
      <c r="DP2" s="340"/>
      <c r="DQ2" s="340"/>
      <c r="DR2" s="340"/>
      <c r="DS2" s="340"/>
      <c r="DT2" s="340"/>
      <c r="DU2" s="340"/>
      <c r="DV2" s="340"/>
      <c r="DW2" s="340"/>
      <c r="DX2" s="340"/>
      <c r="DY2" s="340"/>
      <c r="DZ2" s="340"/>
      <c r="EA2" s="340"/>
      <c r="EB2" s="340"/>
      <c r="EC2" s="340"/>
      <c r="ED2" s="340"/>
      <c r="EE2" s="340"/>
      <c r="EF2" s="340"/>
      <c r="EG2" s="340"/>
      <c r="EH2" s="340"/>
      <c r="EI2" s="340"/>
      <c r="EJ2" s="340"/>
      <c r="EK2" s="340"/>
      <c r="EL2" s="340"/>
      <c r="EM2" s="340"/>
      <c r="EN2" s="340"/>
      <c r="EO2" s="340"/>
      <c r="EP2" s="340"/>
      <c r="EQ2" s="340"/>
      <c r="ER2" s="340"/>
      <c r="ES2" s="340"/>
      <c r="ET2" s="340"/>
      <c r="EU2" s="340"/>
      <c r="EV2" s="340"/>
      <c r="EW2" s="340"/>
      <c r="EX2" s="340"/>
      <c r="EY2" s="340"/>
      <c r="EZ2" s="340"/>
      <c r="FA2" s="340"/>
      <c r="FB2" s="340"/>
      <c r="FC2" s="340"/>
      <c r="FD2" s="340"/>
      <c r="FE2" s="340"/>
      <c r="FF2" s="340"/>
      <c r="FG2" s="340"/>
      <c r="FH2" s="340"/>
      <c r="FI2" s="340"/>
      <c r="FJ2" s="340"/>
      <c r="FK2" s="340"/>
      <c r="FL2" s="340"/>
      <c r="FM2" s="340"/>
      <c r="FN2" s="340"/>
      <c r="FO2" s="340"/>
      <c r="FP2" s="340"/>
      <c r="FQ2" s="340"/>
      <c r="FR2" s="340"/>
      <c r="FS2" s="340"/>
      <c r="FT2" s="340"/>
      <c r="FU2" s="340"/>
      <c r="FV2" s="340"/>
      <c r="FW2" s="340"/>
      <c r="FX2" s="340"/>
      <c r="FY2" s="340"/>
      <c r="FZ2" s="340"/>
      <c r="GA2" s="340"/>
      <c r="GB2" s="340"/>
      <c r="GC2" s="340"/>
    </row>
    <row r="3" spans="3:185" s="329" customFormat="1" x14ac:dyDescent="0.25"/>
    <row r="4" spans="3:185" s="329" customFormat="1" x14ac:dyDescent="0.25">
      <c r="C4" s="342" t="s">
        <v>248</v>
      </c>
    </row>
    <row r="5" spans="3:185" s="329" customFormat="1" x14ac:dyDescent="0.25"/>
    <row r="6" spans="3:185" s="329" customFormat="1" x14ac:dyDescent="0.25"/>
    <row r="7" spans="3:185" s="329" customFormat="1" x14ac:dyDescent="0.25"/>
    <row r="8" spans="3:185" s="329" customFormat="1" x14ac:dyDescent="0.25"/>
    <row r="9" spans="3:185" s="329" customFormat="1" x14ac:dyDescent="0.25"/>
    <row r="10" spans="3:185" s="329" customFormat="1" x14ac:dyDescent="0.25"/>
    <row r="11" spans="3:185" s="329" customFormat="1" x14ac:dyDescent="0.25"/>
    <row r="12" spans="3:185" s="329" customFormat="1" x14ac:dyDescent="0.25"/>
    <row r="13" spans="3:185" s="329" customFormat="1" x14ac:dyDescent="0.25"/>
    <row r="14" spans="3:185" s="329" customFormat="1" x14ac:dyDescent="0.25"/>
    <row r="15" spans="3:185" s="329" customFormat="1" x14ac:dyDescent="0.25"/>
    <row r="16" spans="3:185" s="329" customFormat="1" x14ac:dyDescent="0.25"/>
    <row r="17" s="329" customFormat="1" x14ac:dyDescent="0.25"/>
    <row r="18" s="329" customFormat="1" x14ac:dyDescent="0.25"/>
    <row r="19" s="329" customFormat="1" x14ac:dyDescent="0.25"/>
    <row r="20" s="329" customFormat="1" x14ac:dyDescent="0.25"/>
    <row r="21" s="329" customFormat="1" x14ac:dyDescent="0.25"/>
    <row r="22" s="329" customFormat="1" x14ac:dyDescent="0.25"/>
    <row r="23" s="329" customFormat="1" x14ac:dyDescent="0.25"/>
    <row r="24" s="329" customFormat="1" x14ac:dyDescent="0.25"/>
    <row r="25" s="329" customFormat="1" x14ac:dyDescent="0.25"/>
    <row r="26" s="329" customFormat="1" x14ac:dyDescent="0.25"/>
    <row r="27" s="329" customFormat="1" x14ac:dyDescent="0.25"/>
    <row r="28" s="329" customFormat="1" x14ac:dyDescent="0.25"/>
    <row r="29" s="329" customFormat="1" x14ac:dyDescent="0.25"/>
    <row r="30" s="329" customFormat="1" x14ac:dyDescent="0.25"/>
    <row r="31" s="329" customFormat="1" x14ac:dyDescent="0.25"/>
    <row r="32" s="329" customFormat="1" x14ac:dyDescent="0.25"/>
    <row r="33" s="329" customFormat="1" x14ac:dyDescent="0.25"/>
    <row r="34" s="329" customFormat="1" x14ac:dyDescent="0.25"/>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B1:X48"/>
  <sheetViews>
    <sheetView showGridLines="0" topLeftCell="A2" zoomScale="80" zoomScaleNormal="80" zoomScaleSheetLayoutView="55" workbookViewId="0">
      <pane xSplit="2" ySplit="3" topLeftCell="C5" activePane="bottomRight" state="frozen"/>
      <selection activeCell="F19" sqref="F19"/>
      <selection pane="topRight" activeCell="F19" sqref="F19"/>
      <selection pane="bottomLeft" activeCell="F19" sqref="F19"/>
      <selection pane="bottomRight" activeCell="A2" sqref="A1:XFD1048576"/>
    </sheetView>
  </sheetViews>
  <sheetFormatPr defaultColWidth="8.85546875" defaultRowHeight="15" x14ac:dyDescent="0.25"/>
  <cols>
    <col min="1" max="1" width="4.7109375" style="6" customWidth="1"/>
    <col min="2" max="2" width="45.7109375" style="6" customWidth="1"/>
    <col min="3" max="4" width="13.85546875" style="4" customWidth="1"/>
    <col min="5" max="5" width="13.85546875" style="1" customWidth="1"/>
    <col min="6" max="6" width="4.7109375" style="6" customWidth="1"/>
    <col min="7" max="10" width="13.85546875" style="6" customWidth="1"/>
    <col min="11" max="11" width="13.85546875" style="1" customWidth="1"/>
    <col min="12" max="12" width="4.7109375" style="6" customWidth="1"/>
    <col min="13" max="16" width="13.85546875" style="6" customWidth="1"/>
    <col min="17" max="17" width="13.85546875" style="37" customWidth="1"/>
    <col min="18" max="18" width="4.7109375" style="6" customWidth="1"/>
    <col min="19" max="22" width="13.85546875" style="6" customWidth="1"/>
    <col min="23" max="23" width="13.85546875" style="1" customWidth="1"/>
    <col min="24" max="24" width="9.140625" style="6" customWidth="1"/>
    <col min="25" max="16384" width="8.85546875" style="6"/>
  </cols>
  <sheetData>
    <row r="1" spans="2:24" ht="15.75" thickBot="1" x14ac:dyDescent="0.3">
      <c r="C1" s="36" t="s">
        <v>50</v>
      </c>
      <c r="D1" s="36" t="s">
        <v>59</v>
      </c>
      <c r="E1" s="12" t="s">
        <v>61</v>
      </c>
      <c r="G1" s="12" t="s">
        <v>104</v>
      </c>
    </row>
    <row r="2" spans="2:24" ht="15.75" thickBot="1" x14ac:dyDescent="0.3">
      <c r="G2" s="47" t="s">
        <v>245</v>
      </c>
      <c r="H2" s="48"/>
      <c r="I2" s="48"/>
      <c r="J2" s="48"/>
      <c r="K2" s="48"/>
      <c r="L2" s="329"/>
      <c r="M2" s="26" t="s">
        <v>165</v>
      </c>
      <c r="N2" s="139"/>
      <c r="O2" s="139"/>
      <c r="P2" s="139"/>
      <c r="Q2" s="140"/>
      <c r="R2" s="329"/>
      <c r="S2" s="15" t="s">
        <v>246</v>
      </c>
      <c r="T2" s="141"/>
      <c r="U2" s="141"/>
      <c r="V2" s="141"/>
      <c r="W2" s="142"/>
    </row>
    <row r="3" spans="2:24" s="1" customFormat="1" x14ac:dyDescent="0.25">
      <c r="B3" s="8"/>
      <c r="C3" s="32"/>
      <c r="D3" s="32"/>
      <c r="E3" s="32"/>
      <c r="Q3" s="37"/>
    </row>
    <row r="4" spans="2:24" ht="60" customHeight="1" x14ac:dyDescent="0.25">
      <c r="B4" s="195" t="s">
        <v>145</v>
      </c>
      <c r="C4" s="175" t="s">
        <v>216</v>
      </c>
      <c r="D4" s="175" t="s">
        <v>59</v>
      </c>
      <c r="E4" s="175" t="s">
        <v>108</v>
      </c>
      <c r="G4" s="171" t="s">
        <v>161</v>
      </c>
      <c r="H4" s="171" t="s">
        <v>162</v>
      </c>
      <c r="I4" s="171" t="s">
        <v>163</v>
      </c>
      <c r="J4" s="171" t="s">
        <v>164</v>
      </c>
      <c r="K4" s="174" t="s">
        <v>2</v>
      </c>
      <c r="M4" s="171" t="s">
        <v>161</v>
      </c>
      <c r="N4" s="171" t="s">
        <v>162</v>
      </c>
      <c r="O4" s="171" t="s">
        <v>163</v>
      </c>
      <c r="P4" s="171" t="s">
        <v>164</v>
      </c>
      <c r="Q4" s="174" t="s">
        <v>2</v>
      </c>
      <c r="S4" s="171" t="s">
        <v>161</v>
      </c>
      <c r="T4" s="171" t="s">
        <v>162</v>
      </c>
      <c r="U4" s="171" t="s">
        <v>163</v>
      </c>
      <c r="V4" s="171" t="s">
        <v>164</v>
      </c>
      <c r="W4" s="174" t="s">
        <v>2</v>
      </c>
    </row>
    <row r="5" spans="2:24" x14ac:dyDescent="0.25">
      <c r="B5" s="1" t="s">
        <v>29</v>
      </c>
      <c r="C5" s="5"/>
      <c r="D5" s="5"/>
      <c r="E5" s="32"/>
    </row>
    <row r="6" spans="2:24" ht="15.75" thickBot="1" x14ac:dyDescent="0.3">
      <c r="B6" s="4" t="s">
        <v>122</v>
      </c>
      <c r="C6" s="5"/>
      <c r="D6" s="5"/>
      <c r="E6" s="32"/>
    </row>
    <row r="7" spans="2:24" ht="15.75" thickBot="1" x14ac:dyDescent="0.3">
      <c r="B7" s="113" t="s">
        <v>84</v>
      </c>
      <c r="C7" s="132">
        <v>2952516.9992063995</v>
      </c>
      <c r="D7" s="132">
        <v>2928761.7514601732</v>
      </c>
      <c r="E7" s="133">
        <v>2882840.399956442</v>
      </c>
      <c r="F7" s="31"/>
      <c r="G7" s="245">
        <v>1091709.1200784696</v>
      </c>
      <c r="H7" s="245">
        <v>1395605.9093459479</v>
      </c>
      <c r="I7" s="245">
        <v>465201.9697819826</v>
      </c>
      <c r="J7" s="245">
        <v>0</v>
      </c>
      <c r="K7" s="246">
        <v>2952516.9992064005</v>
      </c>
      <c r="M7" s="245">
        <v>1082925.4888169898</v>
      </c>
      <c r="N7" s="245">
        <v>1384377.1969823875</v>
      </c>
      <c r="O7" s="245">
        <v>461459.06566079572</v>
      </c>
      <c r="P7" s="245">
        <v>0</v>
      </c>
      <c r="Q7" s="246">
        <v>2928761.7514601727</v>
      </c>
      <c r="S7" s="245">
        <v>1065945.8208738663</v>
      </c>
      <c r="T7" s="245">
        <v>1362670.9343119317</v>
      </c>
      <c r="U7" s="245">
        <v>454223.64477064385</v>
      </c>
      <c r="V7" s="245">
        <v>0</v>
      </c>
      <c r="W7" s="246">
        <v>2882840.3999564415</v>
      </c>
    </row>
    <row r="8" spans="2:24" ht="15.75" thickBot="1" x14ac:dyDescent="0.3">
      <c r="B8" s="113" t="s">
        <v>196</v>
      </c>
      <c r="C8" s="132">
        <v>141917.907744</v>
      </c>
      <c r="D8" s="132">
        <v>140776.07009869904</v>
      </c>
      <c r="E8" s="133">
        <v>138568.77980098425</v>
      </c>
      <c r="F8" s="31"/>
      <c r="G8" s="245">
        <v>141917.907744</v>
      </c>
      <c r="H8" s="245">
        <v>0</v>
      </c>
      <c r="I8" s="245">
        <v>0</v>
      </c>
      <c r="J8" s="245">
        <v>0</v>
      </c>
      <c r="K8" s="246">
        <v>141917.907744</v>
      </c>
      <c r="M8" s="245">
        <v>140776.07009869904</v>
      </c>
      <c r="N8" s="245">
        <v>0</v>
      </c>
      <c r="O8" s="245">
        <v>0</v>
      </c>
      <c r="P8" s="245">
        <v>0</v>
      </c>
      <c r="Q8" s="246">
        <v>140776.07009869904</v>
      </c>
      <c r="S8" s="245">
        <v>138568.77980098425</v>
      </c>
      <c r="T8" s="245">
        <v>0</v>
      </c>
      <c r="U8" s="245">
        <v>0</v>
      </c>
      <c r="V8" s="245">
        <v>0</v>
      </c>
      <c r="W8" s="246">
        <v>138568.77980098425</v>
      </c>
    </row>
    <row r="9" spans="2:24" ht="15.75" thickBot="1" x14ac:dyDescent="0.3">
      <c r="B9" s="113" t="s">
        <v>127</v>
      </c>
      <c r="C9" s="132">
        <v>58066.362815999986</v>
      </c>
      <c r="D9" s="132">
        <v>57599.174706740276</v>
      </c>
      <c r="E9" s="133">
        <v>56696.051758376751</v>
      </c>
      <c r="F9" s="31"/>
      <c r="G9" s="245">
        <v>58066.362815999986</v>
      </c>
      <c r="H9" s="245">
        <v>0</v>
      </c>
      <c r="I9" s="245">
        <v>0</v>
      </c>
      <c r="J9" s="245">
        <v>0</v>
      </c>
      <c r="K9" s="246">
        <v>58066.362815999986</v>
      </c>
      <c r="M9" s="245">
        <v>57599.174706740276</v>
      </c>
      <c r="N9" s="245">
        <v>0</v>
      </c>
      <c r="O9" s="245">
        <v>0</v>
      </c>
      <c r="P9" s="245">
        <v>0</v>
      </c>
      <c r="Q9" s="246">
        <v>57599.174706740276</v>
      </c>
      <c r="S9" s="245">
        <v>56696.051758376751</v>
      </c>
      <c r="T9" s="245">
        <v>0</v>
      </c>
      <c r="U9" s="245">
        <v>0</v>
      </c>
      <c r="V9" s="245">
        <v>0</v>
      </c>
      <c r="W9" s="246">
        <v>56696.051758376751</v>
      </c>
    </row>
    <row r="10" spans="2:24" ht="15.75" thickBot="1" x14ac:dyDescent="0.3">
      <c r="B10" s="113" t="s">
        <v>128</v>
      </c>
      <c r="C10" s="132">
        <v>69428.715840000004</v>
      </c>
      <c r="D10" s="132">
        <v>68870.10894766885</v>
      </c>
      <c r="E10" s="133">
        <v>67790.264033855216</v>
      </c>
      <c r="F10" s="31"/>
      <c r="G10" s="245">
        <v>69428.715840000004</v>
      </c>
      <c r="H10" s="245">
        <v>0</v>
      </c>
      <c r="I10" s="245">
        <v>0</v>
      </c>
      <c r="J10" s="245">
        <v>0</v>
      </c>
      <c r="K10" s="246">
        <v>69428.715840000004</v>
      </c>
      <c r="M10" s="245">
        <v>68870.10894766885</v>
      </c>
      <c r="N10" s="245">
        <v>0</v>
      </c>
      <c r="O10" s="245">
        <v>0</v>
      </c>
      <c r="P10" s="245">
        <v>0</v>
      </c>
      <c r="Q10" s="246">
        <v>68870.10894766885</v>
      </c>
      <c r="S10" s="245">
        <v>67790.264033855216</v>
      </c>
      <c r="T10" s="245">
        <v>0</v>
      </c>
      <c r="U10" s="245">
        <v>0</v>
      </c>
      <c r="V10" s="245">
        <v>0</v>
      </c>
      <c r="W10" s="246">
        <v>67790.264033855216</v>
      </c>
    </row>
    <row r="11" spans="2:24" ht="15.75" thickBot="1" x14ac:dyDescent="0.3">
      <c r="B11" s="113" t="s">
        <v>129</v>
      </c>
      <c r="C11" s="132">
        <v>211450.59450239997</v>
      </c>
      <c r="D11" s="132">
        <v>209749.31343955034</v>
      </c>
      <c r="E11" s="133">
        <v>206460.56113823334</v>
      </c>
      <c r="F11" s="31"/>
      <c r="G11" s="245">
        <v>211450.59450239997</v>
      </c>
      <c r="H11" s="245">
        <v>0</v>
      </c>
      <c r="I11" s="245">
        <v>0</v>
      </c>
      <c r="J11" s="245">
        <v>0</v>
      </c>
      <c r="K11" s="246">
        <v>211450.59450239997</v>
      </c>
      <c r="M11" s="245">
        <v>209749.31343955034</v>
      </c>
      <c r="N11" s="245">
        <v>0</v>
      </c>
      <c r="O11" s="245">
        <v>0</v>
      </c>
      <c r="P11" s="245">
        <v>0</v>
      </c>
      <c r="Q11" s="246">
        <v>209749.31343955034</v>
      </c>
      <c r="S11" s="245">
        <v>206460.56113823334</v>
      </c>
      <c r="T11" s="245">
        <v>0</v>
      </c>
      <c r="U11" s="245">
        <v>0</v>
      </c>
      <c r="V11" s="245">
        <v>0</v>
      </c>
      <c r="W11" s="246">
        <v>206460.56113823334</v>
      </c>
    </row>
    <row r="12" spans="2:24" ht="15.75" thickBot="1" x14ac:dyDescent="0.3">
      <c r="B12" s="113" t="s">
        <v>130</v>
      </c>
      <c r="C12" s="132">
        <v>414400.59751872002</v>
      </c>
      <c r="D12" s="132">
        <v>411066.42912514671</v>
      </c>
      <c r="E12" s="133">
        <v>404621.13668241794</v>
      </c>
      <c r="F12" s="31"/>
      <c r="G12" s="245">
        <v>414400.59751872002</v>
      </c>
      <c r="H12" s="245">
        <v>0</v>
      </c>
      <c r="I12" s="245">
        <v>0</v>
      </c>
      <c r="J12" s="245">
        <v>0</v>
      </c>
      <c r="K12" s="246">
        <v>414400.59751872002</v>
      </c>
      <c r="M12" s="245">
        <v>411066.42912514671</v>
      </c>
      <c r="N12" s="245">
        <v>0</v>
      </c>
      <c r="O12" s="245">
        <v>0</v>
      </c>
      <c r="P12" s="245">
        <v>0</v>
      </c>
      <c r="Q12" s="246">
        <v>411066.42912514671</v>
      </c>
      <c r="S12" s="245">
        <v>404621.13668241794</v>
      </c>
      <c r="T12" s="245">
        <v>0</v>
      </c>
      <c r="U12" s="245">
        <v>0</v>
      </c>
      <c r="V12" s="245">
        <v>0</v>
      </c>
      <c r="W12" s="246">
        <v>404621.13668241794</v>
      </c>
    </row>
    <row r="13" spans="2:24" ht="15.75" thickBot="1" x14ac:dyDescent="0.3">
      <c r="B13" s="113" t="s">
        <v>131</v>
      </c>
      <c r="C13" s="132">
        <v>142379.80479359996</v>
      </c>
      <c r="D13" s="132">
        <v>141234.25083477754</v>
      </c>
      <c r="E13" s="133">
        <v>139019.7765185528</v>
      </c>
      <c r="F13" s="31"/>
      <c r="G13" s="245">
        <v>0</v>
      </c>
      <c r="H13" s="245">
        <v>142379.80479359996</v>
      </c>
      <c r="I13" s="245">
        <v>0</v>
      </c>
      <c r="J13" s="245">
        <v>0</v>
      </c>
      <c r="K13" s="246">
        <v>142379.80479359996</v>
      </c>
      <c r="M13" s="245">
        <v>0</v>
      </c>
      <c r="N13" s="245">
        <v>141234.25083477754</v>
      </c>
      <c r="O13" s="245">
        <v>0</v>
      </c>
      <c r="P13" s="245">
        <v>0</v>
      </c>
      <c r="Q13" s="246">
        <v>141234.25083477754</v>
      </c>
      <c r="S13" s="245">
        <v>0</v>
      </c>
      <c r="T13" s="245">
        <v>139019.7765185528</v>
      </c>
      <c r="U13" s="245">
        <v>0</v>
      </c>
      <c r="V13" s="245">
        <v>0</v>
      </c>
      <c r="W13" s="246">
        <v>139019.7765185528</v>
      </c>
    </row>
    <row r="14" spans="2:24" ht="15.75" thickBot="1" x14ac:dyDescent="0.3">
      <c r="B14" s="113" t="s">
        <v>124</v>
      </c>
      <c r="C14" s="132">
        <v>30000</v>
      </c>
      <c r="D14" s="132">
        <v>29758.627153517369</v>
      </c>
      <c r="E14" s="133">
        <v>29292.02846992563</v>
      </c>
      <c r="F14" s="31"/>
      <c r="G14" s="245">
        <v>30000</v>
      </c>
      <c r="H14" s="245">
        <v>0</v>
      </c>
      <c r="I14" s="245">
        <v>0</v>
      </c>
      <c r="J14" s="245">
        <v>0</v>
      </c>
      <c r="K14" s="246">
        <v>30000</v>
      </c>
      <c r="M14" s="245">
        <v>29758.627153517369</v>
      </c>
      <c r="N14" s="245">
        <v>0</v>
      </c>
      <c r="O14" s="245">
        <v>0</v>
      </c>
      <c r="P14" s="245">
        <v>0</v>
      </c>
      <c r="Q14" s="246">
        <v>29758.627153517369</v>
      </c>
      <c r="S14" s="245">
        <v>29292.02846992563</v>
      </c>
      <c r="T14" s="245">
        <v>0</v>
      </c>
      <c r="U14" s="245">
        <v>0</v>
      </c>
      <c r="V14" s="245">
        <v>0</v>
      </c>
      <c r="W14" s="246">
        <v>29292.02846992563</v>
      </c>
    </row>
    <row r="15" spans="2:24" x14ac:dyDescent="0.25">
      <c r="B15" s="134" t="s">
        <v>122</v>
      </c>
      <c r="C15" s="27">
        <v>4020160.9824211202</v>
      </c>
      <c r="D15" s="27">
        <v>3987815.7257662732</v>
      </c>
      <c r="E15" s="33">
        <v>3925288.998358788</v>
      </c>
      <c r="F15" s="31"/>
      <c r="G15" s="247">
        <v>2016973.2984995893</v>
      </c>
      <c r="H15" s="247">
        <v>1537985.7141395479</v>
      </c>
      <c r="I15" s="247">
        <v>465201.9697819826</v>
      </c>
      <c r="J15" s="247">
        <v>0</v>
      </c>
      <c r="K15" s="248">
        <v>4020160.9824211211</v>
      </c>
      <c r="L15" s="60"/>
      <c r="M15" s="257">
        <v>2000745.2122883126</v>
      </c>
      <c r="N15" s="257">
        <v>1525611.4478171649</v>
      </c>
      <c r="O15" s="257">
        <v>461459.06566079572</v>
      </c>
      <c r="P15" s="257">
        <v>0</v>
      </c>
      <c r="Q15" s="258">
        <v>3987815.7257662723</v>
      </c>
      <c r="R15" s="59"/>
      <c r="S15" s="264">
        <v>1969374.6427576593</v>
      </c>
      <c r="T15" s="264">
        <v>1501690.7108304845</v>
      </c>
      <c r="U15" s="264">
        <v>454223.64477064385</v>
      </c>
      <c r="V15" s="264">
        <v>0</v>
      </c>
      <c r="W15" s="265">
        <v>3925288.998358787</v>
      </c>
      <c r="X15" s="60"/>
    </row>
    <row r="16" spans="2:24" ht="15.75" thickBot="1" x14ac:dyDescent="0.3">
      <c r="B16" s="4" t="s">
        <v>23</v>
      </c>
      <c r="C16" s="5"/>
      <c r="D16" s="5"/>
      <c r="E16" s="32"/>
      <c r="F16" s="31"/>
      <c r="G16" s="5"/>
      <c r="H16" s="5"/>
      <c r="I16" s="5"/>
      <c r="J16" s="5"/>
      <c r="K16" s="32"/>
      <c r="M16" s="251"/>
      <c r="N16" s="251"/>
      <c r="O16" s="251"/>
      <c r="P16" s="251"/>
      <c r="Q16" s="259"/>
      <c r="S16" s="251"/>
      <c r="T16" s="251"/>
      <c r="U16" s="251"/>
      <c r="V16" s="251"/>
      <c r="W16" s="252"/>
    </row>
    <row r="17" spans="2:24" ht="15.75" thickBot="1" x14ac:dyDescent="0.3">
      <c r="B17" s="113" t="s">
        <v>22</v>
      </c>
      <c r="C17" s="132">
        <v>234042.43902439027</v>
      </c>
      <c r="D17" s="132">
        <v>232159.38936755506</v>
      </c>
      <c r="E17" s="133">
        <v>228519.25956910907</v>
      </c>
      <c r="F17" s="31"/>
      <c r="G17" s="245">
        <v>74468.048780487807</v>
      </c>
      <c r="H17" s="245">
        <v>127659.51219512196</v>
      </c>
      <c r="I17" s="245">
        <v>31914.878048780487</v>
      </c>
      <c r="J17" s="245">
        <v>0</v>
      </c>
      <c r="K17" s="246">
        <v>234042.43902439025</v>
      </c>
      <c r="M17" s="245">
        <v>73868.896616949351</v>
      </c>
      <c r="N17" s="245">
        <v>126632.39420048459</v>
      </c>
      <c r="O17" s="245">
        <v>31658.098550121143</v>
      </c>
      <c r="P17" s="245">
        <v>0</v>
      </c>
      <c r="Q17" s="260">
        <v>232159.38936755509</v>
      </c>
      <c r="S17" s="245">
        <v>72710.673499261989</v>
      </c>
      <c r="T17" s="245">
        <v>124646.86885587769</v>
      </c>
      <c r="U17" s="245">
        <v>31161.717213969423</v>
      </c>
      <c r="V17" s="245">
        <v>0</v>
      </c>
      <c r="W17" s="246">
        <v>228519.2595691091</v>
      </c>
    </row>
    <row r="18" spans="2:24" x14ac:dyDescent="0.25">
      <c r="B18" s="11" t="s">
        <v>23</v>
      </c>
      <c r="C18" s="27">
        <v>234042.43902439027</v>
      </c>
      <c r="D18" s="27">
        <v>232159.38936755506</v>
      </c>
      <c r="E18" s="34">
        <v>228519.25956910907</v>
      </c>
      <c r="F18" s="31"/>
      <c r="G18" s="249">
        <v>74468.048780487807</v>
      </c>
      <c r="H18" s="249">
        <v>127659.51219512196</v>
      </c>
      <c r="I18" s="249">
        <v>31914.878048780487</v>
      </c>
      <c r="J18" s="249">
        <v>0</v>
      </c>
      <c r="K18" s="250">
        <v>234042.43902439025</v>
      </c>
      <c r="L18" s="60"/>
      <c r="M18" s="261">
        <v>73868.896616949351</v>
      </c>
      <c r="N18" s="261">
        <v>126632.39420048459</v>
      </c>
      <c r="O18" s="261">
        <v>31658.098550121143</v>
      </c>
      <c r="P18" s="261">
        <v>0</v>
      </c>
      <c r="Q18" s="258">
        <v>232159.38936755509</v>
      </c>
      <c r="R18" s="59"/>
      <c r="S18" s="266">
        <v>72710.673499261989</v>
      </c>
      <c r="T18" s="266">
        <v>124646.86885587769</v>
      </c>
      <c r="U18" s="266">
        <v>31161.717213969423</v>
      </c>
      <c r="V18" s="266">
        <v>0</v>
      </c>
      <c r="W18" s="267">
        <v>228519.2595691091</v>
      </c>
      <c r="X18" s="60"/>
    </row>
    <row r="19" spans="2:24" ht="15.75" thickBot="1" x14ac:dyDescent="0.3">
      <c r="B19" s="4" t="s">
        <v>123</v>
      </c>
      <c r="C19" s="5"/>
      <c r="D19" s="5"/>
      <c r="E19" s="32"/>
      <c r="F19" s="31"/>
      <c r="G19" s="251"/>
      <c r="H19" s="251"/>
      <c r="I19" s="251"/>
      <c r="J19" s="251"/>
      <c r="K19" s="252"/>
      <c r="M19" s="251"/>
      <c r="N19" s="251"/>
      <c r="O19" s="251"/>
      <c r="P19" s="251"/>
      <c r="Q19" s="259"/>
      <c r="S19" s="251"/>
      <c r="T19" s="251"/>
      <c r="U19" s="251"/>
      <c r="V19" s="251"/>
      <c r="W19" s="252"/>
    </row>
    <row r="20" spans="2:24" ht="15.75" thickBot="1" x14ac:dyDescent="0.3">
      <c r="B20" s="113" t="s">
        <v>123</v>
      </c>
      <c r="C20" s="5">
        <v>437058.84146341472</v>
      </c>
      <c r="D20" s="5">
        <v>433542.37024193385</v>
      </c>
      <c r="E20" s="32">
        <v>426744.66757263523</v>
      </c>
      <c r="F20" s="31"/>
      <c r="G20" s="251">
        <v>139064.17682926831</v>
      </c>
      <c r="H20" s="251">
        <v>238395.73170731711</v>
      </c>
      <c r="I20" s="251">
        <v>59598.932926829279</v>
      </c>
      <c r="J20" s="251">
        <v>0</v>
      </c>
      <c r="K20" s="252">
        <v>437058.84146341466</v>
      </c>
      <c r="M20" s="251">
        <v>137945.29962243349</v>
      </c>
      <c r="N20" s="251">
        <v>236477.65649560024</v>
      </c>
      <c r="O20" s="251">
        <v>59119.414123900053</v>
      </c>
      <c r="P20" s="251">
        <v>0</v>
      </c>
      <c r="Q20" s="259">
        <v>433542.37024193379</v>
      </c>
      <c r="S20" s="251">
        <v>135782.39422765662</v>
      </c>
      <c r="T20" s="251">
        <v>232769.81867598279</v>
      </c>
      <c r="U20" s="251">
        <v>58192.454668995691</v>
      </c>
      <c r="V20" s="251">
        <v>0</v>
      </c>
      <c r="W20" s="252">
        <v>426744.66757263511</v>
      </c>
    </row>
    <row r="21" spans="2:24" ht="15.75" thickBot="1" x14ac:dyDescent="0.3">
      <c r="B21" s="135" t="s">
        <v>30</v>
      </c>
      <c r="C21" s="27">
        <v>437058.84146341472</v>
      </c>
      <c r="D21" s="27">
        <v>433542.37024193385</v>
      </c>
      <c r="E21" s="33">
        <v>426744.66757263523</v>
      </c>
      <c r="F21" s="31"/>
      <c r="G21" s="247">
        <v>139064.17682926831</v>
      </c>
      <c r="H21" s="247">
        <v>238395.73170731711</v>
      </c>
      <c r="I21" s="247">
        <v>59598.932926829279</v>
      </c>
      <c r="J21" s="247">
        <v>0</v>
      </c>
      <c r="K21" s="248">
        <v>437058.84146341466</v>
      </c>
      <c r="L21" s="60"/>
      <c r="M21" s="257">
        <v>137945.29962243349</v>
      </c>
      <c r="N21" s="257">
        <v>236477.65649560024</v>
      </c>
      <c r="O21" s="257">
        <v>59119.414123900053</v>
      </c>
      <c r="P21" s="257">
        <v>0</v>
      </c>
      <c r="Q21" s="258">
        <v>433542.37024193379</v>
      </c>
      <c r="R21" s="59"/>
      <c r="S21" s="264">
        <v>135782.39422765662</v>
      </c>
      <c r="T21" s="264">
        <v>232769.81867598279</v>
      </c>
      <c r="U21" s="264">
        <v>58192.454668995691</v>
      </c>
      <c r="V21" s="264">
        <v>0</v>
      </c>
      <c r="W21" s="265">
        <v>426744.66757263511</v>
      </c>
      <c r="X21" s="60"/>
    </row>
    <row r="22" spans="2:24" ht="15.75" thickBot="1" x14ac:dyDescent="0.3">
      <c r="B22" s="4"/>
      <c r="F22" s="31"/>
      <c r="G22" s="253"/>
      <c r="H22" s="253"/>
      <c r="I22" s="253"/>
      <c r="J22" s="253"/>
      <c r="K22" s="254"/>
      <c r="M22" s="253"/>
      <c r="N22" s="253"/>
      <c r="O22" s="253"/>
      <c r="P22" s="253"/>
      <c r="Q22" s="262"/>
      <c r="S22" s="253"/>
      <c r="T22" s="253"/>
      <c r="U22" s="253"/>
      <c r="V22" s="253"/>
      <c r="W22" s="254"/>
    </row>
    <row r="23" spans="2:24" ht="15.75" thickBot="1" x14ac:dyDescent="0.3">
      <c r="B23" s="124" t="s">
        <v>31</v>
      </c>
      <c r="C23" s="136">
        <v>4691262.2629089253</v>
      </c>
      <c r="D23" s="136">
        <v>4653517.485375762</v>
      </c>
      <c r="E23" s="137">
        <v>4580552.9255005326</v>
      </c>
      <c r="F23" s="31"/>
      <c r="G23" s="255">
        <v>2230505.5241093454</v>
      </c>
      <c r="H23" s="255">
        <v>1904040.9580419869</v>
      </c>
      <c r="I23" s="255">
        <v>556715.78075759241</v>
      </c>
      <c r="J23" s="255">
        <v>0</v>
      </c>
      <c r="K23" s="256">
        <v>4691262.2629089262</v>
      </c>
      <c r="L23" s="60"/>
      <c r="M23" s="255">
        <v>2212559.4085276956</v>
      </c>
      <c r="N23" s="255">
        <v>1888721.4985132497</v>
      </c>
      <c r="O23" s="255">
        <v>552236.57833481696</v>
      </c>
      <c r="P23" s="255">
        <v>0</v>
      </c>
      <c r="Q23" s="263">
        <v>4653517.4853757611</v>
      </c>
      <c r="R23" s="59"/>
      <c r="S23" s="255">
        <v>2177867.7104845778</v>
      </c>
      <c r="T23" s="255">
        <v>1859107.3983623451</v>
      </c>
      <c r="U23" s="255">
        <v>543577.81665360893</v>
      </c>
      <c r="V23" s="255">
        <v>0</v>
      </c>
      <c r="W23" s="256">
        <v>4580552.9255005307</v>
      </c>
      <c r="X23" s="60"/>
    </row>
    <row r="24" spans="2:24" x14ac:dyDescent="0.25">
      <c r="B24" s="1"/>
      <c r="F24" s="31"/>
      <c r="Q24" s="204"/>
    </row>
    <row r="25" spans="2:24" ht="15.75" thickBot="1" x14ac:dyDescent="0.3">
      <c r="B25" s="1" t="s">
        <v>41</v>
      </c>
      <c r="F25" s="31"/>
      <c r="Q25" s="204"/>
    </row>
    <row r="26" spans="2:24" ht="15.75" thickBot="1" x14ac:dyDescent="0.3">
      <c r="B26" s="113" t="s">
        <v>39</v>
      </c>
      <c r="C26" s="268">
        <v>175946.60136606998</v>
      </c>
      <c r="D26" s="268">
        <v>174530.97696604754</v>
      </c>
      <c r="E26" s="246">
        <v>171794.42854671928</v>
      </c>
      <c r="F26" s="269"/>
      <c r="G26" s="245">
        <v>109037.76643854083</v>
      </c>
      <c r="H26" s="245">
        <v>66908.834927529169</v>
      </c>
      <c r="I26" s="245">
        <v>0</v>
      </c>
      <c r="J26" s="245">
        <v>0</v>
      </c>
      <c r="K26" s="246">
        <v>175946.60136606998</v>
      </c>
      <c r="L26" s="270"/>
      <c r="M26" s="245">
        <v>108160.47456989484</v>
      </c>
      <c r="N26" s="245">
        <v>66370.502396152689</v>
      </c>
      <c r="O26" s="245">
        <v>0</v>
      </c>
      <c r="P26" s="245">
        <v>0</v>
      </c>
      <c r="Q26" s="260">
        <v>174530.97696604754</v>
      </c>
      <c r="R26" s="271"/>
      <c r="S26" s="245">
        <v>106464.57862716132</v>
      </c>
      <c r="T26" s="245">
        <v>65329.849919557957</v>
      </c>
      <c r="U26" s="245">
        <v>0</v>
      </c>
      <c r="V26" s="245">
        <v>0</v>
      </c>
      <c r="W26" s="246">
        <v>171794.42854671928</v>
      </c>
      <c r="X26" s="60"/>
    </row>
    <row r="27" spans="2:24" ht="15.75" thickBot="1" x14ac:dyDescent="0.3">
      <c r="B27" s="113" t="s">
        <v>3</v>
      </c>
      <c r="C27" s="268">
        <v>20996.951219512193</v>
      </c>
      <c r="D27" s="268">
        <v>20996.951219512193</v>
      </c>
      <c r="E27" s="246">
        <v>20667.73073000765</v>
      </c>
      <c r="F27" s="269"/>
      <c r="G27" s="245">
        <v>11402.439024390244</v>
      </c>
      <c r="H27" s="245">
        <v>9100.6097560975613</v>
      </c>
      <c r="I27" s="245">
        <v>493.90243902439022</v>
      </c>
      <c r="J27" s="245">
        <v>0</v>
      </c>
      <c r="K27" s="246">
        <v>20996.951219512197</v>
      </c>
      <c r="L27" s="270"/>
      <c r="M27" s="245">
        <v>11402.439024390244</v>
      </c>
      <c r="N27" s="245">
        <v>9100.6097560975613</v>
      </c>
      <c r="O27" s="245">
        <v>493.90243902439022</v>
      </c>
      <c r="P27" s="245">
        <v>0</v>
      </c>
      <c r="Q27" s="260">
        <v>20996.951219512197</v>
      </c>
      <c r="R27" s="271"/>
      <c r="S27" s="245">
        <v>11223.655137248235</v>
      </c>
      <c r="T27" s="245">
        <v>8957.9172686326165</v>
      </c>
      <c r="U27" s="245">
        <v>486.15832412679526</v>
      </c>
      <c r="V27" s="245">
        <v>0</v>
      </c>
      <c r="W27" s="246">
        <v>20667.730730007646</v>
      </c>
      <c r="X27" s="60"/>
    </row>
    <row r="28" spans="2:24" ht="15.75" thickBot="1" x14ac:dyDescent="0.3">
      <c r="B28" s="113" t="s">
        <v>42</v>
      </c>
      <c r="C28" s="268">
        <v>89039.634146341457</v>
      </c>
      <c r="D28" s="268">
        <v>89039.634146341457</v>
      </c>
      <c r="E28" s="246">
        <v>87643.542321747242</v>
      </c>
      <c r="F28" s="269"/>
      <c r="G28" s="245">
        <v>32652.439024390242</v>
      </c>
      <c r="H28" s="245">
        <v>46097.560975609755</v>
      </c>
      <c r="I28" s="245">
        <v>10289.634146341465</v>
      </c>
      <c r="J28" s="245">
        <v>0</v>
      </c>
      <c r="K28" s="246">
        <v>89039.634146341472</v>
      </c>
      <c r="L28" s="270"/>
      <c r="M28" s="245">
        <v>32652.439024390242</v>
      </c>
      <c r="N28" s="245">
        <v>46097.560975609755</v>
      </c>
      <c r="O28" s="245">
        <v>10289.634146341465</v>
      </c>
      <c r="P28" s="245">
        <v>0</v>
      </c>
      <c r="Q28" s="260">
        <v>89039.634146341472</v>
      </c>
      <c r="R28" s="271"/>
      <c r="S28" s="245">
        <v>32140.466983938124</v>
      </c>
      <c r="T28" s="245">
        <v>45374.776918500887</v>
      </c>
      <c r="U28" s="245">
        <v>10128.298419308234</v>
      </c>
      <c r="V28" s="245">
        <v>0</v>
      </c>
      <c r="W28" s="246">
        <v>87643.542321747256</v>
      </c>
      <c r="X28" s="60"/>
    </row>
    <row r="29" spans="2:24" ht="15.75" thickBot="1" x14ac:dyDescent="0.3">
      <c r="B29" s="113" t="s">
        <v>43</v>
      </c>
      <c r="C29" s="268">
        <v>59614.200000000012</v>
      </c>
      <c r="D29" s="268">
        <v>59614.200000000012</v>
      </c>
      <c r="E29" s="246">
        <v>58679.482578397219</v>
      </c>
      <c r="F29" s="269"/>
      <c r="G29" s="245">
        <v>23183.300000000003</v>
      </c>
      <c r="H29" s="245">
        <v>36430.900000000009</v>
      </c>
      <c r="I29" s="245">
        <v>0</v>
      </c>
      <c r="J29" s="245">
        <v>0</v>
      </c>
      <c r="K29" s="246">
        <v>59614.200000000012</v>
      </c>
      <c r="L29" s="270"/>
      <c r="M29" s="245">
        <v>23183.300000000003</v>
      </c>
      <c r="N29" s="245">
        <v>36430.900000000009</v>
      </c>
      <c r="O29" s="245">
        <v>0</v>
      </c>
      <c r="P29" s="245">
        <v>0</v>
      </c>
      <c r="Q29" s="260">
        <v>59614.200000000012</v>
      </c>
      <c r="R29" s="271"/>
      <c r="S29" s="245">
        <v>22819.798780487807</v>
      </c>
      <c r="T29" s="245">
        <v>35859.683797909413</v>
      </c>
      <c r="U29" s="245">
        <v>0</v>
      </c>
      <c r="V29" s="245">
        <v>0</v>
      </c>
      <c r="W29" s="246">
        <v>58679.482578397219</v>
      </c>
      <c r="X29" s="60"/>
    </row>
    <row r="30" spans="2:24" ht="15.75" thickBot="1" x14ac:dyDescent="0.3">
      <c r="B30" s="124" t="s">
        <v>41</v>
      </c>
      <c r="C30" s="272">
        <v>345597.38673192367</v>
      </c>
      <c r="D30" s="272">
        <v>344181.76233190123</v>
      </c>
      <c r="E30" s="256">
        <v>338785.18417687138</v>
      </c>
      <c r="F30" s="269"/>
      <c r="G30" s="255">
        <v>176275.94448732131</v>
      </c>
      <c r="H30" s="255">
        <v>158537.90565923648</v>
      </c>
      <c r="I30" s="255">
        <v>10783.536585365855</v>
      </c>
      <c r="J30" s="255">
        <v>0</v>
      </c>
      <c r="K30" s="256">
        <v>345597.38673192367</v>
      </c>
      <c r="L30" s="270"/>
      <c r="M30" s="255">
        <v>175398.65261867532</v>
      </c>
      <c r="N30" s="255">
        <v>157999.57312786003</v>
      </c>
      <c r="O30" s="255">
        <v>10783.536585365855</v>
      </c>
      <c r="P30" s="255">
        <v>0</v>
      </c>
      <c r="Q30" s="263">
        <v>344181.76233190123</v>
      </c>
      <c r="R30" s="271"/>
      <c r="S30" s="255">
        <v>172648.49952883547</v>
      </c>
      <c r="T30" s="255">
        <v>155522.22790460088</v>
      </c>
      <c r="U30" s="255">
        <v>10614.456743435028</v>
      </c>
      <c r="V30" s="255">
        <v>0</v>
      </c>
      <c r="W30" s="256">
        <v>338785.18417687138</v>
      </c>
      <c r="X30" s="60"/>
    </row>
    <row r="31" spans="2:24" ht="23.1" customHeight="1" thickBot="1" x14ac:dyDescent="0.3">
      <c r="B31" s="1" t="s">
        <v>32</v>
      </c>
      <c r="C31" s="273"/>
      <c r="D31" s="273"/>
      <c r="E31" s="254"/>
      <c r="F31" s="269"/>
      <c r="G31" s="253"/>
      <c r="H31" s="253"/>
      <c r="I31" s="253"/>
      <c r="J31" s="253"/>
      <c r="K31" s="254"/>
      <c r="L31" s="253"/>
      <c r="M31" s="253"/>
      <c r="N31" s="253"/>
      <c r="O31" s="253"/>
      <c r="P31" s="253"/>
      <c r="Q31" s="274"/>
      <c r="R31" s="253"/>
      <c r="S31" s="253"/>
      <c r="T31" s="253"/>
      <c r="U31" s="253"/>
      <c r="V31" s="253"/>
      <c r="W31" s="254"/>
    </row>
    <row r="32" spans="2:24" ht="15.75" thickBot="1" x14ac:dyDescent="0.3">
      <c r="B32" s="138" t="s">
        <v>71</v>
      </c>
      <c r="C32" s="275">
        <v>341000</v>
      </c>
      <c r="D32" s="275">
        <v>341000</v>
      </c>
      <c r="E32" s="246">
        <v>335653.31010452961</v>
      </c>
      <c r="F32" s="269"/>
      <c r="G32" s="276">
        <v>341000</v>
      </c>
      <c r="H32" s="276">
        <v>0</v>
      </c>
      <c r="I32" s="276">
        <v>0</v>
      </c>
      <c r="J32" s="276">
        <v>0</v>
      </c>
      <c r="K32" s="277">
        <v>341000</v>
      </c>
      <c r="L32" s="270"/>
      <c r="M32" s="276">
        <v>341000</v>
      </c>
      <c r="N32" s="276">
        <v>0</v>
      </c>
      <c r="O32" s="276">
        <v>0</v>
      </c>
      <c r="P32" s="276">
        <v>0</v>
      </c>
      <c r="Q32" s="278">
        <v>341000</v>
      </c>
      <c r="R32" s="271"/>
      <c r="S32" s="276">
        <v>335653.31010452961</v>
      </c>
      <c r="T32" s="276">
        <v>0</v>
      </c>
      <c r="U32" s="276">
        <v>0</v>
      </c>
      <c r="V32" s="276">
        <v>0</v>
      </c>
      <c r="W32" s="277">
        <v>335653.31010452961</v>
      </c>
      <c r="X32" s="60"/>
    </row>
    <row r="33" spans="2:24" ht="15.75" thickBot="1" x14ac:dyDescent="0.3">
      <c r="B33" s="138" t="s">
        <v>126</v>
      </c>
      <c r="C33" s="275">
        <v>138539</v>
      </c>
      <c r="D33" s="275">
        <v>138539</v>
      </c>
      <c r="E33" s="246">
        <v>136366.78571428571</v>
      </c>
      <c r="F33" s="269"/>
      <c r="G33" s="276">
        <v>138539</v>
      </c>
      <c r="H33" s="276">
        <v>0</v>
      </c>
      <c r="I33" s="276">
        <v>0</v>
      </c>
      <c r="J33" s="276">
        <v>0</v>
      </c>
      <c r="K33" s="277">
        <v>138539</v>
      </c>
      <c r="L33" s="270"/>
      <c r="M33" s="276">
        <v>138539</v>
      </c>
      <c r="N33" s="276">
        <v>0</v>
      </c>
      <c r="O33" s="276">
        <v>0</v>
      </c>
      <c r="P33" s="276">
        <v>0</v>
      </c>
      <c r="Q33" s="278">
        <v>138539</v>
      </c>
      <c r="R33" s="271"/>
      <c r="S33" s="276">
        <v>136366.78571428571</v>
      </c>
      <c r="T33" s="276">
        <v>0</v>
      </c>
      <c r="U33" s="276">
        <v>0</v>
      </c>
      <c r="V33" s="276">
        <v>0</v>
      </c>
      <c r="W33" s="277">
        <v>136366.78571428571</v>
      </c>
      <c r="X33" s="60"/>
    </row>
    <row r="34" spans="2:24" ht="15.75" thickBot="1" x14ac:dyDescent="0.3">
      <c r="B34" s="138" t="s">
        <v>127</v>
      </c>
      <c r="C34" s="275">
        <v>127952</v>
      </c>
      <c r="D34" s="275">
        <v>127952</v>
      </c>
      <c r="E34" s="246">
        <v>125945.78397212543</v>
      </c>
      <c r="F34" s="269"/>
      <c r="G34" s="276">
        <v>127952</v>
      </c>
      <c r="H34" s="276">
        <v>0</v>
      </c>
      <c r="I34" s="276">
        <v>0</v>
      </c>
      <c r="J34" s="276">
        <v>0</v>
      </c>
      <c r="K34" s="277">
        <v>127952</v>
      </c>
      <c r="L34" s="270"/>
      <c r="M34" s="276">
        <v>127952</v>
      </c>
      <c r="N34" s="276">
        <v>0</v>
      </c>
      <c r="O34" s="276">
        <v>0</v>
      </c>
      <c r="P34" s="276">
        <v>0</v>
      </c>
      <c r="Q34" s="278">
        <v>127952</v>
      </c>
      <c r="R34" s="271"/>
      <c r="S34" s="276">
        <v>125945.78397212543</v>
      </c>
      <c r="T34" s="276">
        <v>0</v>
      </c>
      <c r="U34" s="276">
        <v>0</v>
      </c>
      <c r="V34" s="276">
        <v>0</v>
      </c>
      <c r="W34" s="277">
        <v>125945.78397212543</v>
      </c>
      <c r="X34" s="60"/>
    </row>
    <row r="35" spans="2:24" ht="15.75" thickBot="1" x14ac:dyDescent="0.3">
      <c r="B35" s="138" t="s">
        <v>128</v>
      </c>
      <c r="C35" s="275">
        <v>366000</v>
      </c>
      <c r="D35" s="275">
        <v>366000</v>
      </c>
      <c r="E35" s="246">
        <v>360261.32404181181</v>
      </c>
      <c r="F35" s="269"/>
      <c r="G35" s="276">
        <v>366000</v>
      </c>
      <c r="H35" s="276">
        <v>0</v>
      </c>
      <c r="I35" s="276">
        <v>0</v>
      </c>
      <c r="J35" s="276">
        <v>0</v>
      </c>
      <c r="K35" s="277">
        <v>366000</v>
      </c>
      <c r="L35" s="270"/>
      <c r="M35" s="276">
        <v>366000</v>
      </c>
      <c r="N35" s="276">
        <v>0</v>
      </c>
      <c r="O35" s="276">
        <v>0</v>
      </c>
      <c r="P35" s="276">
        <v>0</v>
      </c>
      <c r="Q35" s="278">
        <v>366000</v>
      </c>
      <c r="R35" s="271"/>
      <c r="S35" s="276">
        <v>360261.32404181181</v>
      </c>
      <c r="T35" s="276">
        <v>0</v>
      </c>
      <c r="U35" s="276">
        <v>0</v>
      </c>
      <c r="V35" s="276">
        <v>0</v>
      </c>
      <c r="W35" s="277">
        <v>360261.32404181181</v>
      </c>
      <c r="X35" s="60"/>
    </row>
    <row r="36" spans="2:24" ht="15.75" thickBot="1" x14ac:dyDescent="0.3">
      <c r="B36" s="138" t="s">
        <v>9</v>
      </c>
      <c r="C36" s="275">
        <v>95015</v>
      </c>
      <c r="D36" s="275">
        <v>95015</v>
      </c>
      <c r="E36" s="246">
        <v>93525.21777003484</v>
      </c>
      <c r="F36" s="269"/>
      <c r="G36" s="276">
        <v>95015</v>
      </c>
      <c r="H36" s="276">
        <v>0</v>
      </c>
      <c r="I36" s="276">
        <v>0</v>
      </c>
      <c r="J36" s="276">
        <v>0</v>
      </c>
      <c r="K36" s="277">
        <v>95015</v>
      </c>
      <c r="L36" s="270"/>
      <c r="M36" s="276">
        <v>95015</v>
      </c>
      <c r="N36" s="276">
        <v>0</v>
      </c>
      <c r="O36" s="276">
        <v>0</v>
      </c>
      <c r="P36" s="276">
        <v>0</v>
      </c>
      <c r="Q36" s="278">
        <v>95015</v>
      </c>
      <c r="R36" s="271"/>
      <c r="S36" s="276">
        <v>93525.21777003484</v>
      </c>
      <c r="T36" s="276">
        <v>0</v>
      </c>
      <c r="U36" s="276">
        <v>0</v>
      </c>
      <c r="V36" s="276">
        <v>0</v>
      </c>
      <c r="W36" s="277">
        <v>93525.21777003484</v>
      </c>
      <c r="X36" s="60"/>
    </row>
    <row r="37" spans="2:24" ht="15.75" thickBot="1" x14ac:dyDescent="0.3">
      <c r="B37" s="138" t="s">
        <v>124</v>
      </c>
      <c r="C37" s="275">
        <v>0</v>
      </c>
      <c r="D37" s="275">
        <v>0</v>
      </c>
      <c r="E37" s="246">
        <v>0</v>
      </c>
      <c r="F37" s="269"/>
      <c r="G37" s="276">
        <v>0</v>
      </c>
      <c r="H37" s="276">
        <v>0</v>
      </c>
      <c r="I37" s="276">
        <v>0</v>
      </c>
      <c r="J37" s="276">
        <v>0</v>
      </c>
      <c r="K37" s="277">
        <v>0</v>
      </c>
      <c r="L37" s="270"/>
      <c r="M37" s="276">
        <v>0</v>
      </c>
      <c r="N37" s="276">
        <v>0</v>
      </c>
      <c r="O37" s="276">
        <v>0</v>
      </c>
      <c r="P37" s="276">
        <v>0</v>
      </c>
      <c r="Q37" s="278">
        <v>0</v>
      </c>
      <c r="R37" s="271"/>
      <c r="S37" s="276">
        <v>0</v>
      </c>
      <c r="T37" s="276">
        <v>0</v>
      </c>
      <c r="U37" s="276">
        <v>0</v>
      </c>
      <c r="V37" s="276">
        <v>0</v>
      </c>
      <c r="W37" s="277">
        <v>0</v>
      </c>
      <c r="X37" s="60"/>
    </row>
    <row r="38" spans="2:24" ht="6" customHeight="1" thickBot="1" x14ac:dyDescent="0.3">
      <c r="C38" s="251"/>
      <c r="D38" s="251"/>
      <c r="E38" s="279"/>
      <c r="F38" s="269"/>
      <c r="G38" s="269"/>
      <c r="H38" s="269"/>
      <c r="I38" s="269"/>
      <c r="J38" s="269"/>
      <c r="K38" s="254"/>
      <c r="L38" s="270"/>
      <c r="M38" s="269"/>
      <c r="N38" s="253"/>
      <c r="O38" s="253"/>
      <c r="P38" s="253"/>
      <c r="Q38" s="274"/>
      <c r="R38" s="271"/>
      <c r="S38" s="253"/>
      <c r="T38" s="253"/>
      <c r="U38" s="253"/>
      <c r="V38" s="253"/>
      <c r="W38" s="254"/>
      <c r="X38" s="60"/>
    </row>
    <row r="39" spans="2:24" ht="15.75" thickBot="1" x14ac:dyDescent="0.3">
      <c r="B39" s="124" t="s">
        <v>34</v>
      </c>
      <c r="C39" s="272">
        <v>1068506</v>
      </c>
      <c r="D39" s="272">
        <v>1068506</v>
      </c>
      <c r="E39" s="256">
        <v>1051752.4216027874</v>
      </c>
      <c r="F39" s="269"/>
      <c r="G39" s="255">
        <v>1068506</v>
      </c>
      <c r="H39" s="255">
        <v>0</v>
      </c>
      <c r="I39" s="255">
        <v>0</v>
      </c>
      <c r="J39" s="255">
        <v>0</v>
      </c>
      <c r="K39" s="256">
        <v>1068506</v>
      </c>
      <c r="L39" s="270"/>
      <c r="M39" s="255">
        <v>1068506</v>
      </c>
      <c r="N39" s="255">
        <v>0</v>
      </c>
      <c r="O39" s="255">
        <v>0</v>
      </c>
      <c r="P39" s="255">
        <v>0</v>
      </c>
      <c r="Q39" s="263">
        <v>1068506</v>
      </c>
      <c r="R39" s="271"/>
      <c r="S39" s="255">
        <v>1051752.4216027874</v>
      </c>
      <c r="T39" s="255">
        <v>0</v>
      </c>
      <c r="U39" s="255">
        <v>0</v>
      </c>
      <c r="V39" s="255">
        <v>0</v>
      </c>
      <c r="W39" s="256">
        <v>1051752.4216027874</v>
      </c>
      <c r="X39" s="60"/>
    </row>
    <row r="40" spans="2:24" ht="15.75" thickBot="1" x14ac:dyDescent="0.3">
      <c r="C40" s="273"/>
      <c r="D40" s="273"/>
      <c r="E40" s="254"/>
      <c r="F40" s="269"/>
      <c r="G40" s="253"/>
      <c r="H40" s="253"/>
      <c r="I40" s="253"/>
      <c r="J40" s="253"/>
      <c r="K40" s="254"/>
      <c r="L40" s="253"/>
      <c r="M40" s="253"/>
      <c r="N40" s="253"/>
      <c r="O40" s="253"/>
      <c r="P40" s="253"/>
      <c r="Q40" s="274"/>
      <c r="R40" s="253"/>
      <c r="S40" s="253"/>
      <c r="T40" s="253"/>
      <c r="U40" s="253"/>
      <c r="V40" s="253"/>
      <c r="W40" s="254"/>
    </row>
    <row r="41" spans="2:24" ht="15.75" thickBot="1" x14ac:dyDescent="0.3">
      <c r="B41" s="124" t="s">
        <v>98</v>
      </c>
      <c r="C41" s="272">
        <v>6105365.6496408489</v>
      </c>
      <c r="D41" s="272">
        <v>6066205.2477076631</v>
      </c>
      <c r="E41" s="256">
        <v>5971090.5312801916</v>
      </c>
      <c r="F41" s="269"/>
      <c r="G41" s="255">
        <v>3475287.4685966666</v>
      </c>
      <c r="H41" s="255">
        <v>2062578.8637012234</v>
      </c>
      <c r="I41" s="255">
        <v>567499.3173429583</v>
      </c>
      <c r="J41" s="255">
        <v>0</v>
      </c>
      <c r="K41" s="256">
        <v>6105365.6496408498</v>
      </c>
      <c r="L41" s="270"/>
      <c r="M41" s="255">
        <v>3456464.0611463711</v>
      </c>
      <c r="N41" s="255">
        <v>2046721.0716411097</v>
      </c>
      <c r="O41" s="255">
        <v>563020.11492018285</v>
      </c>
      <c r="P41" s="255">
        <v>0</v>
      </c>
      <c r="Q41" s="263">
        <v>6066205.2477076622</v>
      </c>
      <c r="R41" s="271"/>
      <c r="S41" s="255">
        <v>3402268.6316162008</v>
      </c>
      <c r="T41" s="255">
        <v>2014629.6262669459</v>
      </c>
      <c r="U41" s="255">
        <v>554192.27339704393</v>
      </c>
      <c r="V41" s="255">
        <v>0</v>
      </c>
      <c r="W41" s="256">
        <v>5971090.5312801898</v>
      </c>
      <c r="X41" s="60"/>
    </row>
    <row r="42" spans="2:24" x14ac:dyDescent="0.25">
      <c r="Q42" s="207"/>
      <c r="W42" s="208"/>
    </row>
    <row r="43" spans="2:24" x14ac:dyDescent="0.25">
      <c r="K43" s="206"/>
    </row>
    <row r="44" spans="2:24" x14ac:dyDescent="0.25">
      <c r="K44" s="206"/>
    </row>
    <row r="45" spans="2:24" x14ac:dyDescent="0.25">
      <c r="K45" s="206"/>
    </row>
    <row r="46" spans="2:24" x14ac:dyDescent="0.25">
      <c r="K46" s="206"/>
    </row>
    <row r="47" spans="2:24" x14ac:dyDescent="0.25">
      <c r="K47" s="35"/>
    </row>
    <row r="48" spans="2:24" x14ac:dyDescent="0.25">
      <c r="K48" s="35"/>
    </row>
  </sheetData>
  <pageMargins left="0.70866141732283472" right="0.70866141732283472" top="0.74803149606299213" bottom="0.74803149606299213" header="0.31496062992125984" footer="0.31496062992125984"/>
  <pageSetup paperSize="8"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B1:GC170"/>
  <sheetViews>
    <sheetView showGridLines="0" zoomScale="80" zoomScaleNormal="80" workbookViewId="0">
      <selection activeCell="C4" sqref="C4"/>
    </sheetView>
  </sheetViews>
  <sheetFormatPr defaultColWidth="8.85546875" defaultRowHeight="15" outlineLevelCol="1" x14ac:dyDescent="0.25"/>
  <cols>
    <col min="1" max="1" width="4.140625" style="6" customWidth="1"/>
    <col min="2" max="2" width="28.5703125" style="6" hidden="1" customWidth="1"/>
    <col min="3" max="3" width="30.7109375" style="6" customWidth="1"/>
    <col min="4" max="4" width="17.5703125" style="6" customWidth="1"/>
    <col min="5" max="5" width="11.140625" style="6" customWidth="1"/>
    <col min="6" max="6" width="41.140625" style="6" customWidth="1"/>
    <col min="7" max="7" width="13.140625" style="6" hidden="1" customWidth="1" outlineLevel="1"/>
    <col min="8" max="8" width="22.140625" style="6" hidden="1" customWidth="1" outlineLevel="1"/>
    <col min="9" max="9" width="30.140625" style="6" hidden="1" customWidth="1" outlineLevel="1"/>
    <col min="10" max="12" width="14.28515625" style="6" hidden="1" customWidth="1" outlineLevel="1"/>
    <col min="13" max="14" width="15.28515625" style="6" hidden="1" customWidth="1" outlineLevel="1"/>
    <col min="15" max="16" width="16.42578125" style="6" hidden="1" customWidth="1" outlineLevel="1"/>
    <col min="17" max="18" width="16" style="6" hidden="1" customWidth="1" outlineLevel="1"/>
    <col min="19" max="22" width="12.140625" style="6" hidden="1" customWidth="1" outlineLevel="1"/>
    <col min="23" max="23" width="16" style="6" hidden="1" customWidth="1" outlineLevel="1"/>
    <col min="24" max="24" width="14" style="6" hidden="1" customWidth="1" outlineLevel="1"/>
    <col min="25" max="26" width="16" style="62" hidden="1" customWidth="1" outlineLevel="1"/>
    <col min="27" max="27" width="17.85546875" style="62" hidden="1" customWidth="1" outlineLevel="1"/>
    <col min="28" max="28" width="13" style="6" hidden="1" customWidth="1" outlineLevel="1"/>
    <col min="29" max="29" width="15.28515625" style="6" hidden="1" customWidth="1" outlineLevel="1"/>
    <col min="30" max="30" width="14.5703125" style="6" hidden="1" customWidth="1" outlineLevel="1"/>
    <col min="31" max="54" width="12.28515625" style="6" hidden="1" customWidth="1" outlineLevel="1"/>
    <col min="55" max="81" width="11.28515625" style="6" hidden="1" customWidth="1" outlineLevel="1"/>
    <col min="82" max="93" width="10.28515625" style="6" hidden="1" customWidth="1" outlineLevel="1"/>
    <col min="94" max="94" width="3.7109375" style="6" customWidth="1" collapsed="1"/>
    <col min="95" max="99" width="13.7109375" style="6" customWidth="1"/>
    <col min="100" max="100" width="4.7109375" style="6" customWidth="1"/>
    <col min="101" max="105" width="13.7109375" style="6" customWidth="1"/>
    <col min="106" max="106" width="4.7109375" style="6" customWidth="1"/>
    <col min="107" max="111" width="13.7109375" style="6" customWidth="1"/>
    <col min="112" max="112" width="8.85546875" style="6"/>
    <col min="113" max="113" width="11.5703125" style="6" bestFit="1" customWidth="1"/>
    <col min="114" max="16384" width="8.85546875" style="6"/>
  </cols>
  <sheetData>
    <row r="1" spans="3:185" s="337" customFormat="1" ht="21" x14ac:dyDescent="0.35">
      <c r="C1" s="341" t="s">
        <v>247</v>
      </c>
      <c r="D1" s="338"/>
      <c r="E1" s="339"/>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row>
    <row r="2" spans="3:185" s="337" customFormat="1" x14ac:dyDescent="0.25">
      <c r="D2" s="338"/>
      <c r="E2" s="339"/>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0"/>
      <c r="DP2" s="340"/>
      <c r="DQ2" s="340"/>
      <c r="DR2" s="340"/>
      <c r="DS2" s="340"/>
      <c r="DT2" s="340"/>
      <c r="DU2" s="340"/>
      <c r="DV2" s="340"/>
      <c r="DW2" s="340"/>
      <c r="DX2" s="340"/>
      <c r="DY2" s="340"/>
      <c r="DZ2" s="340"/>
      <c r="EA2" s="340"/>
      <c r="EB2" s="340"/>
      <c r="EC2" s="340"/>
      <c r="ED2" s="340"/>
      <c r="EE2" s="340"/>
      <c r="EF2" s="340"/>
      <c r="EG2" s="340"/>
      <c r="EH2" s="340"/>
      <c r="EI2" s="340"/>
      <c r="EJ2" s="340"/>
      <c r="EK2" s="340"/>
      <c r="EL2" s="340"/>
      <c r="EM2" s="340"/>
      <c r="EN2" s="340"/>
      <c r="EO2" s="340"/>
      <c r="EP2" s="340"/>
      <c r="EQ2" s="340"/>
      <c r="ER2" s="340"/>
      <c r="ES2" s="340"/>
      <c r="ET2" s="340"/>
      <c r="EU2" s="340"/>
      <c r="EV2" s="340"/>
      <c r="EW2" s="340"/>
      <c r="EX2" s="340"/>
      <c r="EY2" s="340"/>
      <c r="EZ2" s="340"/>
      <c r="FA2" s="340"/>
      <c r="FB2" s="340"/>
      <c r="FC2" s="340"/>
      <c r="FD2" s="340"/>
      <c r="FE2" s="340"/>
      <c r="FF2" s="340"/>
      <c r="FG2" s="340"/>
      <c r="FH2" s="340"/>
      <c r="FI2" s="340"/>
      <c r="FJ2" s="340"/>
      <c r="FK2" s="340"/>
      <c r="FL2" s="340"/>
      <c r="FM2" s="340"/>
      <c r="FN2" s="340"/>
      <c r="FO2" s="340"/>
      <c r="FP2" s="340"/>
      <c r="FQ2" s="340"/>
      <c r="FR2" s="340"/>
      <c r="FS2" s="340"/>
      <c r="FT2" s="340"/>
      <c r="FU2" s="340"/>
      <c r="FV2" s="340"/>
      <c r="FW2" s="340"/>
      <c r="FX2" s="340"/>
      <c r="FY2" s="340"/>
      <c r="FZ2" s="340"/>
      <c r="GA2" s="340"/>
      <c r="GB2" s="340"/>
      <c r="GC2" s="340"/>
    </row>
    <row r="3" spans="3:185" s="329" customFormat="1" x14ac:dyDescent="0.25">
      <c r="Y3" s="62"/>
      <c r="Z3" s="62"/>
      <c r="AA3" s="62"/>
    </row>
    <row r="4" spans="3:185" s="329" customFormat="1" x14ac:dyDescent="0.25">
      <c r="C4" s="342" t="s">
        <v>248</v>
      </c>
      <c r="Y4" s="62"/>
      <c r="Z4" s="62"/>
      <c r="AA4" s="62"/>
    </row>
    <row r="5" spans="3:185" s="329" customFormat="1" x14ac:dyDescent="0.25">
      <c r="Y5" s="62"/>
      <c r="Z5" s="62"/>
      <c r="AA5" s="62"/>
    </row>
    <row r="6" spans="3:185" s="329" customFormat="1" x14ac:dyDescent="0.25">
      <c r="Y6" s="62"/>
      <c r="Z6" s="62"/>
      <c r="AA6" s="62"/>
    </row>
    <row r="7" spans="3:185" s="329" customFormat="1" x14ac:dyDescent="0.25">
      <c r="Y7" s="62"/>
      <c r="Z7" s="62"/>
      <c r="AA7" s="62"/>
    </row>
    <row r="8" spans="3:185" s="329" customFormat="1" x14ac:dyDescent="0.25">
      <c r="Y8" s="62"/>
      <c r="Z8" s="62"/>
      <c r="AA8" s="62"/>
    </row>
    <row r="9" spans="3:185" s="329" customFormat="1" x14ac:dyDescent="0.25">
      <c r="Y9" s="62"/>
      <c r="Z9" s="62"/>
      <c r="AA9" s="62"/>
    </row>
    <row r="10" spans="3:185" s="329" customFormat="1" x14ac:dyDescent="0.25">
      <c r="Y10" s="62"/>
      <c r="Z10" s="62"/>
      <c r="AA10" s="62"/>
    </row>
    <row r="11" spans="3:185" s="329" customFormat="1" x14ac:dyDescent="0.25">
      <c r="Y11" s="62"/>
      <c r="Z11" s="62"/>
      <c r="AA11" s="62"/>
    </row>
    <row r="12" spans="3:185" s="329" customFormat="1" x14ac:dyDescent="0.25">
      <c r="Y12" s="62"/>
      <c r="Z12" s="62"/>
      <c r="AA12" s="62"/>
    </row>
    <row r="13" spans="3:185" s="329" customFormat="1" x14ac:dyDescent="0.25">
      <c r="Y13" s="62"/>
      <c r="Z13" s="62"/>
      <c r="AA13" s="62"/>
    </row>
    <row r="14" spans="3:185" s="329" customFormat="1" x14ac:dyDescent="0.25">
      <c r="Y14" s="62"/>
      <c r="Z14" s="62"/>
      <c r="AA14" s="62"/>
    </row>
    <row r="15" spans="3:185" s="329" customFormat="1" x14ac:dyDescent="0.25">
      <c r="Y15" s="62"/>
      <c r="Z15" s="62"/>
      <c r="AA15" s="62"/>
    </row>
    <row r="16" spans="3:185" s="329" customFormat="1" x14ac:dyDescent="0.25">
      <c r="Y16" s="62"/>
      <c r="Z16" s="62"/>
      <c r="AA16" s="62"/>
    </row>
    <row r="17" spans="25:27" s="329" customFormat="1" x14ac:dyDescent="0.25">
      <c r="Y17" s="62"/>
      <c r="Z17" s="62"/>
      <c r="AA17" s="62"/>
    </row>
    <row r="18" spans="25:27" s="329" customFormat="1" x14ac:dyDescent="0.25">
      <c r="Y18" s="62"/>
      <c r="Z18" s="62"/>
      <c r="AA18" s="62"/>
    </row>
    <row r="19" spans="25:27" s="329" customFormat="1" x14ac:dyDescent="0.25">
      <c r="Y19" s="62"/>
      <c r="Z19" s="62"/>
      <c r="AA19" s="62"/>
    </row>
    <row r="20" spans="25:27" s="329" customFormat="1" x14ac:dyDescent="0.25">
      <c r="Y20" s="62"/>
      <c r="Z20" s="62"/>
      <c r="AA20" s="62"/>
    </row>
    <row r="21" spans="25:27" s="329" customFormat="1" x14ac:dyDescent="0.25">
      <c r="Y21" s="62"/>
      <c r="Z21" s="62"/>
      <c r="AA21" s="62"/>
    </row>
    <row r="22" spans="25:27" s="329" customFormat="1" x14ac:dyDescent="0.25">
      <c r="Y22" s="62"/>
      <c r="Z22" s="62"/>
      <c r="AA22" s="62"/>
    </row>
    <row r="23" spans="25:27" s="329" customFormat="1" x14ac:dyDescent="0.25">
      <c r="Y23" s="62"/>
      <c r="Z23" s="62"/>
      <c r="AA23" s="62"/>
    </row>
    <row r="24" spans="25:27" s="329" customFormat="1" x14ac:dyDescent="0.25">
      <c r="Y24" s="62"/>
      <c r="Z24" s="62"/>
      <c r="AA24" s="62"/>
    </row>
    <row r="25" spans="25:27" s="329" customFormat="1" x14ac:dyDescent="0.25">
      <c r="Y25" s="62"/>
      <c r="Z25" s="62"/>
      <c r="AA25" s="62"/>
    </row>
    <row r="26" spans="25:27" s="329" customFormat="1" x14ac:dyDescent="0.25">
      <c r="Y26" s="62"/>
      <c r="Z26" s="62"/>
      <c r="AA26" s="62"/>
    </row>
    <row r="27" spans="25:27" s="329" customFormat="1" x14ac:dyDescent="0.25">
      <c r="Y27" s="62"/>
      <c r="Z27" s="62"/>
      <c r="AA27" s="62"/>
    </row>
    <row r="28" spans="25:27" s="329" customFormat="1" x14ac:dyDescent="0.25">
      <c r="Y28" s="62"/>
      <c r="Z28" s="62"/>
      <c r="AA28" s="62"/>
    </row>
    <row r="29" spans="25:27" s="329" customFormat="1" x14ac:dyDescent="0.25">
      <c r="Y29" s="62"/>
      <c r="Z29" s="62"/>
      <c r="AA29" s="62"/>
    </row>
    <row r="30" spans="25:27" s="329" customFormat="1" x14ac:dyDescent="0.25">
      <c r="Y30" s="62"/>
      <c r="Z30" s="62"/>
      <c r="AA30" s="62"/>
    </row>
    <row r="31" spans="25:27" s="329" customFormat="1" x14ac:dyDescent="0.25">
      <c r="Y31" s="62"/>
      <c r="Z31" s="62"/>
      <c r="AA31" s="62"/>
    </row>
    <row r="32" spans="25:27" s="329" customFormat="1" x14ac:dyDescent="0.25">
      <c r="Y32" s="62"/>
      <c r="Z32" s="62"/>
      <c r="AA32" s="62"/>
    </row>
    <row r="33" spans="25:27" s="329" customFormat="1" x14ac:dyDescent="0.25">
      <c r="Y33" s="62"/>
      <c r="Z33" s="62"/>
      <c r="AA33" s="62"/>
    </row>
    <row r="34" spans="25:27" s="329" customFormat="1" x14ac:dyDescent="0.25">
      <c r="Y34" s="62"/>
      <c r="Z34" s="62"/>
      <c r="AA34" s="62"/>
    </row>
    <row r="35" spans="25:27" s="329" customFormat="1" x14ac:dyDescent="0.25">
      <c r="Y35" s="62"/>
      <c r="Z35" s="62"/>
      <c r="AA35" s="62"/>
    </row>
    <row r="36" spans="25:27" s="329" customFormat="1" x14ac:dyDescent="0.25">
      <c r="Y36" s="62"/>
      <c r="Z36" s="62"/>
      <c r="AA36" s="62"/>
    </row>
    <row r="37" spans="25:27" s="329" customFormat="1" x14ac:dyDescent="0.25">
      <c r="Y37" s="62"/>
      <c r="Z37" s="62"/>
      <c r="AA37" s="62"/>
    </row>
    <row r="38" spans="25:27" s="329" customFormat="1" x14ac:dyDescent="0.25">
      <c r="Y38" s="62"/>
      <c r="Z38" s="62"/>
      <c r="AA38" s="62"/>
    </row>
    <row r="39" spans="25:27" s="329" customFormat="1" x14ac:dyDescent="0.25">
      <c r="Y39" s="62"/>
      <c r="Z39" s="62"/>
      <c r="AA39" s="62"/>
    </row>
    <row r="40" spans="25:27" s="329" customFormat="1" x14ac:dyDescent="0.25">
      <c r="Y40" s="62"/>
      <c r="Z40" s="62"/>
      <c r="AA40" s="62"/>
    </row>
    <row r="41" spans="25:27" s="329" customFormat="1" x14ac:dyDescent="0.25">
      <c r="Y41" s="62"/>
      <c r="Z41" s="62"/>
      <c r="AA41" s="62"/>
    </row>
    <row r="42" spans="25:27" s="329" customFormat="1" x14ac:dyDescent="0.25">
      <c r="Y42" s="62"/>
      <c r="Z42" s="62"/>
      <c r="AA42" s="62"/>
    </row>
    <row r="43" spans="25:27" s="329" customFormat="1" x14ac:dyDescent="0.25">
      <c r="Y43" s="62"/>
      <c r="Z43" s="62"/>
      <c r="AA43" s="62"/>
    </row>
    <row r="44" spans="25:27" s="329" customFormat="1" x14ac:dyDescent="0.25">
      <c r="Y44" s="62"/>
      <c r="Z44" s="62"/>
      <c r="AA44" s="62"/>
    </row>
    <row r="45" spans="25:27" s="329" customFormat="1" x14ac:dyDescent="0.25">
      <c r="Y45" s="62"/>
      <c r="Z45" s="62"/>
      <c r="AA45" s="62"/>
    </row>
    <row r="46" spans="25:27" s="329" customFormat="1" x14ac:dyDescent="0.25">
      <c r="Y46" s="62"/>
      <c r="Z46" s="62"/>
      <c r="AA46" s="62"/>
    </row>
    <row r="47" spans="25:27" s="329" customFormat="1" x14ac:dyDescent="0.25">
      <c r="Y47" s="62"/>
      <c r="Z47" s="62"/>
      <c r="AA47" s="62"/>
    </row>
    <row r="48" spans="25:27" s="329" customFormat="1" x14ac:dyDescent="0.25">
      <c r="Y48" s="62"/>
      <c r="Z48" s="62"/>
      <c r="AA48" s="62"/>
    </row>
    <row r="49" spans="25:27" s="329" customFormat="1" x14ac:dyDescent="0.25">
      <c r="Y49" s="62"/>
      <c r="Z49" s="62"/>
      <c r="AA49" s="62"/>
    </row>
    <row r="50" spans="25:27" s="329" customFormat="1" x14ac:dyDescent="0.25">
      <c r="Y50" s="62"/>
      <c r="Z50" s="62"/>
      <c r="AA50" s="62"/>
    </row>
    <row r="51" spans="25:27" s="329" customFormat="1" x14ac:dyDescent="0.25">
      <c r="Y51" s="62"/>
      <c r="Z51" s="62"/>
      <c r="AA51" s="62"/>
    </row>
    <row r="52" spans="25:27" s="329" customFormat="1" x14ac:dyDescent="0.25">
      <c r="Y52" s="62"/>
      <c r="Z52" s="62"/>
      <c r="AA52" s="62"/>
    </row>
    <row r="53" spans="25:27" s="329" customFormat="1" x14ac:dyDescent="0.25">
      <c r="Y53" s="62"/>
      <c r="Z53" s="62"/>
      <c r="AA53" s="62"/>
    </row>
    <row r="54" spans="25:27" s="329" customFormat="1" x14ac:dyDescent="0.25">
      <c r="Y54" s="62"/>
      <c r="Z54" s="62"/>
      <c r="AA54" s="62"/>
    </row>
    <row r="55" spans="25:27" s="329" customFormat="1" x14ac:dyDescent="0.25">
      <c r="Y55" s="62"/>
      <c r="Z55" s="62"/>
      <c r="AA55" s="62"/>
    </row>
    <row r="56" spans="25:27" s="329" customFormat="1" x14ac:dyDescent="0.25">
      <c r="Y56" s="62"/>
      <c r="Z56" s="62"/>
      <c r="AA56" s="62"/>
    </row>
    <row r="57" spans="25:27" s="329" customFormat="1" x14ac:dyDescent="0.25">
      <c r="Y57" s="62"/>
      <c r="Z57" s="62"/>
      <c r="AA57" s="62"/>
    </row>
    <row r="58" spans="25:27" s="329" customFormat="1" x14ac:dyDescent="0.25">
      <c r="Y58" s="62"/>
      <c r="Z58" s="62"/>
      <c r="AA58" s="62"/>
    </row>
    <row r="59" spans="25:27" s="329" customFormat="1" x14ac:dyDescent="0.25">
      <c r="Y59" s="62"/>
      <c r="Z59" s="62"/>
      <c r="AA59" s="62"/>
    </row>
    <row r="60" spans="25:27" s="329" customFormat="1" x14ac:dyDescent="0.25">
      <c r="Y60" s="62"/>
      <c r="Z60" s="62"/>
      <c r="AA60" s="62"/>
    </row>
    <row r="61" spans="25:27" s="329" customFormat="1" x14ac:dyDescent="0.25">
      <c r="Y61" s="62"/>
      <c r="Z61" s="62"/>
      <c r="AA61" s="62"/>
    </row>
    <row r="62" spans="25:27" s="329" customFormat="1" x14ac:dyDescent="0.25">
      <c r="Y62" s="62"/>
      <c r="Z62" s="62"/>
      <c r="AA62" s="62"/>
    </row>
    <row r="63" spans="25:27" s="329" customFormat="1" x14ac:dyDescent="0.25">
      <c r="Y63" s="62"/>
      <c r="Z63" s="62"/>
      <c r="AA63" s="62"/>
    </row>
    <row r="64" spans="25:27" s="329" customFormat="1" x14ac:dyDescent="0.25">
      <c r="Y64" s="62"/>
      <c r="Z64" s="62"/>
      <c r="AA64" s="62"/>
    </row>
    <row r="65" spans="25:27" s="329" customFormat="1" x14ac:dyDescent="0.25">
      <c r="Y65" s="62"/>
      <c r="Z65" s="62"/>
      <c r="AA65" s="62"/>
    </row>
    <row r="66" spans="25:27" s="329" customFormat="1" x14ac:dyDescent="0.25">
      <c r="Y66" s="62"/>
      <c r="Z66" s="62"/>
      <c r="AA66" s="62"/>
    </row>
    <row r="67" spans="25:27" s="329" customFormat="1" x14ac:dyDescent="0.25">
      <c r="Y67" s="62"/>
      <c r="Z67" s="62"/>
      <c r="AA67" s="62"/>
    </row>
    <row r="68" spans="25:27" s="329" customFormat="1" x14ac:dyDescent="0.25">
      <c r="Y68" s="62"/>
      <c r="Z68" s="62"/>
      <c r="AA68" s="62"/>
    </row>
    <row r="69" spans="25:27" s="329" customFormat="1" x14ac:dyDescent="0.25">
      <c r="Y69" s="62"/>
      <c r="Z69" s="62"/>
      <c r="AA69" s="62"/>
    </row>
    <row r="70" spans="25:27" s="329" customFormat="1" x14ac:dyDescent="0.25">
      <c r="Y70" s="62"/>
      <c r="Z70" s="62"/>
      <c r="AA70" s="62"/>
    </row>
    <row r="71" spans="25:27" s="329" customFormat="1" x14ac:dyDescent="0.25">
      <c r="Y71" s="62"/>
      <c r="Z71" s="62"/>
      <c r="AA71" s="62"/>
    </row>
    <row r="72" spans="25:27" s="329" customFormat="1" x14ac:dyDescent="0.25">
      <c r="Y72" s="62"/>
      <c r="Z72" s="62"/>
      <c r="AA72" s="62"/>
    </row>
    <row r="73" spans="25:27" s="329" customFormat="1" x14ac:dyDescent="0.25">
      <c r="Y73" s="62"/>
      <c r="Z73" s="62"/>
      <c r="AA73" s="62"/>
    </row>
    <row r="74" spans="25:27" s="329" customFormat="1" x14ac:dyDescent="0.25">
      <c r="Y74" s="62"/>
      <c r="Z74" s="62"/>
      <c r="AA74" s="62"/>
    </row>
    <row r="75" spans="25:27" s="329" customFormat="1" x14ac:dyDescent="0.25">
      <c r="Y75" s="62"/>
      <c r="Z75" s="62"/>
      <c r="AA75" s="62"/>
    </row>
    <row r="76" spans="25:27" s="329" customFormat="1" x14ac:dyDescent="0.25">
      <c r="Y76" s="62"/>
      <c r="Z76" s="62"/>
      <c r="AA76" s="62"/>
    </row>
    <row r="77" spans="25:27" s="329" customFormat="1" x14ac:dyDescent="0.25">
      <c r="Y77" s="62"/>
      <c r="Z77" s="62"/>
      <c r="AA77" s="62"/>
    </row>
    <row r="78" spans="25:27" s="329" customFormat="1" x14ac:dyDescent="0.25">
      <c r="Y78" s="62"/>
      <c r="Z78" s="62"/>
      <c r="AA78" s="62"/>
    </row>
    <row r="79" spans="25:27" s="329" customFormat="1" x14ac:dyDescent="0.25">
      <c r="Y79" s="62"/>
      <c r="Z79" s="62"/>
      <c r="AA79" s="62"/>
    </row>
    <row r="80" spans="25:27" s="329" customFormat="1" x14ac:dyDescent="0.25">
      <c r="Y80" s="62"/>
      <c r="Z80" s="62"/>
      <c r="AA80" s="62"/>
    </row>
    <row r="81" spans="25:27" s="329" customFormat="1" x14ac:dyDescent="0.25">
      <c r="Y81" s="62"/>
      <c r="Z81" s="62"/>
      <c r="AA81" s="62"/>
    </row>
    <row r="82" spans="25:27" s="329" customFormat="1" x14ac:dyDescent="0.25">
      <c r="Y82" s="62"/>
      <c r="Z82" s="62"/>
      <c r="AA82" s="62"/>
    </row>
    <row r="83" spans="25:27" s="329" customFormat="1" x14ac:dyDescent="0.25">
      <c r="Y83" s="62"/>
      <c r="Z83" s="62"/>
      <c r="AA83" s="62"/>
    </row>
    <row r="84" spans="25:27" s="329" customFormat="1" x14ac:dyDescent="0.25">
      <c r="Y84" s="62"/>
      <c r="Z84" s="62"/>
      <c r="AA84" s="62"/>
    </row>
    <row r="85" spans="25:27" s="329" customFormat="1" x14ac:dyDescent="0.25">
      <c r="Y85" s="62"/>
      <c r="Z85" s="62"/>
      <c r="AA85" s="62"/>
    </row>
    <row r="86" spans="25:27" s="329" customFormat="1" x14ac:dyDescent="0.25">
      <c r="Y86" s="62"/>
      <c r="Z86" s="62"/>
      <c r="AA86" s="62"/>
    </row>
    <row r="87" spans="25:27" s="329" customFormat="1" x14ac:dyDescent="0.25">
      <c r="Y87" s="62"/>
      <c r="Z87" s="62"/>
      <c r="AA87" s="62"/>
    </row>
    <row r="88" spans="25:27" s="329" customFormat="1" x14ac:dyDescent="0.25">
      <c r="Y88" s="62"/>
      <c r="Z88" s="62"/>
      <c r="AA88" s="62"/>
    </row>
    <row r="89" spans="25:27" s="329" customFormat="1" x14ac:dyDescent="0.25">
      <c r="Y89" s="62"/>
      <c r="Z89" s="62"/>
      <c r="AA89" s="62"/>
    </row>
    <row r="90" spans="25:27" s="329" customFormat="1" x14ac:dyDescent="0.25">
      <c r="Y90" s="62"/>
      <c r="Z90" s="62"/>
      <c r="AA90" s="62"/>
    </row>
    <row r="91" spans="25:27" s="329" customFormat="1" x14ac:dyDescent="0.25">
      <c r="Y91" s="62"/>
      <c r="Z91" s="62"/>
      <c r="AA91" s="62"/>
    </row>
    <row r="92" spans="25:27" s="329" customFormat="1" x14ac:dyDescent="0.25">
      <c r="Y92" s="62"/>
      <c r="Z92" s="62"/>
      <c r="AA92" s="62"/>
    </row>
    <row r="93" spans="25:27" s="329" customFormat="1" x14ac:dyDescent="0.25">
      <c r="Y93" s="62"/>
      <c r="Z93" s="62"/>
      <c r="AA93" s="62"/>
    </row>
    <row r="94" spans="25:27" s="329" customFormat="1" x14ac:dyDescent="0.25">
      <c r="Y94" s="62"/>
      <c r="Z94" s="62"/>
      <c r="AA94" s="62"/>
    </row>
    <row r="95" spans="25:27" s="329" customFormat="1" x14ac:dyDescent="0.25">
      <c r="Y95" s="62"/>
      <c r="Z95" s="62"/>
      <c r="AA95" s="62"/>
    </row>
    <row r="96" spans="25:27" s="329" customFormat="1" x14ac:dyDescent="0.25">
      <c r="Y96" s="62"/>
      <c r="Z96" s="62"/>
      <c r="AA96" s="62"/>
    </row>
    <row r="97" spans="25:27" s="329" customFormat="1" x14ac:dyDescent="0.25">
      <c r="Y97" s="62"/>
      <c r="Z97" s="62"/>
      <c r="AA97" s="62"/>
    </row>
    <row r="98" spans="25:27" s="329" customFormat="1" x14ac:dyDescent="0.25">
      <c r="Y98" s="62"/>
      <c r="Z98" s="62"/>
      <c r="AA98" s="62"/>
    </row>
    <row r="99" spans="25:27" s="329" customFormat="1" x14ac:dyDescent="0.25">
      <c r="Y99" s="62"/>
      <c r="Z99" s="62"/>
      <c r="AA99" s="62"/>
    </row>
    <row r="100" spans="25:27" s="329" customFormat="1" x14ac:dyDescent="0.25">
      <c r="Y100" s="62"/>
      <c r="Z100" s="62"/>
      <c r="AA100" s="62"/>
    </row>
    <row r="101" spans="25:27" s="329" customFormat="1" x14ac:dyDescent="0.25">
      <c r="Y101" s="62"/>
      <c r="Z101" s="62"/>
      <c r="AA101" s="62"/>
    </row>
    <row r="102" spans="25:27" s="329" customFormat="1" x14ac:dyDescent="0.25">
      <c r="Y102" s="62"/>
      <c r="Z102" s="62"/>
      <c r="AA102" s="62"/>
    </row>
    <row r="103" spans="25:27" s="329" customFormat="1" x14ac:dyDescent="0.25">
      <c r="Y103" s="62"/>
      <c r="Z103" s="62"/>
      <c r="AA103" s="62"/>
    </row>
    <row r="104" spans="25:27" s="329" customFormat="1" x14ac:dyDescent="0.25">
      <c r="Y104" s="62"/>
      <c r="Z104" s="62"/>
      <c r="AA104" s="62"/>
    </row>
    <row r="105" spans="25:27" s="329" customFormat="1" x14ac:dyDescent="0.25">
      <c r="Y105" s="62"/>
      <c r="Z105" s="62"/>
      <c r="AA105" s="62"/>
    </row>
    <row r="106" spans="25:27" s="329" customFormat="1" x14ac:dyDescent="0.25">
      <c r="Y106" s="62"/>
      <c r="Z106" s="62"/>
      <c r="AA106" s="62"/>
    </row>
    <row r="107" spans="25:27" s="329" customFormat="1" x14ac:dyDescent="0.25">
      <c r="Y107" s="62"/>
      <c r="Z107" s="62"/>
      <c r="AA107" s="62"/>
    </row>
    <row r="108" spans="25:27" s="329" customFormat="1" x14ac:dyDescent="0.25">
      <c r="Y108" s="62"/>
      <c r="Z108" s="62"/>
      <c r="AA108" s="62"/>
    </row>
    <row r="109" spans="25:27" s="329" customFormat="1" x14ac:dyDescent="0.25">
      <c r="Y109" s="62"/>
      <c r="Z109" s="62"/>
      <c r="AA109" s="62"/>
    </row>
    <row r="110" spans="25:27" s="329" customFormat="1" x14ac:dyDescent="0.25">
      <c r="Y110" s="62"/>
      <c r="Z110" s="62"/>
      <c r="AA110" s="62"/>
    </row>
    <row r="111" spans="25:27" s="329" customFormat="1" x14ac:dyDescent="0.25">
      <c r="Y111" s="62"/>
      <c r="Z111" s="62"/>
      <c r="AA111" s="62"/>
    </row>
    <row r="112" spans="25:27" s="329" customFormat="1" x14ac:dyDescent="0.25">
      <c r="Y112" s="62"/>
      <c r="Z112" s="62"/>
      <c r="AA112" s="62"/>
    </row>
    <row r="113" spans="25:27" s="329" customFormat="1" x14ac:dyDescent="0.25">
      <c r="Y113" s="62"/>
      <c r="Z113" s="62"/>
      <c r="AA113" s="62"/>
    </row>
    <row r="114" spans="25:27" s="329" customFormat="1" x14ac:dyDescent="0.25">
      <c r="Y114" s="62"/>
      <c r="Z114" s="62"/>
      <c r="AA114" s="62"/>
    </row>
    <row r="115" spans="25:27" s="329" customFormat="1" x14ac:dyDescent="0.25">
      <c r="Y115" s="62"/>
      <c r="Z115" s="62"/>
      <c r="AA115" s="62"/>
    </row>
    <row r="116" spans="25:27" s="329" customFormat="1" x14ac:dyDescent="0.25">
      <c r="Y116" s="62"/>
      <c r="Z116" s="62"/>
      <c r="AA116" s="62"/>
    </row>
    <row r="117" spans="25:27" s="329" customFormat="1" x14ac:dyDescent="0.25">
      <c r="Y117" s="62"/>
      <c r="Z117" s="62"/>
      <c r="AA117" s="62"/>
    </row>
    <row r="118" spans="25:27" s="329" customFormat="1" x14ac:dyDescent="0.25">
      <c r="Y118" s="62"/>
      <c r="Z118" s="62"/>
      <c r="AA118" s="62"/>
    </row>
    <row r="119" spans="25:27" s="329" customFormat="1" x14ac:dyDescent="0.25">
      <c r="Y119" s="62"/>
      <c r="Z119" s="62"/>
      <c r="AA119" s="62"/>
    </row>
    <row r="120" spans="25:27" s="329" customFormat="1" x14ac:dyDescent="0.25">
      <c r="Y120" s="62"/>
      <c r="Z120" s="62"/>
      <c r="AA120" s="62"/>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C1:GC41"/>
  <sheetViews>
    <sheetView showGridLines="0" zoomScale="80" zoomScaleNormal="80" workbookViewId="0">
      <selection activeCell="C4" sqref="C4"/>
    </sheetView>
  </sheetViews>
  <sheetFormatPr defaultColWidth="8.85546875" defaultRowHeight="15" outlineLevelCol="1" x14ac:dyDescent="0.25"/>
  <cols>
    <col min="1" max="1" width="4.140625" style="6" customWidth="1"/>
    <col min="2" max="2" width="20.140625" style="6" customWidth="1"/>
    <col min="3" max="3" width="24.85546875" style="6" customWidth="1"/>
    <col min="4" max="4" width="11.140625" style="6" customWidth="1"/>
    <col min="5" max="5" width="32.85546875" style="6" customWidth="1"/>
    <col min="6" max="6" width="18.42578125" style="6" customWidth="1"/>
    <col min="7" max="7" width="30.85546875" style="6" hidden="1" customWidth="1" outlineLevel="1"/>
    <col min="8" max="8" width="24" style="6" hidden="1" customWidth="1" outlineLevel="1"/>
    <col min="9" max="10" width="15.28515625" style="6" hidden="1" customWidth="1" outlineLevel="1"/>
    <col min="11" max="11" width="16.42578125" style="6" hidden="1" customWidth="1" outlineLevel="1"/>
    <col min="12" max="12" width="16" style="144" hidden="1" customWidth="1" outlineLevel="1"/>
    <col min="13" max="13" width="12.140625" style="6" hidden="1" customWidth="1" outlineLevel="1"/>
    <col min="14" max="15" width="16" style="6" hidden="1" customWidth="1" outlineLevel="1"/>
    <col min="16" max="16" width="14" style="6" hidden="1" customWidth="1" outlineLevel="1"/>
    <col min="17" max="17" width="16" style="6" hidden="1" customWidth="1" outlineLevel="1"/>
    <col min="18" max="18" width="10.28515625" style="6" hidden="1" customWidth="1" outlineLevel="1"/>
    <col min="19" max="19" width="13" style="6" hidden="1" customWidth="1" outlineLevel="1"/>
    <col min="20" max="20" width="10.5703125" style="6" hidden="1" customWidth="1" outlineLevel="1"/>
    <col min="21" max="22" width="9.7109375" style="6" hidden="1" customWidth="1" outlineLevel="1"/>
    <col min="23" max="83" width="8.85546875" style="6" hidden="1" customWidth="1" outlineLevel="1"/>
    <col min="84" max="84" width="3.7109375" style="6" customWidth="1" collapsed="1"/>
    <col min="85" max="89" width="13.85546875" style="6" customWidth="1"/>
    <col min="90" max="90" width="4.7109375" style="6" customWidth="1"/>
    <col min="91" max="95" width="13.85546875" style="6" customWidth="1"/>
    <col min="96" max="96" width="14.85546875" style="6" customWidth="1"/>
    <col min="97" max="16384" width="8.85546875" style="6"/>
  </cols>
  <sheetData>
    <row r="1" spans="3:185" s="337" customFormat="1" ht="21" x14ac:dyDescent="0.35">
      <c r="C1" s="341" t="s">
        <v>247</v>
      </c>
      <c r="D1" s="338"/>
      <c r="E1" s="339"/>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row>
    <row r="2" spans="3:185" s="337" customFormat="1" x14ac:dyDescent="0.25">
      <c r="D2" s="338"/>
      <c r="E2" s="339"/>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0"/>
      <c r="DP2" s="340"/>
      <c r="DQ2" s="340"/>
      <c r="DR2" s="340"/>
      <c r="DS2" s="340"/>
      <c r="DT2" s="340"/>
      <c r="DU2" s="340"/>
      <c r="DV2" s="340"/>
      <c r="DW2" s="340"/>
      <c r="DX2" s="340"/>
      <c r="DY2" s="340"/>
      <c r="DZ2" s="340"/>
      <c r="EA2" s="340"/>
      <c r="EB2" s="340"/>
      <c r="EC2" s="340"/>
      <c r="ED2" s="340"/>
      <c r="EE2" s="340"/>
      <c r="EF2" s="340"/>
      <c r="EG2" s="340"/>
      <c r="EH2" s="340"/>
      <c r="EI2" s="340"/>
      <c r="EJ2" s="340"/>
      <c r="EK2" s="340"/>
      <c r="EL2" s="340"/>
      <c r="EM2" s="340"/>
      <c r="EN2" s="340"/>
      <c r="EO2" s="340"/>
      <c r="EP2" s="340"/>
      <c r="EQ2" s="340"/>
      <c r="ER2" s="340"/>
      <c r="ES2" s="340"/>
      <c r="ET2" s="340"/>
      <c r="EU2" s="340"/>
      <c r="EV2" s="340"/>
      <c r="EW2" s="340"/>
      <c r="EX2" s="340"/>
      <c r="EY2" s="340"/>
      <c r="EZ2" s="340"/>
      <c r="FA2" s="340"/>
      <c r="FB2" s="340"/>
      <c r="FC2" s="340"/>
      <c r="FD2" s="340"/>
      <c r="FE2" s="340"/>
      <c r="FF2" s="340"/>
      <c r="FG2" s="340"/>
      <c r="FH2" s="340"/>
      <c r="FI2" s="340"/>
      <c r="FJ2" s="340"/>
      <c r="FK2" s="340"/>
      <c r="FL2" s="340"/>
      <c r="FM2" s="340"/>
      <c r="FN2" s="340"/>
      <c r="FO2" s="340"/>
      <c r="FP2" s="340"/>
      <c r="FQ2" s="340"/>
      <c r="FR2" s="340"/>
      <c r="FS2" s="340"/>
      <c r="FT2" s="340"/>
      <c r="FU2" s="340"/>
      <c r="FV2" s="340"/>
      <c r="FW2" s="340"/>
      <c r="FX2" s="340"/>
      <c r="FY2" s="340"/>
      <c r="FZ2" s="340"/>
      <c r="GA2" s="340"/>
      <c r="GB2" s="340"/>
      <c r="GC2" s="340"/>
    </row>
    <row r="3" spans="3:185" s="329" customFormat="1" x14ac:dyDescent="0.25">
      <c r="L3" s="144"/>
    </row>
    <row r="4" spans="3:185" s="329" customFormat="1" x14ac:dyDescent="0.25">
      <c r="C4" s="342" t="s">
        <v>248</v>
      </c>
      <c r="L4" s="144"/>
    </row>
    <row r="5" spans="3:185" s="329" customFormat="1" x14ac:dyDescent="0.25">
      <c r="L5" s="144"/>
    </row>
    <row r="6" spans="3:185" s="329" customFormat="1" x14ac:dyDescent="0.25">
      <c r="L6" s="144"/>
    </row>
    <row r="7" spans="3:185" s="329" customFormat="1" x14ac:dyDescent="0.25">
      <c r="L7" s="144"/>
    </row>
    <row r="8" spans="3:185" s="329" customFormat="1" x14ac:dyDescent="0.25">
      <c r="L8" s="144"/>
    </row>
    <row r="9" spans="3:185" s="329" customFormat="1" x14ac:dyDescent="0.25">
      <c r="L9" s="144"/>
    </row>
    <row r="10" spans="3:185" s="329" customFormat="1" x14ac:dyDescent="0.25">
      <c r="L10" s="144"/>
    </row>
    <row r="11" spans="3:185" s="329" customFormat="1" x14ac:dyDescent="0.25">
      <c r="L11" s="144"/>
    </row>
    <row r="12" spans="3:185" s="329" customFormat="1" x14ac:dyDescent="0.25">
      <c r="L12" s="144"/>
    </row>
    <row r="13" spans="3:185" s="329" customFormat="1" x14ac:dyDescent="0.25">
      <c r="L13" s="144"/>
    </row>
    <row r="14" spans="3:185" s="329" customFormat="1" x14ac:dyDescent="0.25">
      <c r="L14" s="144"/>
    </row>
    <row r="15" spans="3:185" s="329" customFormat="1" x14ac:dyDescent="0.25">
      <c r="L15" s="144"/>
    </row>
    <row r="16" spans="3:185" s="329" customFormat="1" x14ac:dyDescent="0.25">
      <c r="L16" s="144"/>
    </row>
    <row r="17" spans="3:12" s="329" customFormat="1" x14ac:dyDescent="0.25">
      <c r="L17" s="144"/>
    </row>
    <row r="18" spans="3:12" s="329" customFormat="1" x14ac:dyDescent="0.25">
      <c r="L18" s="144"/>
    </row>
    <row r="19" spans="3:12" s="329" customFormat="1" x14ac:dyDescent="0.25">
      <c r="L19" s="144"/>
    </row>
    <row r="20" spans="3:12" s="329" customFormat="1" x14ac:dyDescent="0.25">
      <c r="L20" s="144"/>
    </row>
    <row r="21" spans="3:12" s="329" customFormat="1" x14ac:dyDescent="0.25">
      <c r="L21" s="144"/>
    </row>
    <row r="22" spans="3:12" s="329" customFormat="1" x14ac:dyDescent="0.25">
      <c r="L22" s="144"/>
    </row>
    <row r="23" spans="3:12" s="329" customFormat="1" x14ac:dyDescent="0.25">
      <c r="L23" s="144"/>
    </row>
    <row r="24" spans="3:12" s="329" customFormat="1" x14ac:dyDescent="0.25">
      <c r="L24" s="144"/>
    </row>
    <row r="25" spans="3:12" s="329" customFormat="1" x14ac:dyDescent="0.25">
      <c r="L25" s="144"/>
    </row>
    <row r="26" spans="3:12" s="329" customFormat="1" x14ac:dyDescent="0.25">
      <c r="L26" s="144"/>
    </row>
    <row r="27" spans="3:12" s="329" customFormat="1" x14ac:dyDescent="0.25">
      <c r="L27" s="144"/>
    </row>
    <row r="29" spans="3:12" x14ac:dyDescent="0.25">
      <c r="C29" s="61"/>
    </row>
    <row r="30" spans="3:12" x14ac:dyDescent="0.25">
      <c r="C30" s="61"/>
    </row>
    <row r="31" spans="3:12" x14ac:dyDescent="0.25">
      <c r="C31" s="61"/>
    </row>
    <row r="32" spans="3:12" x14ac:dyDescent="0.25">
      <c r="C32" s="61"/>
    </row>
    <row r="33" spans="3:3" x14ac:dyDescent="0.25">
      <c r="C33" s="61"/>
    </row>
    <row r="34" spans="3:3" x14ac:dyDescent="0.25">
      <c r="C34" s="61"/>
    </row>
    <row r="35" spans="3:3" x14ac:dyDescent="0.25">
      <c r="C35" s="61"/>
    </row>
    <row r="36" spans="3:3" x14ac:dyDescent="0.25">
      <c r="C36" s="61"/>
    </row>
    <row r="37" spans="3:3" x14ac:dyDescent="0.25">
      <c r="C37"/>
    </row>
    <row r="38" spans="3:3" x14ac:dyDescent="0.25">
      <c r="C38"/>
    </row>
    <row r="39" spans="3:3" x14ac:dyDescent="0.25">
      <c r="C39"/>
    </row>
    <row r="40" spans="3:3" x14ac:dyDescent="0.25">
      <c r="C40"/>
    </row>
    <row r="41" spans="3:3" x14ac:dyDescent="0.25">
      <c r="C41"/>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GC328"/>
  <sheetViews>
    <sheetView showGridLines="0" topLeftCell="B1" zoomScale="80" zoomScaleNormal="80" workbookViewId="0">
      <selection activeCell="C4" sqref="C4"/>
    </sheetView>
  </sheetViews>
  <sheetFormatPr defaultColWidth="9.140625" defaultRowHeight="15" outlineLevelCol="1" x14ac:dyDescent="0.25"/>
  <cols>
    <col min="1" max="1" width="9.42578125" style="329" hidden="1" customWidth="1" outlineLevel="1"/>
    <col min="2" max="2" width="48.28515625" style="329" bestFit="1" customWidth="1" collapsed="1"/>
    <col min="3" max="3" width="26.5703125" style="329" customWidth="1"/>
    <col min="4" max="4" width="17.140625" style="329" customWidth="1"/>
    <col min="5" max="34" width="9.42578125" style="329" bestFit="1" customWidth="1"/>
    <col min="35" max="59" width="12.7109375" style="329" customWidth="1"/>
    <col min="60" max="16384" width="9.140625" style="329"/>
  </cols>
  <sheetData>
    <row r="1" spans="3:185" s="337" customFormat="1" ht="21" x14ac:dyDescent="0.35">
      <c r="C1" s="341" t="s">
        <v>247</v>
      </c>
      <c r="D1" s="338"/>
      <c r="E1" s="339"/>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row>
    <row r="2" spans="3:185" s="337" customFormat="1" x14ac:dyDescent="0.25">
      <c r="D2" s="338"/>
      <c r="E2" s="339"/>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0"/>
      <c r="DP2" s="340"/>
      <c r="DQ2" s="340"/>
      <c r="DR2" s="340"/>
      <c r="DS2" s="340"/>
      <c r="DT2" s="340"/>
      <c r="DU2" s="340"/>
      <c r="DV2" s="340"/>
      <c r="DW2" s="340"/>
      <c r="DX2" s="340"/>
      <c r="DY2" s="340"/>
      <c r="DZ2" s="340"/>
      <c r="EA2" s="340"/>
      <c r="EB2" s="340"/>
      <c r="EC2" s="340"/>
      <c r="ED2" s="340"/>
      <c r="EE2" s="340"/>
      <c r="EF2" s="340"/>
      <c r="EG2" s="340"/>
      <c r="EH2" s="340"/>
      <c r="EI2" s="340"/>
      <c r="EJ2" s="340"/>
      <c r="EK2" s="340"/>
      <c r="EL2" s="340"/>
      <c r="EM2" s="340"/>
      <c r="EN2" s="340"/>
      <c r="EO2" s="340"/>
      <c r="EP2" s="340"/>
      <c r="EQ2" s="340"/>
      <c r="ER2" s="340"/>
      <c r="ES2" s="340"/>
      <c r="ET2" s="340"/>
      <c r="EU2" s="340"/>
      <c r="EV2" s="340"/>
      <c r="EW2" s="340"/>
      <c r="EX2" s="340"/>
      <c r="EY2" s="340"/>
      <c r="EZ2" s="340"/>
      <c r="FA2" s="340"/>
      <c r="FB2" s="340"/>
      <c r="FC2" s="340"/>
      <c r="FD2" s="340"/>
      <c r="FE2" s="340"/>
      <c r="FF2" s="340"/>
      <c r="FG2" s="340"/>
      <c r="FH2" s="340"/>
      <c r="FI2" s="340"/>
      <c r="FJ2" s="340"/>
      <c r="FK2" s="340"/>
      <c r="FL2" s="340"/>
      <c r="FM2" s="340"/>
      <c r="FN2" s="340"/>
      <c r="FO2" s="340"/>
      <c r="FP2" s="340"/>
      <c r="FQ2" s="340"/>
      <c r="FR2" s="340"/>
      <c r="FS2" s="340"/>
      <c r="FT2" s="340"/>
      <c r="FU2" s="340"/>
      <c r="FV2" s="340"/>
      <c r="FW2" s="340"/>
      <c r="FX2" s="340"/>
      <c r="FY2" s="340"/>
      <c r="FZ2" s="340"/>
      <c r="GA2" s="340"/>
      <c r="GB2" s="340"/>
      <c r="GC2" s="340"/>
    </row>
    <row r="4" spans="3:185" x14ac:dyDescent="0.25">
      <c r="C4" s="342" t="s">
        <v>248</v>
      </c>
    </row>
    <row r="328" spans="61:61" x14ac:dyDescent="0.25">
      <c r="BI328" s="31"/>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B1:X23"/>
  <sheetViews>
    <sheetView showGridLines="0" zoomScale="80" zoomScaleNormal="80" zoomScaleSheetLayoutView="55" workbookViewId="0">
      <pane xSplit="2" ySplit="3" topLeftCell="C4" activePane="bottomRight" state="frozen"/>
      <selection activeCell="F19" sqref="F19"/>
      <selection pane="topRight" activeCell="F19" sqref="F19"/>
      <selection pane="bottomLeft" activeCell="F19" sqref="F19"/>
      <selection pane="bottomRight" sqref="A1:XFD1048576"/>
    </sheetView>
  </sheetViews>
  <sheetFormatPr defaultColWidth="8.85546875" defaultRowHeight="15" x14ac:dyDescent="0.25"/>
  <cols>
    <col min="1" max="1" width="4.7109375" style="6" customWidth="1"/>
    <col min="2" max="2" width="45.7109375" style="6" customWidth="1"/>
    <col min="3" max="4" width="13.85546875" style="6" customWidth="1"/>
    <col min="5" max="5" width="13.85546875" style="1" customWidth="1"/>
    <col min="6" max="6" width="4.7109375" style="6" customWidth="1"/>
    <col min="7" max="11" width="13.85546875" style="6" customWidth="1"/>
    <col min="12" max="12" width="4.7109375" style="6" customWidth="1"/>
    <col min="13" max="16" width="13.85546875" style="6" customWidth="1"/>
    <col min="17" max="17" width="13.85546875" style="1" customWidth="1"/>
    <col min="18" max="18" width="4.7109375" style="6" customWidth="1"/>
    <col min="19" max="22" width="13.85546875" style="6" customWidth="1"/>
    <col min="23" max="23" width="13.85546875" style="1" customWidth="1"/>
    <col min="24" max="16384" width="8.85546875" style="6"/>
  </cols>
  <sheetData>
    <row r="1" spans="2:24" ht="15.75" thickBot="1" x14ac:dyDescent="0.3">
      <c r="G1" s="47" t="s">
        <v>245</v>
      </c>
      <c r="H1" s="48"/>
      <c r="I1" s="48"/>
      <c r="J1" s="48"/>
      <c r="K1" s="48"/>
      <c r="L1" s="329"/>
      <c r="M1" s="26" t="s">
        <v>165</v>
      </c>
      <c r="N1" s="139"/>
      <c r="O1" s="139"/>
      <c r="P1" s="139"/>
      <c r="Q1" s="140"/>
      <c r="R1" s="329"/>
      <c r="S1" s="15" t="s">
        <v>246</v>
      </c>
      <c r="T1" s="141"/>
      <c r="U1" s="141"/>
      <c r="V1" s="141"/>
      <c r="W1" s="142"/>
    </row>
    <row r="2" spans="2:24" x14ac:dyDescent="0.25">
      <c r="C2" s="30"/>
      <c r="G2" s="1"/>
      <c r="H2" s="1"/>
      <c r="I2" s="1"/>
      <c r="J2" s="1"/>
      <c r="K2" s="1"/>
      <c r="M2" s="1"/>
      <c r="N2" s="1"/>
      <c r="O2" s="1"/>
      <c r="P2" s="1"/>
      <c r="Q2" s="37"/>
      <c r="S2" s="1"/>
      <c r="T2" s="1"/>
      <c r="U2" s="1"/>
      <c r="V2" s="1"/>
    </row>
    <row r="3" spans="2:24" ht="60" customHeight="1" x14ac:dyDescent="0.25">
      <c r="B3" s="194" t="s">
        <v>175</v>
      </c>
      <c r="C3" s="175" t="s">
        <v>217</v>
      </c>
      <c r="D3" s="175" t="s">
        <v>59</v>
      </c>
      <c r="E3" s="175" t="s">
        <v>108</v>
      </c>
      <c r="G3" s="171" t="s">
        <v>161</v>
      </c>
      <c r="H3" s="171" t="s">
        <v>162</v>
      </c>
      <c r="I3" s="171" t="s">
        <v>163</v>
      </c>
      <c r="J3" s="171" t="s">
        <v>164</v>
      </c>
      <c r="K3" s="174" t="s">
        <v>2</v>
      </c>
      <c r="M3" s="171" t="s">
        <v>161</v>
      </c>
      <c r="N3" s="171" t="s">
        <v>162</v>
      </c>
      <c r="O3" s="171" t="s">
        <v>163</v>
      </c>
      <c r="P3" s="171" t="s">
        <v>164</v>
      </c>
      <c r="Q3" s="174" t="s">
        <v>2</v>
      </c>
      <c r="S3" s="171" t="s">
        <v>161</v>
      </c>
      <c r="T3" s="171" t="s">
        <v>162</v>
      </c>
      <c r="U3" s="171" t="s">
        <v>163</v>
      </c>
      <c r="V3" s="171" t="s">
        <v>164</v>
      </c>
      <c r="W3" s="174" t="s">
        <v>2</v>
      </c>
    </row>
    <row r="4" spans="2:24" x14ac:dyDescent="0.25">
      <c r="G4" s="40"/>
      <c r="H4" s="41"/>
      <c r="I4" s="41"/>
      <c r="J4" s="41"/>
      <c r="K4" s="51"/>
      <c r="M4" s="40"/>
      <c r="N4" s="41"/>
      <c r="O4" s="41"/>
      <c r="P4" s="41"/>
      <c r="Q4" s="42"/>
      <c r="S4" s="40"/>
      <c r="T4" s="41"/>
      <c r="U4" s="41"/>
      <c r="V4" s="41"/>
      <c r="W4" s="42"/>
    </row>
    <row r="5" spans="2:24" x14ac:dyDescent="0.25">
      <c r="G5" s="40"/>
      <c r="H5" s="41"/>
      <c r="I5" s="41"/>
      <c r="J5" s="41"/>
      <c r="K5" s="51"/>
      <c r="M5" s="40"/>
      <c r="N5" s="41"/>
      <c r="O5" s="41"/>
      <c r="P5" s="41"/>
      <c r="Q5" s="42"/>
      <c r="S5" s="40"/>
      <c r="T5" s="41"/>
      <c r="U5" s="41"/>
      <c r="V5" s="41"/>
      <c r="W5" s="42"/>
    </row>
    <row r="6" spans="2:24" x14ac:dyDescent="0.25">
      <c r="B6" s="147" t="s">
        <v>60</v>
      </c>
      <c r="C6" s="49"/>
      <c r="D6" s="49"/>
      <c r="E6" s="55"/>
      <c r="G6" s="40"/>
      <c r="H6" s="41"/>
      <c r="I6" s="41"/>
      <c r="J6" s="41"/>
      <c r="K6" s="51"/>
      <c r="M6" s="40"/>
      <c r="N6" s="41"/>
      <c r="O6" s="41"/>
      <c r="P6" s="41"/>
      <c r="Q6" s="42"/>
      <c r="S6" s="40"/>
      <c r="T6" s="41"/>
      <c r="U6" s="41"/>
      <c r="V6" s="41"/>
      <c r="W6" s="42"/>
    </row>
    <row r="7" spans="2:24" x14ac:dyDescent="0.25">
      <c r="B7" s="148" t="s">
        <v>125</v>
      </c>
      <c r="C7" s="149">
        <v>163307.89199999999</v>
      </c>
      <c r="D7" s="149">
        <v>161993.95564182941</v>
      </c>
      <c r="E7" s="150">
        <v>159453.98072758468</v>
      </c>
      <c r="G7" s="151">
        <v>100741.7928</v>
      </c>
      <c r="H7" s="151">
        <v>0</v>
      </c>
      <c r="I7" s="151">
        <v>62566.099200000011</v>
      </c>
      <c r="J7" s="151">
        <v>0</v>
      </c>
      <c r="K7" s="152">
        <v>163307.89199999999</v>
      </c>
      <c r="L7" s="59"/>
      <c r="M7" s="151">
        <v>99931.248357070013</v>
      </c>
      <c r="N7" s="151">
        <v>0</v>
      </c>
      <c r="O7" s="151">
        <v>62062.707284759388</v>
      </c>
      <c r="P7" s="151">
        <v>0</v>
      </c>
      <c r="Q7" s="153">
        <v>161993.95564182941</v>
      </c>
      <c r="R7" s="59"/>
      <c r="S7" s="151">
        <v>98364.382093631633</v>
      </c>
      <c r="T7" s="151">
        <v>0</v>
      </c>
      <c r="U7" s="151">
        <v>61089.59863395305</v>
      </c>
      <c r="V7" s="151">
        <v>0</v>
      </c>
      <c r="W7" s="153">
        <v>159453.98072758468</v>
      </c>
      <c r="X7" s="59"/>
    </row>
    <row r="8" spans="2:24" ht="15.75" thickBot="1" x14ac:dyDescent="0.3">
      <c r="B8" s="148" t="s">
        <v>7</v>
      </c>
      <c r="C8" s="149">
        <v>77581.963007999992</v>
      </c>
      <c r="D8" s="149">
        <v>76957.757033101618</v>
      </c>
      <c r="E8" s="150">
        <v>75751.102306101762</v>
      </c>
      <c r="G8" s="151">
        <v>77581.963007999992</v>
      </c>
      <c r="H8" s="151">
        <v>0</v>
      </c>
      <c r="I8" s="151">
        <v>0</v>
      </c>
      <c r="J8" s="151">
        <v>0</v>
      </c>
      <c r="K8" s="152">
        <v>77581.963007999992</v>
      </c>
      <c r="L8" s="59"/>
      <c r="M8" s="151">
        <v>76957.757033101618</v>
      </c>
      <c r="N8" s="151">
        <v>0</v>
      </c>
      <c r="O8" s="151">
        <v>0</v>
      </c>
      <c r="P8" s="151">
        <v>0</v>
      </c>
      <c r="Q8" s="153">
        <v>76957.757033101618</v>
      </c>
      <c r="R8" s="59"/>
      <c r="S8" s="151">
        <v>75751.102306101762</v>
      </c>
      <c r="T8" s="151">
        <v>0</v>
      </c>
      <c r="U8" s="151">
        <v>0</v>
      </c>
      <c r="V8" s="151">
        <v>0</v>
      </c>
      <c r="W8" s="153">
        <v>75751.102306101762</v>
      </c>
      <c r="X8" s="59"/>
    </row>
    <row r="9" spans="2:24" ht="27" customHeight="1" thickBot="1" x14ac:dyDescent="0.3">
      <c r="B9" s="124" t="s">
        <v>40</v>
      </c>
      <c r="C9" s="125">
        <v>240889.85500799998</v>
      </c>
      <c r="D9" s="125">
        <v>238951.71267493104</v>
      </c>
      <c r="E9" s="125">
        <v>235205.08303368645</v>
      </c>
      <c r="G9" s="154">
        <v>178323.75580799999</v>
      </c>
      <c r="H9" s="154">
        <v>0</v>
      </c>
      <c r="I9" s="154">
        <v>62566.099200000011</v>
      </c>
      <c r="J9" s="154">
        <v>0</v>
      </c>
      <c r="K9" s="155">
        <v>240889.85500799998</v>
      </c>
      <c r="L9" s="59"/>
      <c r="M9" s="154">
        <v>176889.00539017163</v>
      </c>
      <c r="N9" s="154">
        <v>0</v>
      </c>
      <c r="O9" s="154">
        <v>62062.707284759388</v>
      </c>
      <c r="P9" s="154">
        <v>0</v>
      </c>
      <c r="Q9" s="156">
        <v>238951.71267493101</v>
      </c>
      <c r="R9" s="59"/>
      <c r="S9" s="154">
        <v>174115.4843997334</v>
      </c>
      <c r="T9" s="154">
        <v>0</v>
      </c>
      <c r="U9" s="154">
        <v>61089.59863395305</v>
      </c>
      <c r="V9" s="154">
        <v>0</v>
      </c>
      <c r="W9" s="156">
        <v>235205.08303368645</v>
      </c>
      <c r="X9" s="59"/>
    </row>
    <row r="10" spans="2:24" ht="15.75" thickBot="1" x14ac:dyDescent="0.3">
      <c r="C10" s="30"/>
      <c r="G10" s="40"/>
      <c r="H10" s="41"/>
      <c r="I10" s="41"/>
      <c r="J10" s="41"/>
      <c r="K10" s="51"/>
      <c r="M10" s="40"/>
      <c r="N10" s="41"/>
      <c r="O10" s="41"/>
      <c r="P10" s="41"/>
      <c r="Q10" s="42"/>
      <c r="S10" s="40"/>
      <c r="T10" s="41"/>
      <c r="U10" s="41"/>
      <c r="V10" s="41"/>
      <c r="W10" s="42"/>
    </row>
    <row r="11" spans="2:24" ht="15.75" thickTop="1" x14ac:dyDescent="0.25">
      <c r="B11" s="147" t="s">
        <v>103</v>
      </c>
      <c r="C11" s="157"/>
      <c r="D11" s="158"/>
      <c r="E11" s="159"/>
      <c r="G11" s="40"/>
      <c r="H11" s="41"/>
      <c r="I11" s="41"/>
      <c r="J11" s="41"/>
      <c r="K11" s="51"/>
      <c r="M11" s="40"/>
      <c r="N11" s="41"/>
      <c r="O11" s="41"/>
      <c r="P11" s="41"/>
      <c r="Q11" s="42"/>
      <c r="S11" s="40"/>
      <c r="T11" s="41"/>
      <c r="U11" s="41"/>
      <c r="V11" s="41"/>
      <c r="W11" s="42"/>
    </row>
    <row r="12" spans="2:24" x14ac:dyDescent="0.25">
      <c r="B12" s="148" t="s">
        <v>39</v>
      </c>
      <c r="C12" s="149">
        <v>4126.7001599999994</v>
      </c>
      <c r="D12" s="149">
        <v>4093.4977145266816</v>
      </c>
      <c r="E12" s="150">
        <v>4029.3139524522212</v>
      </c>
      <c r="G12" s="151">
        <v>4126.7001599999994</v>
      </c>
      <c r="H12" s="149">
        <v>0</v>
      </c>
      <c r="I12" s="149">
        <v>0</v>
      </c>
      <c r="J12" s="149">
        <v>0</v>
      </c>
      <c r="K12" s="152">
        <v>4126.7001599999994</v>
      </c>
      <c r="L12" s="59"/>
      <c r="M12" s="151">
        <v>4093.4977145266816</v>
      </c>
      <c r="N12" s="149">
        <v>0</v>
      </c>
      <c r="O12" s="149">
        <v>0</v>
      </c>
      <c r="P12" s="149">
        <v>0</v>
      </c>
      <c r="Q12" s="153">
        <v>4093.4977145266816</v>
      </c>
      <c r="R12" s="59"/>
      <c r="S12" s="151">
        <v>4029.3139524522212</v>
      </c>
      <c r="T12" s="149">
        <v>0</v>
      </c>
      <c r="U12" s="149">
        <v>0</v>
      </c>
      <c r="V12" s="149">
        <v>0</v>
      </c>
      <c r="W12" s="153">
        <v>4029.3139524522212</v>
      </c>
      <c r="X12" s="59"/>
    </row>
    <row r="13" spans="2:24" x14ac:dyDescent="0.25">
      <c r="B13" s="148" t="s">
        <v>3</v>
      </c>
      <c r="C13" s="149">
        <v>750</v>
      </c>
      <c r="D13" s="149">
        <v>750</v>
      </c>
      <c r="E13" s="150">
        <v>738.24041811846689</v>
      </c>
      <c r="G13" s="151">
        <v>750</v>
      </c>
      <c r="H13" s="149">
        <v>0</v>
      </c>
      <c r="I13" s="149">
        <v>0</v>
      </c>
      <c r="J13" s="149">
        <v>0</v>
      </c>
      <c r="K13" s="152">
        <v>750</v>
      </c>
      <c r="L13" s="59"/>
      <c r="M13" s="151">
        <v>750</v>
      </c>
      <c r="N13" s="149">
        <v>0</v>
      </c>
      <c r="O13" s="149">
        <v>0</v>
      </c>
      <c r="P13" s="149">
        <v>0</v>
      </c>
      <c r="Q13" s="153">
        <v>750</v>
      </c>
      <c r="R13" s="59"/>
      <c r="S13" s="151">
        <v>738.24041811846689</v>
      </c>
      <c r="T13" s="149">
        <v>0</v>
      </c>
      <c r="U13" s="149">
        <v>0</v>
      </c>
      <c r="V13" s="149">
        <v>0</v>
      </c>
      <c r="W13" s="153">
        <v>738.24041811846689</v>
      </c>
      <c r="X13" s="59"/>
    </row>
    <row r="14" spans="2:24" ht="15.75" thickBot="1" x14ac:dyDescent="0.3">
      <c r="B14" s="148" t="s">
        <v>28</v>
      </c>
      <c r="C14" s="149">
        <v>5949.2</v>
      </c>
      <c r="D14" s="149">
        <v>5949.2</v>
      </c>
      <c r="E14" s="150">
        <v>5855.9198606271775</v>
      </c>
      <c r="G14" s="151">
        <v>5949.2</v>
      </c>
      <c r="H14" s="149">
        <v>0</v>
      </c>
      <c r="I14" s="149">
        <v>0</v>
      </c>
      <c r="J14" s="149">
        <v>0</v>
      </c>
      <c r="K14" s="152">
        <v>5949.2</v>
      </c>
      <c r="L14" s="59"/>
      <c r="M14" s="151">
        <v>5949.2</v>
      </c>
      <c r="N14" s="149">
        <v>0</v>
      </c>
      <c r="O14" s="149">
        <v>0</v>
      </c>
      <c r="P14" s="149">
        <v>0</v>
      </c>
      <c r="Q14" s="153">
        <v>5949.2</v>
      </c>
      <c r="R14" s="59"/>
      <c r="S14" s="151">
        <v>5855.9198606271775</v>
      </c>
      <c r="T14" s="149">
        <v>0</v>
      </c>
      <c r="U14" s="149">
        <v>0</v>
      </c>
      <c r="V14" s="149">
        <v>0</v>
      </c>
      <c r="W14" s="153">
        <v>5855.9198606271775</v>
      </c>
      <c r="X14" s="59"/>
    </row>
    <row r="15" spans="2:24" ht="15.75" thickBot="1" x14ac:dyDescent="0.3">
      <c r="B15" s="124" t="s">
        <v>103</v>
      </c>
      <c r="C15" s="125">
        <v>10825.900159999999</v>
      </c>
      <c r="D15" s="126">
        <v>10792.697714526683</v>
      </c>
      <c r="E15" s="127">
        <v>10623.474231197866</v>
      </c>
      <c r="G15" s="160">
        <v>10825.900159999999</v>
      </c>
      <c r="H15" s="125">
        <v>0</v>
      </c>
      <c r="I15" s="125">
        <v>0</v>
      </c>
      <c r="J15" s="125">
        <v>0</v>
      </c>
      <c r="K15" s="161">
        <v>10825.900159999999</v>
      </c>
      <c r="L15" s="59"/>
      <c r="M15" s="160">
        <v>10792.697714526683</v>
      </c>
      <c r="N15" s="125">
        <v>0</v>
      </c>
      <c r="O15" s="125">
        <v>0</v>
      </c>
      <c r="P15" s="125">
        <v>0</v>
      </c>
      <c r="Q15" s="162">
        <v>10792.697714526683</v>
      </c>
      <c r="R15" s="59"/>
      <c r="S15" s="160">
        <v>10623.474231197866</v>
      </c>
      <c r="T15" s="125">
        <v>0</v>
      </c>
      <c r="U15" s="125">
        <v>0</v>
      </c>
      <c r="V15" s="125">
        <v>0</v>
      </c>
      <c r="W15" s="162">
        <v>10623.474231197866</v>
      </c>
      <c r="X15" s="59"/>
    </row>
    <row r="16" spans="2:24" ht="15.75" thickBot="1" x14ac:dyDescent="0.3">
      <c r="C16" s="30"/>
      <c r="G16" s="40"/>
      <c r="H16" s="41"/>
      <c r="I16" s="41"/>
      <c r="J16" s="41"/>
      <c r="K16" s="51"/>
      <c r="M16" s="40"/>
      <c r="N16" s="41"/>
      <c r="O16" s="41"/>
      <c r="P16" s="41"/>
      <c r="Q16" s="42"/>
      <c r="S16" s="40"/>
      <c r="T16" s="41"/>
      <c r="U16" s="41"/>
      <c r="V16" s="41"/>
      <c r="W16" s="42"/>
    </row>
    <row r="17" spans="2:24" ht="16.5" thickTop="1" thickBot="1" x14ac:dyDescent="0.3">
      <c r="B17" s="147" t="s">
        <v>62</v>
      </c>
      <c r="C17" s="157"/>
      <c r="D17" s="158"/>
      <c r="E17" s="159"/>
      <c r="G17" s="40"/>
      <c r="H17" s="41"/>
      <c r="I17" s="41"/>
      <c r="J17" s="41"/>
      <c r="K17" s="51"/>
      <c r="M17" s="40"/>
      <c r="N17" s="41"/>
      <c r="O17" s="41"/>
      <c r="P17" s="41"/>
      <c r="Q17" s="42"/>
      <c r="S17" s="40"/>
      <c r="T17" s="41"/>
      <c r="U17" s="41"/>
      <c r="V17" s="41"/>
      <c r="W17" s="42"/>
    </row>
    <row r="18" spans="2:24" ht="15.75" thickBot="1" x14ac:dyDescent="0.3">
      <c r="B18" s="122" t="s">
        <v>135</v>
      </c>
      <c r="C18" s="163">
        <v>40000</v>
      </c>
      <c r="D18" s="163">
        <v>40000</v>
      </c>
      <c r="E18" s="164">
        <v>39372.822299651569</v>
      </c>
      <c r="G18" s="165">
        <v>40000</v>
      </c>
      <c r="H18" s="163">
        <v>0</v>
      </c>
      <c r="I18" s="163">
        <v>0</v>
      </c>
      <c r="J18" s="163">
        <v>0</v>
      </c>
      <c r="K18" s="166">
        <v>40000</v>
      </c>
      <c r="L18" s="59"/>
      <c r="M18" s="165">
        <v>40000</v>
      </c>
      <c r="N18" s="163">
        <v>0</v>
      </c>
      <c r="O18" s="163">
        <v>0</v>
      </c>
      <c r="P18" s="163">
        <v>0</v>
      </c>
      <c r="Q18" s="167">
        <v>40000</v>
      </c>
      <c r="R18" s="59"/>
      <c r="S18" s="165">
        <v>39372.822299651569</v>
      </c>
      <c r="T18" s="163">
        <v>0</v>
      </c>
      <c r="U18" s="163">
        <v>0</v>
      </c>
      <c r="V18" s="163">
        <v>0</v>
      </c>
      <c r="W18" s="167">
        <v>39372.822299651569</v>
      </c>
      <c r="X18" s="59"/>
    </row>
    <row r="19" spans="2:24" ht="15.75" thickBot="1" x14ac:dyDescent="0.3">
      <c r="B19" s="124" t="s">
        <v>62</v>
      </c>
      <c r="C19" s="125">
        <v>40000</v>
      </c>
      <c r="D19" s="126">
        <v>40000</v>
      </c>
      <c r="E19" s="127">
        <v>39372.822299651569</v>
      </c>
      <c r="G19" s="160">
        <v>40000</v>
      </c>
      <c r="H19" s="125">
        <v>0</v>
      </c>
      <c r="I19" s="125">
        <v>0</v>
      </c>
      <c r="J19" s="125">
        <v>0</v>
      </c>
      <c r="K19" s="161">
        <v>40000</v>
      </c>
      <c r="L19" s="59"/>
      <c r="M19" s="160">
        <v>40000</v>
      </c>
      <c r="N19" s="125">
        <v>0</v>
      </c>
      <c r="O19" s="125">
        <v>0</v>
      </c>
      <c r="P19" s="125">
        <v>0</v>
      </c>
      <c r="Q19" s="162">
        <v>40000</v>
      </c>
      <c r="R19" s="59"/>
      <c r="S19" s="160">
        <v>39372.822299651569</v>
      </c>
      <c r="T19" s="125">
        <v>0</v>
      </c>
      <c r="U19" s="125">
        <v>0</v>
      </c>
      <c r="V19" s="125">
        <v>0</v>
      </c>
      <c r="W19" s="162">
        <v>39372.822299651569</v>
      </c>
      <c r="X19" s="59"/>
    </row>
    <row r="20" spans="2:24" x14ac:dyDescent="0.25">
      <c r="C20" s="30"/>
      <c r="G20" s="52"/>
      <c r="H20" s="50"/>
      <c r="I20" s="50"/>
      <c r="J20" s="50"/>
      <c r="K20" s="53"/>
      <c r="M20" s="52"/>
      <c r="N20" s="50"/>
      <c r="O20" s="50"/>
      <c r="P20" s="50"/>
      <c r="Q20" s="54"/>
      <c r="S20" s="52"/>
      <c r="T20" s="50"/>
      <c r="U20" s="50"/>
      <c r="V20" s="50"/>
      <c r="W20" s="54"/>
    </row>
    <row r="21" spans="2:24" ht="15.75" thickBot="1" x14ac:dyDescent="0.3">
      <c r="C21" s="30"/>
      <c r="G21" s="52"/>
      <c r="H21" s="50"/>
      <c r="I21" s="50"/>
      <c r="J21" s="50"/>
      <c r="K21" s="53"/>
      <c r="M21" s="52"/>
      <c r="N21" s="50"/>
      <c r="O21" s="50"/>
      <c r="P21" s="50"/>
      <c r="Q21" s="54"/>
      <c r="S21" s="52"/>
      <c r="T21" s="50"/>
      <c r="U21" s="50"/>
      <c r="V21" s="50"/>
      <c r="W21" s="54"/>
    </row>
    <row r="22" spans="2:24" ht="15.75" thickBot="1" x14ac:dyDescent="0.3">
      <c r="B22" s="124" t="s">
        <v>140</v>
      </c>
      <c r="C22" s="125">
        <v>291715.755168</v>
      </c>
      <c r="D22" s="126">
        <v>289744.41038945771</v>
      </c>
      <c r="E22" s="127">
        <v>285201.37956453592</v>
      </c>
      <c r="G22" s="160">
        <v>229149.65596799998</v>
      </c>
      <c r="H22" s="125">
        <v>0</v>
      </c>
      <c r="I22" s="125">
        <v>62566.099200000011</v>
      </c>
      <c r="J22" s="125">
        <v>0</v>
      </c>
      <c r="K22" s="161">
        <v>291715.755168</v>
      </c>
      <c r="L22" s="59"/>
      <c r="M22" s="160">
        <v>227681.7031046983</v>
      </c>
      <c r="N22" s="125">
        <v>0</v>
      </c>
      <c r="O22" s="125">
        <v>62062.707284759388</v>
      </c>
      <c r="P22" s="125">
        <v>0</v>
      </c>
      <c r="Q22" s="162">
        <v>289744.41038945771</v>
      </c>
      <c r="R22" s="59"/>
      <c r="S22" s="160">
        <v>224111.78093058284</v>
      </c>
      <c r="T22" s="125">
        <v>0</v>
      </c>
      <c r="U22" s="125">
        <v>61089.59863395305</v>
      </c>
      <c r="V22" s="125">
        <v>0</v>
      </c>
      <c r="W22" s="162">
        <v>285201.37956453592</v>
      </c>
      <c r="X22" s="59"/>
    </row>
    <row r="23" spans="2:24" x14ac:dyDescent="0.25">
      <c r="C23" s="4"/>
      <c r="D23" s="4"/>
      <c r="K23" s="1"/>
      <c r="Q23" s="207"/>
      <c r="W23" s="208"/>
    </row>
  </sheetData>
  <pageMargins left="0.7" right="0.7" top="0.75" bottom="0.75" header="0.3" footer="0.3"/>
  <pageSetup paperSize="8" scale="6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C1:GC57"/>
  <sheetViews>
    <sheetView showGridLines="0" zoomScale="80" zoomScaleNormal="80" workbookViewId="0">
      <selection activeCell="C4" sqref="C4"/>
    </sheetView>
  </sheetViews>
  <sheetFormatPr defaultColWidth="8.85546875" defaultRowHeight="15" outlineLevelCol="1" x14ac:dyDescent="0.25"/>
  <cols>
    <col min="1" max="1" width="9.28515625" style="6" customWidth="1"/>
    <col min="2" max="2" width="22.85546875" style="6" customWidth="1"/>
    <col min="3" max="3" width="26.28515625" style="6" customWidth="1"/>
    <col min="4" max="4" width="9.7109375" style="6" customWidth="1"/>
    <col min="5" max="5" width="11.140625" style="6" customWidth="1"/>
    <col min="6" max="6" width="19.85546875" style="6" customWidth="1"/>
    <col min="7" max="7" width="19.42578125" style="6" hidden="1" customWidth="1" outlineLevel="1"/>
    <col min="8" max="9" width="12.28515625" style="6" hidden="1" customWidth="1" outlineLevel="1"/>
    <col min="10" max="10" width="13.7109375" style="6" hidden="1" customWidth="1" outlineLevel="1"/>
    <col min="11" max="11" width="19.140625" style="6" hidden="1" customWidth="1" outlineLevel="1"/>
    <col min="12" max="13" width="15.28515625" style="6" hidden="1" customWidth="1" outlineLevel="1"/>
    <col min="14" max="15" width="16.42578125" style="6" hidden="1" customWidth="1" outlineLevel="1"/>
    <col min="16" max="17" width="16" style="6" hidden="1" customWidth="1" outlineLevel="1"/>
    <col min="18" max="21" width="12.140625" style="6" hidden="1" customWidth="1" outlineLevel="1"/>
    <col min="22" max="22" width="16" style="6" hidden="1" customWidth="1" outlineLevel="1"/>
    <col min="23" max="23" width="14" style="6" hidden="1" customWidth="1" outlineLevel="1"/>
    <col min="24" max="26" width="16" style="62" hidden="1" customWidth="1" outlineLevel="1"/>
    <col min="27" max="27" width="13" style="6" hidden="1" customWidth="1" outlineLevel="1"/>
    <col min="28" max="28" width="13.140625" style="6" hidden="1" customWidth="1" outlineLevel="1"/>
    <col min="29" max="37" width="10.5703125" style="6" hidden="1" customWidth="1" outlineLevel="1"/>
    <col min="38" max="92" width="10.28515625" style="6" hidden="1" customWidth="1" outlineLevel="1"/>
    <col min="93" max="93" width="4.7109375" style="6" customWidth="1" collapsed="1"/>
    <col min="94" max="98" width="13.7109375" style="6" customWidth="1"/>
    <col min="99" max="99" width="4.7109375" style="6" customWidth="1"/>
    <col min="100" max="104" width="13.7109375" style="6" customWidth="1"/>
    <col min="105" max="105" width="4.7109375" style="6" customWidth="1"/>
    <col min="106" max="110" width="13.7109375" style="6" customWidth="1"/>
    <col min="111" max="16384" width="8.85546875" style="6"/>
  </cols>
  <sheetData>
    <row r="1" spans="3:185" s="337" customFormat="1" ht="21" x14ac:dyDescent="0.35">
      <c r="C1" s="341" t="s">
        <v>247</v>
      </c>
      <c r="D1" s="338"/>
      <c r="E1" s="339"/>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row>
    <row r="2" spans="3:185" s="337" customFormat="1" x14ac:dyDescent="0.25">
      <c r="D2" s="338"/>
      <c r="E2" s="339"/>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0"/>
      <c r="DP2" s="340"/>
      <c r="DQ2" s="340"/>
      <c r="DR2" s="340"/>
      <c r="DS2" s="340"/>
      <c r="DT2" s="340"/>
      <c r="DU2" s="340"/>
      <c r="DV2" s="340"/>
      <c r="DW2" s="340"/>
      <c r="DX2" s="340"/>
      <c r="DY2" s="340"/>
      <c r="DZ2" s="340"/>
      <c r="EA2" s="340"/>
      <c r="EB2" s="340"/>
      <c r="EC2" s="340"/>
      <c r="ED2" s="340"/>
      <c r="EE2" s="340"/>
      <c r="EF2" s="340"/>
      <c r="EG2" s="340"/>
      <c r="EH2" s="340"/>
      <c r="EI2" s="340"/>
      <c r="EJ2" s="340"/>
      <c r="EK2" s="340"/>
      <c r="EL2" s="340"/>
      <c r="EM2" s="340"/>
      <c r="EN2" s="340"/>
      <c r="EO2" s="340"/>
      <c r="EP2" s="340"/>
      <c r="EQ2" s="340"/>
      <c r="ER2" s="340"/>
      <c r="ES2" s="340"/>
      <c r="ET2" s="340"/>
      <c r="EU2" s="340"/>
      <c r="EV2" s="340"/>
      <c r="EW2" s="340"/>
      <c r="EX2" s="340"/>
      <c r="EY2" s="340"/>
      <c r="EZ2" s="340"/>
      <c r="FA2" s="340"/>
      <c r="FB2" s="340"/>
      <c r="FC2" s="340"/>
      <c r="FD2" s="340"/>
      <c r="FE2" s="340"/>
      <c r="FF2" s="340"/>
      <c r="FG2" s="340"/>
      <c r="FH2" s="340"/>
      <c r="FI2" s="340"/>
      <c r="FJ2" s="340"/>
      <c r="FK2" s="340"/>
      <c r="FL2" s="340"/>
      <c r="FM2" s="340"/>
      <c r="FN2" s="340"/>
      <c r="FO2" s="340"/>
      <c r="FP2" s="340"/>
      <c r="FQ2" s="340"/>
      <c r="FR2" s="340"/>
      <c r="FS2" s="340"/>
      <c r="FT2" s="340"/>
      <c r="FU2" s="340"/>
      <c r="FV2" s="340"/>
      <c r="FW2" s="340"/>
      <c r="FX2" s="340"/>
      <c r="FY2" s="340"/>
      <c r="FZ2" s="340"/>
      <c r="GA2" s="340"/>
      <c r="GB2" s="340"/>
      <c r="GC2" s="340"/>
    </row>
    <row r="3" spans="3:185" s="329" customFormat="1" x14ac:dyDescent="0.25">
      <c r="X3" s="62"/>
      <c r="Y3" s="62"/>
      <c r="Z3" s="62"/>
    </row>
    <row r="4" spans="3:185" s="329" customFormat="1" x14ac:dyDescent="0.25">
      <c r="C4" s="342" t="s">
        <v>248</v>
      </c>
      <c r="X4" s="62"/>
      <c r="Y4" s="62"/>
      <c r="Z4" s="62"/>
    </row>
    <row r="5" spans="3:185" s="329" customFormat="1" x14ac:dyDescent="0.25">
      <c r="X5" s="62"/>
      <c r="Y5" s="62"/>
      <c r="Z5" s="62"/>
    </row>
    <row r="6" spans="3:185" s="329" customFormat="1" x14ac:dyDescent="0.25">
      <c r="X6" s="62"/>
      <c r="Y6" s="62"/>
      <c r="Z6" s="62"/>
    </row>
    <row r="7" spans="3:185" s="329" customFormat="1" x14ac:dyDescent="0.25">
      <c r="X7" s="62"/>
      <c r="Y7" s="62"/>
      <c r="Z7" s="62"/>
    </row>
    <row r="8" spans="3:185" s="329" customFormat="1" x14ac:dyDescent="0.25">
      <c r="X8" s="62"/>
      <c r="Y8" s="62"/>
      <c r="Z8" s="62"/>
    </row>
    <row r="9" spans="3:185" s="329" customFormat="1" x14ac:dyDescent="0.25">
      <c r="X9" s="62"/>
      <c r="Y9" s="62"/>
      <c r="Z9" s="62"/>
    </row>
    <row r="10" spans="3:185" s="329" customFormat="1" x14ac:dyDescent="0.25">
      <c r="X10" s="62"/>
      <c r="Y10" s="62"/>
      <c r="Z10" s="62"/>
    </row>
    <row r="11" spans="3:185" s="329" customFormat="1" x14ac:dyDescent="0.25">
      <c r="X11" s="62"/>
      <c r="Y11" s="62"/>
      <c r="Z11" s="62"/>
    </row>
    <row r="12" spans="3:185" s="329" customFormat="1" x14ac:dyDescent="0.25">
      <c r="X12" s="62"/>
      <c r="Y12" s="62"/>
      <c r="Z12" s="62"/>
    </row>
    <row r="13" spans="3:185" s="329" customFormat="1" x14ac:dyDescent="0.25">
      <c r="X13" s="62"/>
      <c r="Y13" s="62"/>
      <c r="Z13" s="62"/>
    </row>
    <row r="14" spans="3:185" s="329" customFormat="1" x14ac:dyDescent="0.25">
      <c r="X14" s="62"/>
      <c r="Y14" s="62"/>
      <c r="Z14" s="62"/>
    </row>
    <row r="15" spans="3:185" s="329" customFormat="1" x14ac:dyDescent="0.25">
      <c r="X15" s="62"/>
      <c r="Y15" s="62"/>
      <c r="Z15" s="62"/>
    </row>
    <row r="16" spans="3:185" s="329" customFormat="1" x14ac:dyDescent="0.25">
      <c r="X16" s="62"/>
      <c r="Y16" s="62"/>
      <c r="Z16" s="62"/>
    </row>
    <row r="17" spans="24:26" s="329" customFormat="1" x14ac:dyDescent="0.25">
      <c r="X17" s="62"/>
      <c r="Y17" s="62"/>
      <c r="Z17" s="62"/>
    </row>
    <row r="18" spans="24:26" s="329" customFormat="1" x14ac:dyDescent="0.25">
      <c r="X18" s="62"/>
      <c r="Y18" s="62"/>
      <c r="Z18" s="62"/>
    </row>
    <row r="19" spans="24:26" s="329" customFormat="1" x14ac:dyDescent="0.25">
      <c r="X19" s="62"/>
      <c r="Y19" s="62"/>
      <c r="Z19" s="62"/>
    </row>
    <row r="20" spans="24:26" s="329" customFormat="1" x14ac:dyDescent="0.25">
      <c r="X20" s="62"/>
      <c r="Y20" s="62"/>
      <c r="Z20" s="62"/>
    </row>
    <row r="21" spans="24:26" s="329" customFormat="1" x14ac:dyDescent="0.25">
      <c r="X21" s="62"/>
      <c r="Y21" s="62"/>
      <c r="Z21" s="62"/>
    </row>
    <row r="22" spans="24:26" s="329" customFormat="1" x14ac:dyDescent="0.25">
      <c r="X22" s="62"/>
      <c r="Y22" s="62"/>
      <c r="Z22" s="62"/>
    </row>
    <row r="23" spans="24:26" s="329" customFormat="1" x14ac:dyDescent="0.25">
      <c r="X23" s="62"/>
      <c r="Y23" s="62"/>
      <c r="Z23" s="62"/>
    </row>
    <row r="24" spans="24:26" s="329" customFormat="1" x14ac:dyDescent="0.25">
      <c r="X24" s="62"/>
      <c r="Y24" s="62"/>
      <c r="Z24" s="62"/>
    </row>
    <row r="25" spans="24:26" s="329" customFormat="1" x14ac:dyDescent="0.25">
      <c r="X25" s="62"/>
      <c r="Y25" s="62"/>
      <c r="Z25" s="62"/>
    </row>
    <row r="26" spans="24:26" s="329" customFormat="1" x14ac:dyDescent="0.25">
      <c r="X26" s="62"/>
      <c r="Y26" s="62"/>
      <c r="Z26" s="62"/>
    </row>
    <row r="27" spans="24:26" s="329" customFormat="1" x14ac:dyDescent="0.25">
      <c r="X27" s="62"/>
      <c r="Y27" s="62"/>
      <c r="Z27" s="62"/>
    </row>
    <row r="28" spans="24:26" s="329" customFormat="1" x14ac:dyDescent="0.25">
      <c r="X28" s="62"/>
      <c r="Y28" s="62"/>
      <c r="Z28" s="62"/>
    </row>
    <row r="29" spans="24:26" s="329" customFormat="1" x14ac:dyDescent="0.25">
      <c r="X29" s="62"/>
      <c r="Y29" s="62"/>
      <c r="Z29" s="62"/>
    </row>
    <row r="30" spans="24:26" s="329" customFormat="1" x14ac:dyDescent="0.25">
      <c r="X30" s="62"/>
      <c r="Y30" s="62"/>
      <c r="Z30" s="62"/>
    </row>
    <row r="31" spans="24:26" s="329" customFormat="1" x14ac:dyDescent="0.25">
      <c r="X31" s="62"/>
      <c r="Y31" s="62"/>
      <c r="Z31" s="62"/>
    </row>
    <row r="32" spans="24:26" s="329" customFormat="1" x14ac:dyDescent="0.25">
      <c r="X32" s="62"/>
      <c r="Y32" s="62"/>
      <c r="Z32" s="62"/>
    </row>
    <row r="33" spans="24:26" s="329" customFormat="1" x14ac:dyDescent="0.25">
      <c r="X33" s="62"/>
      <c r="Y33" s="62"/>
      <c r="Z33" s="62"/>
    </row>
    <row r="34" spans="24:26" s="329" customFormat="1" x14ac:dyDescent="0.25">
      <c r="X34" s="62"/>
      <c r="Y34" s="62"/>
      <c r="Z34" s="62"/>
    </row>
    <row r="35" spans="24:26" s="329" customFormat="1" x14ac:dyDescent="0.25">
      <c r="X35" s="62"/>
      <c r="Y35" s="62"/>
      <c r="Z35" s="62"/>
    </row>
    <row r="36" spans="24:26" s="329" customFormat="1" x14ac:dyDescent="0.25">
      <c r="X36" s="62"/>
      <c r="Y36" s="62"/>
      <c r="Z36" s="62"/>
    </row>
    <row r="37" spans="24:26" s="329" customFormat="1" x14ac:dyDescent="0.25">
      <c r="X37" s="62"/>
      <c r="Y37" s="62"/>
      <c r="Z37" s="62"/>
    </row>
    <row r="38" spans="24:26" s="329" customFormat="1" x14ac:dyDescent="0.25">
      <c r="X38" s="62"/>
      <c r="Y38" s="62"/>
      <c r="Z38" s="62"/>
    </row>
    <row r="39" spans="24:26" s="329" customFormat="1" x14ac:dyDescent="0.25">
      <c r="X39" s="62"/>
      <c r="Y39" s="62"/>
      <c r="Z39" s="62"/>
    </row>
    <row r="40" spans="24:26" s="329" customFormat="1" x14ac:dyDescent="0.25">
      <c r="X40" s="62"/>
      <c r="Y40" s="62"/>
      <c r="Z40" s="62"/>
    </row>
    <row r="41" spans="24:26" s="329" customFormat="1" x14ac:dyDescent="0.25">
      <c r="X41" s="62"/>
      <c r="Y41" s="62"/>
      <c r="Z41" s="62"/>
    </row>
    <row r="42" spans="24:26" s="329" customFormat="1" x14ac:dyDescent="0.25">
      <c r="X42" s="62"/>
      <c r="Y42" s="62"/>
      <c r="Z42" s="62"/>
    </row>
    <row r="43" spans="24:26" s="329" customFormat="1" x14ac:dyDescent="0.25">
      <c r="X43" s="62"/>
      <c r="Y43" s="62"/>
      <c r="Z43" s="62"/>
    </row>
    <row r="44" spans="24:26" s="329" customFormat="1" x14ac:dyDescent="0.25">
      <c r="X44" s="62"/>
      <c r="Y44" s="62"/>
      <c r="Z44" s="62"/>
    </row>
    <row r="45" spans="24:26" s="329" customFormat="1" x14ac:dyDescent="0.25">
      <c r="X45" s="62"/>
      <c r="Y45" s="62"/>
      <c r="Z45" s="62"/>
    </row>
    <row r="46" spans="24:26" s="329" customFormat="1" x14ac:dyDescent="0.25">
      <c r="X46" s="62"/>
      <c r="Y46" s="62"/>
      <c r="Z46" s="62"/>
    </row>
    <row r="47" spans="24:26" s="329" customFormat="1" x14ac:dyDescent="0.25">
      <c r="X47" s="62"/>
      <c r="Y47" s="62"/>
      <c r="Z47" s="62"/>
    </row>
    <row r="48" spans="24:26" s="329" customFormat="1" x14ac:dyDescent="0.25">
      <c r="X48" s="62"/>
      <c r="Y48" s="62"/>
      <c r="Z48" s="62"/>
    </row>
    <row r="49" spans="24:26" s="329" customFormat="1" x14ac:dyDescent="0.25">
      <c r="X49" s="62"/>
      <c r="Y49" s="62"/>
      <c r="Z49" s="62"/>
    </row>
    <row r="50" spans="24:26" s="329" customFormat="1" x14ac:dyDescent="0.25">
      <c r="X50" s="62"/>
      <c r="Y50" s="62"/>
      <c r="Z50" s="62"/>
    </row>
    <row r="51" spans="24:26" s="329" customFormat="1" x14ac:dyDescent="0.25">
      <c r="X51" s="62"/>
      <c r="Y51" s="62"/>
      <c r="Z51" s="62"/>
    </row>
    <row r="52" spans="24:26" s="329" customFormat="1" x14ac:dyDescent="0.25">
      <c r="X52" s="62"/>
      <c r="Y52" s="62"/>
      <c r="Z52" s="62"/>
    </row>
    <row r="53" spans="24:26" s="329" customFormat="1" x14ac:dyDescent="0.25">
      <c r="X53" s="62"/>
      <c r="Y53" s="62"/>
      <c r="Z53" s="62"/>
    </row>
    <row r="54" spans="24:26" s="329" customFormat="1" x14ac:dyDescent="0.25">
      <c r="X54" s="62"/>
      <c r="Y54" s="62"/>
      <c r="Z54" s="62"/>
    </row>
    <row r="55" spans="24:26" s="329" customFormat="1" x14ac:dyDescent="0.25">
      <c r="X55" s="62"/>
      <c r="Y55" s="62"/>
      <c r="Z55" s="62"/>
    </row>
    <row r="56" spans="24:26" s="329" customFormat="1" x14ac:dyDescent="0.25">
      <c r="X56" s="62"/>
      <c r="Y56" s="62"/>
      <c r="Z56" s="62"/>
    </row>
    <row r="57" spans="24:26" s="329" customFormat="1" x14ac:dyDescent="0.25">
      <c r="X57" s="62"/>
      <c r="Y57" s="62"/>
      <c r="Z57" s="62"/>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C1:GC8"/>
  <sheetViews>
    <sheetView showGridLines="0" zoomScale="80" zoomScaleNormal="80" workbookViewId="0">
      <selection activeCell="C4" sqref="C4"/>
    </sheetView>
  </sheetViews>
  <sheetFormatPr defaultColWidth="8.85546875" defaultRowHeight="15" outlineLevelCol="1" x14ac:dyDescent="0.25"/>
  <cols>
    <col min="1" max="1" width="4.140625" style="6" customWidth="1"/>
    <col min="2" max="2" width="27.5703125" style="6" customWidth="1"/>
    <col min="3" max="3" width="29.28515625" style="6" customWidth="1"/>
    <col min="4" max="4" width="11.140625" style="6" customWidth="1"/>
    <col min="5" max="5" width="33.42578125" style="6" customWidth="1"/>
    <col min="6" max="6" width="18.42578125" style="6" hidden="1" customWidth="1" outlineLevel="1"/>
    <col min="7" max="7" width="30.85546875" style="6" hidden="1" customWidth="1" outlineLevel="1"/>
    <col min="8" max="8" width="23.140625" style="6" hidden="1" customWidth="1" outlineLevel="1"/>
    <col min="9" max="10" width="15.28515625" style="6" hidden="1" customWidth="1" outlineLevel="1"/>
    <col min="11" max="13" width="16.42578125" style="6" hidden="1" customWidth="1" outlineLevel="1"/>
    <col min="14" max="14" width="16" style="6" hidden="1" customWidth="1" outlineLevel="1"/>
    <col min="15" max="15" width="12.140625" style="6" hidden="1" customWidth="1" outlineLevel="1"/>
    <col min="16" max="17" width="16" style="6" hidden="1" customWidth="1" outlineLevel="1"/>
    <col min="18" max="18" width="14" style="6" hidden="1" customWidth="1" outlineLevel="1"/>
    <col min="19" max="19" width="16" style="6" hidden="1" customWidth="1" outlineLevel="1"/>
    <col min="20" max="20" width="13" style="6" hidden="1" customWidth="1" outlineLevel="1"/>
    <col min="21" max="21" width="10.28515625" style="6" hidden="1" customWidth="1" outlineLevel="1"/>
    <col min="22" max="22" width="10.5703125" style="6" hidden="1" customWidth="1" outlineLevel="1"/>
    <col min="23" max="41" width="8.85546875" style="6" hidden="1" customWidth="1" outlineLevel="1"/>
    <col min="42" max="45" width="10.5703125" style="6" hidden="1" customWidth="1" outlineLevel="1"/>
    <col min="46" max="85" width="8.85546875" style="6" hidden="1" customWidth="1" outlineLevel="1"/>
    <col min="86" max="86" width="3.7109375" style="6" customWidth="1" collapsed="1"/>
    <col min="87" max="91" width="13.7109375" style="6" customWidth="1"/>
    <col min="92" max="92" width="4.7109375" style="6" customWidth="1"/>
    <col min="93" max="97" width="13.7109375" style="6" customWidth="1"/>
    <col min="98" max="16384" width="8.85546875" style="6"/>
  </cols>
  <sheetData>
    <row r="1" spans="3:185" s="337" customFormat="1" ht="21" x14ac:dyDescent="0.35">
      <c r="C1" s="341" t="s">
        <v>247</v>
      </c>
      <c r="D1" s="338"/>
      <c r="E1" s="339"/>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row>
    <row r="2" spans="3:185" s="337" customFormat="1" x14ac:dyDescent="0.25">
      <c r="D2" s="338"/>
      <c r="E2" s="339"/>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0"/>
      <c r="DP2" s="340"/>
      <c r="DQ2" s="340"/>
      <c r="DR2" s="340"/>
      <c r="DS2" s="340"/>
      <c r="DT2" s="340"/>
      <c r="DU2" s="340"/>
      <c r="DV2" s="340"/>
      <c r="DW2" s="340"/>
      <c r="DX2" s="340"/>
      <c r="DY2" s="340"/>
      <c r="DZ2" s="340"/>
      <c r="EA2" s="340"/>
      <c r="EB2" s="340"/>
      <c r="EC2" s="340"/>
      <c r="ED2" s="340"/>
      <c r="EE2" s="340"/>
      <c r="EF2" s="340"/>
      <c r="EG2" s="340"/>
      <c r="EH2" s="340"/>
      <c r="EI2" s="340"/>
      <c r="EJ2" s="340"/>
      <c r="EK2" s="340"/>
      <c r="EL2" s="340"/>
      <c r="EM2" s="340"/>
      <c r="EN2" s="340"/>
      <c r="EO2" s="340"/>
      <c r="EP2" s="340"/>
      <c r="EQ2" s="340"/>
      <c r="ER2" s="340"/>
      <c r="ES2" s="340"/>
      <c r="ET2" s="340"/>
      <c r="EU2" s="340"/>
      <c r="EV2" s="340"/>
      <c r="EW2" s="340"/>
      <c r="EX2" s="340"/>
      <c r="EY2" s="340"/>
      <c r="EZ2" s="340"/>
      <c r="FA2" s="340"/>
      <c r="FB2" s="340"/>
      <c r="FC2" s="340"/>
      <c r="FD2" s="340"/>
      <c r="FE2" s="340"/>
      <c r="FF2" s="340"/>
      <c r="FG2" s="340"/>
      <c r="FH2" s="340"/>
      <c r="FI2" s="340"/>
      <c r="FJ2" s="340"/>
      <c r="FK2" s="340"/>
      <c r="FL2" s="340"/>
      <c r="FM2" s="340"/>
      <c r="FN2" s="340"/>
      <c r="FO2" s="340"/>
      <c r="FP2" s="340"/>
      <c r="FQ2" s="340"/>
      <c r="FR2" s="340"/>
      <c r="FS2" s="340"/>
      <c r="FT2" s="340"/>
      <c r="FU2" s="340"/>
      <c r="FV2" s="340"/>
      <c r="FW2" s="340"/>
      <c r="FX2" s="340"/>
      <c r="FY2" s="340"/>
      <c r="FZ2" s="340"/>
      <c r="GA2" s="340"/>
      <c r="GB2" s="340"/>
      <c r="GC2" s="340"/>
    </row>
    <row r="3" spans="3:185" s="329" customFormat="1" x14ac:dyDescent="0.25"/>
    <row r="4" spans="3:185" s="329" customFormat="1" x14ac:dyDescent="0.25">
      <c r="C4" s="342" t="s">
        <v>248</v>
      </c>
    </row>
    <row r="5" spans="3:185" s="329" customFormat="1" x14ac:dyDescent="0.25"/>
    <row r="6" spans="3:185" s="329" customFormat="1" x14ac:dyDescent="0.25"/>
    <row r="7" spans="3:185" s="329" customFormat="1" x14ac:dyDescent="0.25"/>
    <row r="8" spans="3:185" s="329" customFormat="1" x14ac:dyDescent="0.25"/>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pageSetUpPr fitToPage="1"/>
  </sheetPr>
  <dimension ref="B1:X42"/>
  <sheetViews>
    <sheetView showGridLines="0" zoomScale="80" zoomScaleNormal="80" zoomScaleSheetLayoutView="70" workbookViewId="0">
      <pane xSplit="2" ySplit="3" topLeftCell="C4" activePane="bottomRight" state="frozen"/>
      <selection activeCell="F19" sqref="F19"/>
      <selection pane="topRight" activeCell="F19" sqref="F19"/>
      <selection pane="bottomLeft" activeCell="F19" sqref="F19"/>
      <selection pane="bottomRight" sqref="A1:XFD1048576"/>
    </sheetView>
  </sheetViews>
  <sheetFormatPr defaultColWidth="8.85546875" defaultRowHeight="15" x14ac:dyDescent="0.25"/>
  <cols>
    <col min="1" max="1" width="4.7109375" style="6" customWidth="1"/>
    <col min="2" max="2" width="45.7109375" style="38" customWidth="1"/>
    <col min="3" max="5" width="13.85546875" style="6" customWidth="1"/>
    <col min="6" max="6" width="3.7109375" style="39" customWidth="1"/>
    <col min="7" max="10" width="13.85546875" style="6" customWidth="1"/>
    <col min="11" max="11" width="13.85546875" style="1" customWidth="1"/>
    <col min="12" max="12" width="3.7109375" style="6" customWidth="1"/>
    <col min="13" max="16" width="13.85546875" style="6" customWidth="1"/>
    <col min="17" max="17" width="13.85546875" style="1" customWidth="1"/>
    <col min="18" max="18" width="3.7109375" style="6" customWidth="1"/>
    <col min="19" max="22" width="13.85546875" style="6" customWidth="1"/>
    <col min="23" max="23" width="13.85546875" style="1" customWidth="1"/>
    <col min="24" max="16384" width="8.85546875" style="6"/>
  </cols>
  <sheetData>
    <row r="1" spans="2:24" ht="15.75" thickBot="1" x14ac:dyDescent="0.3">
      <c r="G1" s="47" t="s">
        <v>245</v>
      </c>
      <c r="H1" s="48"/>
      <c r="I1" s="48"/>
      <c r="J1" s="48"/>
      <c r="K1" s="48"/>
      <c r="L1" s="329"/>
      <c r="M1" s="26" t="s">
        <v>165</v>
      </c>
      <c r="N1" s="139"/>
      <c r="O1" s="139"/>
      <c r="P1" s="139"/>
      <c r="Q1" s="140"/>
      <c r="R1" s="329"/>
      <c r="S1" s="15" t="s">
        <v>246</v>
      </c>
      <c r="T1" s="141"/>
      <c r="U1" s="141"/>
      <c r="V1" s="141"/>
      <c r="W1" s="142"/>
    </row>
    <row r="2" spans="2:24" ht="14.25" customHeight="1" x14ac:dyDescent="0.25">
      <c r="G2" s="1"/>
      <c r="H2" s="1"/>
      <c r="I2" s="1"/>
      <c r="J2" s="1"/>
      <c r="M2" s="1"/>
      <c r="N2" s="1"/>
      <c r="O2" s="1"/>
      <c r="P2" s="1"/>
      <c r="Q2" s="37"/>
      <c r="S2" s="1"/>
      <c r="T2" s="1"/>
      <c r="U2" s="1"/>
      <c r="V2" s="1"/>
    </row>
    <row r="3" spans="2:24" s="64" customFormat="1" ht="60" customHeight="1" x14ac:dyDescent="0.25">
      <c r="B3" s="188" t="s">
        <v>174</v>
      </c>
      <c r="C3" s="189" t="s">
        <v>96</v>
      </c>
      <c r="D3" s="189" t="s">
        <v>59</v>
      </c>
      <c r="E3" s="175" t="s">
        <v>108</v>
      </c>
      <c r="F3" s="190"/>
      <c r="G3" s="171" t="s">
        <v>161</v>
      </c>
      <c r="H3" s="171" t="s">
        <v>162</v>
      </c>
      <c r="I3" s="171" t="s">
        <v>163</v>
      </c>
      <c r="J3" s="171" t="s">
        <v>164</v>
      </c>
      <c r="K3" s="174" t="s">
        <v>2</v>
      </c>
      <c r="M3" s="171" t="s">
        <v>161</v>
      </c>
      <c r="N3" s="171" t="s">
        <v>162</v>
      </c>
      <c r="O3" s="171" t="s">
        <v>163</v>
      </c>
      <c r="P3" s="171" t="s">
        <v>164</v>
      </c>
      <c r="Q3" s="174" t="s">
        <v>2</v>
      </c>
      <c r="S3" s="171" t="s">
        <v>161</v>
      </c>
      <c r="T3" s="171" t="s">
        <v>162</v>
      </c>
      <c r="U3" s="171" t="s">
        <v>163</v>
      </c>
      <c r="V3" s="171" t="s">
        <v>164</v>
      </c>
      <c r="W3" s="174" t="s">
        <v>2</v>
      </c>
    </row>
    <row r="4" spans="2:24" ht="14.25" customHeight="1" x14ac:dyDescent="0.25">
      <c r="B4" s="7"/>
      <c r="C4" s="3"/>
      <c r="G4" s="40"/>
      <c r="H4" s="41"/>
      <c r="I4" s="41"/>
      <c r="J4" s="41"/>
      <c r="K4" s="42"/>
      <c r="M4" s="40"/>
      <c r="N4" s="41"/>
      <c r="O4" s="41"/>
      <c r="P4" s="41"/>
      <c r="Q4" s="42"/>
      <c r="S4" s="40"/>
      <c r="T4" s="41"/>
      <c r="U4" s="41"/>
      <c r="V4" s="41"/>
      <c r="W4" s="42"/>
    </row>
    <row r="5" spans="2:24" ht="14.25" customHeight="1" x14ac:dyDescent="0.25">
      <c r="B5" s="7" t="s">
        <v>60</v>
      </c>
      <c r="C5" s="3"/>
      <c r="G5" s="40"/>
      <c r="H5" s="41"/>
      <c r="I5" s="41"/>
      <c r="J5" s="41"/>
      <c r="K5" s="42"/>
      <c r="M5" s="40"/>
      <c r="N5" s="41"/>
      <c r="O5" s="41"/>
      <c r="P5" s="41"/>
      <c r="Q5" s="42"/>
      <c r="S5" s="40"/>
      <c r="T5" s="41"/>
      <c r="U5" s="41"/>
      <c r="V5" s="41"/>
      <c r="W5" s="42"/>
    </row>
    <row r="6" spans="2:24" ht="14.25" customHeight="1" thickBot="1" x14ac:dyDescent="0.3">
      <c r="B6" s="177" t="s">
        <v>19</v>
      </c>
      <c r="C6" s="178">
        <v>31189.024390243903</v>
      </c>
      <c r="D6" s="178">
        <v>30938.084937040927</v>
      </c>
      <c r="E6" s="178">
        <v>30452.99301294098</v>
      </c>
      <c r="G6" s="179">
        <v>8732.9268292682937</v>
      </c>
      <c r="H6" s="178">
        <v>14970.731707317076</v>
      </c>
      <c r="I6" s="178">
        <v>7485.3658536585372</v>
      </c>
      <c r="J6" s="178">
        <v>0</v>
      </c>
      <c r="K6" s="180">
        <v>31189.024390243903</v>
      </c>
      <c r="L6" s="59"/>
      <c r="M6" s="179">
        <v>8662.6637823714591</v>
      </c>
      <c r="N6" s="178">
        <v>14850.280769779645</v>
      </c>
      <c r="O6" s="178">
        <v>7425.1403848898217</v>
      </c>
      <c r="P6" s="178">
        <v>0</v>
      </c>
      <c r="Q6" s="180">
        <v>30938.084937040927</v>
      </c>
      <c r="R6" s="59"/>
      <c r="S6" s="179">
        <v>8526.8380436234747</v>
      </c>
      <c r="T6" s="178">
        <v>14617.43664621167</v>
      </c>
      <c r="U6" s="178">
        <v>7308.7183231058343</v>
      </c>
      <c r="V6" s="178">
        <v>0</v>
      </c>
      <c r="W6" s="180">
        <v>30452.99301294098</v>
      </c>
    </row>
    <row r="7" spans="2:24" ht="27" customHeight="1" thickBot="1" x14ac:dyDescent="0.3">
      <c r="B7" s="124" t="s">
        <v>40</v>
      </c>
      <c r="C7" s="125">
        <v>31189.024390243903</v>
      </c>
      <c r="D7" s="126">
        <v>30938.084937040927</v>
      </c>
      <c r="E7" s="127">
        <v>30452.99301294098</v>
      </c>
      <c r="F7" s="6"/>
      <c r="G7" s="154">
        <v>8732.9268292682937</v>
      </c>
      <c r="H7" s="154">
        <v>14970.731707317076</v>
      </c>
      <c r="I7" s="154">
        <v>7485.3658536585372</v>
      </c>
      <c r="J7" s="154">
        <v>0</v>
      </c>
      <c r="K7" s="155">
        <v>31189.024390243903</v>
      </c>
      <c r="L7" s="59"/>
      <c r="M7" s="154">
        <v>8662.6637823714591</v>
      </c>
      <c r="N7" s="154">
        <v>14850.280769779645</v>
      </c>
      <c r="O7" s="154">
        <v>7425.1403848898217</v>
      </c>
      <c r="P7" s="154">
        <v>0</v>
      </c>
      <c r="Q7" s="156">
        <v>30938.084937040927</v>
      </c>
      <c r="R7" s="59"/>
      <c r="S7" s="154">
        <v>8526.8380436234747</v>
      </c>
      <c r="T7" s="154">
        <v>14617.43664621167</v>
      </c>
      <c r="U7" s="154">
        <v>7308.7183231058343</v>
      </c>
      <c r="V7" s="154">
        <v>0</v>
      </c>
      <c r="W7" s="156">
        <v>30452.99301294098</v>
      </c>
      <c r="X7" s="59"/>
    </row>
    <row r="8" spans="2:24" ht="14.25" customHeight="1" x14ac:dyDescent="0.25">
      <c r="C8" s="31"/>
      <c r="G8" s="43"/>
      <c r="H8" s="44"/>
      <c r="I8" s="44"/>
      <c r="J8" s="44"/>
      <c r="K8" s="45"/>
      <c r="M8" s="43"/>
      <c r="N8" s="44"/>
      <c r="O8" s="44"/>
      <c r="P8" s="44"/>
      <c r="Q8" s="45"/>
      <c r="S8" s="43"/>
      <c r="T8" s="44"/>
      <c r="U8" s="44"/>
      <c r="V8" s="44"/>
      <c r="W8" s="45"/>
    </row>
    <row r="9" spans="2:24" ht="14.25" customHeight="1" x14ac:dyDescent="0.25">
      <c r="B9" s="7" t="s">
        <v>41</v>
      </c>
      <c r="C9" s="3"/>
      <c r="G9" s="40"/>
      <c r="H9" s="41"/>
      <c r="I9" s="41"/>
      <c r="J9" s="41"/>
      <c r="K9" s="42"/>
      <c r="M9" s="40"/>
      <c r="N9" s="41"/>
      <c r="O9" s="41"/>
      <c r="P9" s="41"/>
      <c r="Q9" s="42"/>
      <c r="S9" s="40"/>
      <c r="T9" s="41"/>
      <c r="U9" s="41"/>
      <c r="V9" s="41"/>
      <c r="W9" s="42"/>
    </row>
    <row r="10" spans="2:24" ht="14.25" customHeight="1" x14ac:dyDescent="0.25">
      <c r="B10" s="177" t="s">
        <v>39</v>
      </c>
      <c r="C10" s="178">
        <v>0</v>
      </c>
      <c r="D10" s="178">
        <v>0</v>
      </c>
      <c r="E10" s="178">
        <v>0</v>
      </c>
      <c r="G10" s="179">
        <v>0</v>
      </c>
      <c r="H10" s="178">
        <v>0</v>
      </c>
      <c r="I10" s="178">
        <v>0</v>
      </c>
      <c r="J10" s="178">
        <v>0</v>
      </c>
      <c r="K10" s="180">
        <v>0</v>
      </c>
      <c r="L10" s="59"/>
      <c r="M10" s="179">
        <v>0</v>
      </c>
      <c r="N10" s="178">
        <v>0</v>
      </c>
      <c r="O10" s="178">
        <v>0</v>
      </c>
      <c r="P10" s="178">
        <v>0</v>
      </c>
      <c r="Q10" s="180">
        <v>0</v>
      </c>
      <c r="R10" s="59"/>
      <c r="S10" s="179">
        <v>0</v>
      </c>
      <c r="T10" s="178">
        <v>0</v>
      </c>
      <c r="U10" s="178">
        <v>0</v>
      </c>
      <c r="V10" s="178">
        <v>0</v>
      </c>
      <c r="W10" s="180">
        <v>0</v>
      </c>
    </row>
    <row r="11" spans="2:24" ht="14.25" customHeight="1" x14ac:dyDescent="0.25">
      <c r="B11" s="177" t="s">
        <v>3</v>
      </c>
      <c r="C11" s="178">
        <v>2875</v>
      </c>
      <c r="D11" s="178">
        <v>2875</v>
      </c>
      <c r="E11" s="178">
        <v>2829.9216027874563</v>
      </c>
      <c r="G11" s="179">
        <v>875</v>
      </c>
      <c r="H11" s="178">
        <v>1500</v>
      </c>
      <c r="I11" s="178">
        <v>500</v>
      </c>
      <c r="J11" s="178">
        <v>0</v>
      </c>
      <c r="K11" s="180">
        <v>2875</v>
      </c>
      <c r="L11" s="59"/>
      <c r="M11" s="179">
        <v>875</v>
      </c>
      <c r="N11" s="178">
        <v>1500</v>
      </c>
      <c r="O11" s="178">
        <v>500</v>
      </c>
      <c r="P11" s="178">
        <v>0</v>
      </c>
      <c r="Q11" s="180">
        <v>2875</v>
      </c>
      <c r="R11" s="59"/>
      <c r="S11" s="179">
        <v>861.28048780487802</v>
      </c>
      <c r="T11" s="178">
        <v>1476.4808362369338</v>
      </c>
      <c r="U11" s="178">
        <v>492.16027874564458</v>
      </c>
      <c r="V11" s="178">
        <v>0</v>
      </c>
      <c r="W11" s="180">
        <v>2829.9216027874563</v>
      </c>
    </row>
    <row r="12" spans="2:24" ht="14.25" customHeight="1" thickBot="1" x14ac:dyDescent="0.3">
      <c r="B12" s="177" t="s">
        <v>28</v>
      </c>
      <c r="C12" s="178">
        <v>35542.799999999988</v>
      </c>
      <c r="D12" s="178">
        <v>35542.799999999988</v>
      </c>
      <c r="E12" s="178">
        <v>34985.508710801383</v>
      </c>
      <c r="G12" s="179">
        <v>7898.3999999999987</v>
      </c>
      <c r="H12" s="178">
        <v>23695.199999999993</v>
      </c>
      <c r="I12" s="178">
        <v>3949.1999999999994</v>
      </c>
      <c r="J12" s="178">
        <v>0</v>
      </c>
      <c r="K12" s="180">
        <v>35542.799999999988</v>
      </c>
      <c r="L12" s="59"/>
      <c r="M12" s="179">
        <v>7898.3999999999987</v>
      </c>
      <c r="N12" s="178">
        <v>23695.199999999993</v>
      </c>
      <c r="O12" s="178">
        <v>3949.1999999999994</v>
      </c>
      <c r="P12" s="178">
        <v>0</v>
      </c>
      <c r="Q12" s="180">
        <v>35542.799999999988</v>
      </c>
      <c r="R12" s="59"/>
      <c r="S12" s="179">
        <v>7774.5574912891971</v>
      </c>
      <c r="T12" s="178">
        <v>23323.672473867588</v>
      </c>
      <c r="U12" s="178">
        <v>3887.2787456445985</v>
      </c>
      <c r="V12" s="178">
        <v>0</v>
      </c>
      <c r="W12" s="180">
        <v>34985.508710801383</v>
      </c>
    </row>
    <row r="13" spans="2:24" ht="15.75" thickBot="1" x14ac:dyDescent="0.3">
      <c r="B13" s="124" t="s">
        <v>103</v>
      </c>
      <c r="C13" s="125">
        <v>38417.799999999988</v>
      </c>
      <c r="D13" s="126">
        <v>38417.799999999988</v>
      </c>
      <c r="E13" s="127">
        <v>37815.43031358884</v>
      </c>
      <c r="F13" s="6"/>
      <c r="G13" s="160">
        <v>8773.3999999999978</v>
      </c>
      <c r="H13" s="125">
        <v>25195.199999999993</v>
      </c>
      <c r="I13" s="125">
        <v>4449.1999999999989</v>
      </c>
      <c r="J13" s="125">
        <v>0</v>
      </c>
      <c r="K13" s="161">
        <v>38417.799999999988</v>
      </c>
      <c r="L13" s="59"/>
      <c r="M13" s="160">
        <v>8773.3999999999978</v>
      </c>
      <c r="N13" s="125">
        <v>25195.199999999993</v>
      </c>
      <c r="O13" s="125">
        <v>4449.1999999999989</v>
      </c>
      <c r="P13" s="125">
        <v>0</v>
      </c>
      <c r="Q13" s="162">
        <v>38417.799999999988</v>
      </c>
      <c r="R13" s="59"/>
      <c r="S13" s="160">
        <v>8635.8379790940744</v>
      </c>
      <c r="T13" s="125">
        <v>24800.153310104521</v>
      </c>
      <c r="U13" s="125">
        <v>4379.4390243902435</v>
      </c>
      <c r="V13" s="125">
        <v>0</v>
      </c>
      <c r="W13" s="162">
        <v>37815.43031358884</v>
      </c>
      <c r="X13" s="59"/>
    </row>
    <row r="14" spans="2:24" ht="14.25" customHeight="1" x14ac:dyDescent="0.25">
      <c r="C14" s="31"/>
      <c r="G14" s="43"/>
      <c r="H14" s="44"/>
      <c r="I14" s="44"/>
      <c r="J14" s="44"/>
      <c r="K14" s="45"/>
      <c r="M14" s="43"/>
      <c r="N14" s="44"/>
      <c r="O14" s="44"/>
      <c r="P14" s="44"/>
      <c r="Q14" s="45"/>
      <c r="S14" s="43"/>
      <c r="T14" s="44"/>
      <c r="U14" s="44"/>
      <c r="V14" s="44"/>
      <c r="W14" s="45"/>
    </row>
    <row r="15" spans="2:24" s="39" customFormat="1" ht="14.25" customHeight="1" x14ac:dyDescent="0.25">
      <c r="B15" s="56" t="s">
        <v>62</v>
      </c>
      <c r="C15" s="184"/>
      <c r="D15" s="184"/>
      <c r="E15" s="184"/>
      <c r="G15" s="185"/>
      <c r="H15" s="184"/>
      <c r="I15" s="184"/>
      <c r="J15" s="184"/>
      <c r="K15" s="186"/>
      <c r="M15" s="185"/>
      <c r="N15" s="184"/>
      <c r="O15" s="184"/>
      <c r="P15" s="184"/>
      <c r="Q15" s="186"/>
      <c r="S15" s="185"/>
      <c r="T15" s="184"/>
      <c r="U15" s="184"/>
      <c r="V15" s="184"/>
      <c r="W15" s="186"/>
    </row>
    <row r="16" spans="2:24" ht="14.25" customHeight="1" x14ac:dyDescent="0.25">
      <c r="B16" s="177" t="s">
        <v>67</v>
      </c>
      <c r="C16" s="178">
        <v>50000</v>
      </c>
      <c r="D16" s="178">
        <v>50000</v>
      </c>
      <c r="E16" s="178">
        <v>49216.027874564454</v>
      </c>
      <c r="G16" s="179">
        <v>25000</v>
      </c>
      <c r="H16" s="178">
        <v>25000</v>
      </c>
      <c r="I16" s="178">
        <v>0</v>
      </c>
      <c r="J16" s="178">
        <v>0</v>
      </c>
      <c r="K16" s="180">
        <v>50000</v>
      </c>
      <c r="L16" s="59"/>
      <c r="M16" s="179">
        <v>25000</v>
      </c>
      <c r="N16" s="178">
        <v>25000</v>
      </c>
      <c r="O16" s="178">
        <v>0</v>
      </c>
      <c r="P16" s="178">
        <v>0</v>
      </c>
      <c r="Q16" s="180">
        <v>50000</v>
      </c>
      <c r="R16" s="59"/>
      <c r="S16" s="179">
        <v>24608.013937282227</v>
      </c>
      <c r="T16" s="178">
        <v>24608.013937282227</v>
      </c>
      <c r="U16" s="178">
        <v>0</v>
      </c>
      <c r="V16" s="178">
        <v>0</v>
      </c>
      <c r="W16" s="180">
        <v>49216.027874564454</v>
      </c>
    </row>
    <row r="17" spans="2:24" ht="14.25" customHeight="1" thickBot="1" x14ac:dyDescent="0.3">
      <c r="B17" s="187" t="s">
        <v>134</v>
      </c>
      <c r="C17" s="181">
        <v>52000.000000000007</v>
      </c>
      <c r="D17" s="181">
        <v>52000.000000000007</v>
      </c>
      <c r="E17" s="181">
        <v>51184.668989547041</v>
      </c>
      <c r="G17" s="182">
        <v>15826.086956521742</v>
      </c>
      <c r="H17" s="181">
        <v>27130.4347826087</v>
      </c>
      <c r="I17" s="181">
        <v>9043.4782608695659</v>
      </c>
      <c r="J17" s="181">
        <v>0</v>
      </c>
      <c r="K17" s="183">
        <v>52000.000000000007</v>
      </c>
      <c r="L17" s="59"/>
      <c r="M17" s="179">
        <v>15826.086956521742</v>
      </c>
      <c r="N17" s="178">
        <v>27130.4347826087</v>
      </c>
      <c r="O17" s="178">
        <v>9043.4782608695659</v>
      </c>
      <c r="P17" s="178">
        <v>0</v>
      </c>
      <c r="Q17" s="180">
        <v>52000.000000000007</v>
      </c>
      <c r="R17" s="59"/>
      <c r="S17" s="179">
        <v>15577.9427359491</v>
      </c>
      <c r="T17" s="178">
        <v>26705.044690198458</v>
      </c>
      <c r="U17" s="178">
        <v>8901.6815633994847</v>
      </c>
      <c r="V17" s="178">
        <v>0</v>
      </c>
      <c r="W17" s="180">
        <v>51184.668989547041</v>
      </c>
    </row>
    <row r="18" spans="2:24" ht="15.75" thickBot="1" x14ac:dyDescent="0.3">
      <c r="B18" s="124" t="s">
        <v>62</v>
      </c>
      <c r="C18" s="125">
        <v>102000</v>
      </c>
      <c r="D18" s="126">
        <v>102000</v>
      </c>
      <c r="E18" s="127">
        <v>100400.69686411149</v>
      </c>
      <c r="F18" s="6"/>
      <c r="G18" s="160">
        <v>40826.086956521744</v>
      </c>
      <c r="H18" s="125">
        <v>52130.434782608703</v>
      </c>
      <c r="I18" s="125">
        <v>9043.4782608695659</v>
      </c>
      <c r="J18" s="125">
        <v>0</v>
      </c>
      <c r="K18" s="161">
        <v>102000.00000000001</v>
      </c>
      <c r="L18" s="59"/>
      <c r="M18" s="160">
        <v>40826.086956521744</v>
      </c>
      <c r="N18" s="125">
        <v>52130.434782608703</v>
      </c>
      <c r="O18" s="125">
        <v>9043.4782608695659</v>
      </c>
      <c r="P18" s="125">
        <v>0</v>
      </c>
      <c r="Q18" s="162">
        <v>102000.00000000001</v>
      </c>
      <c r="R18" s="59"/>
      <c r="S18" s="160">
        <v>40185.956673231325</v>
      </c>
      <c r="T18" s="125">
        <v>51313.058627480685</v>
      </c>
      <c r="U18" s="125">
        <v>8901.6815633994847</v>
      </c>
      <c r="V18" s="125">
        <v>0</v>
      </c>
      <c r="W18" s="162">
        <v>100400.69686411149</v>
      </c>
      <c r="X18" s="59"/>
    </row>
    <row r="19" spans="2:24" ht="14.25" customHeight="1" thickBot="1" x14ac:dyDescent="0.3">
      <c r="C19" s="31"/>
      <c r="G19" s="43"/>
      <c r="H19" s="44"/>
      <c r="I19" s="44"/>
      <c r="J19" s="44"/>
      <c r="K19" s="45"/>
      <c r="M19" s="43"/>
      <c r="N19" s="44"/>
      <c r="O19" s="44"/>
      <c r="P19" s="44"/>
      <c r="Q19" s="45"/>
      <c r="S19" s="43"/>
      <c r="T19" s="44"/>
      <c r="U19" s="44"/>
      <c r="V19" s="44"/>
      <c r="W19" s="45"/>
    </row>
    <row r="20" spans="2:24" ht="15.75" thickBot="1" x14ac:dyDescent="0.3">
      <c r="B20" s="124" t="s">
        <v>140</v>
      </c>
      <c r="C20" s="125">
        <v>171606.82439024388</v>
      </c>
      <c r="D20" s="126">
        <v>171355.88493704092</v>
      </c>
      <c r="E20" s="127">
        <v>168669.12019064132</v>
      </c>
      <c r="F20" s="6"/>
      <c r="G20" s="160">
        <v>58332.413785790035</v>
      </c>
      <c r="H20" s="125">
        <v>92296.366489925771</v>
      </c>
      <c r="I20" s="125">
        <v>20978.0441145281</v>
      </c>
      <c r="J20" s="125">
        <v>0</v>
      </c>
      <c r="K20" s="161">
        <v>171606.82439024391</v>
      </c>
      <c r="L20" s="59"/>
      <c r="M20" s="160">
        <v>58262.150738893193</v>
      </c>
      <c r="N20" s="125">
        <v>92175.915552388353</v>
      </c>
      <c r="O20" s="125">
        <v>20917.818645759387</v>
      </c>
      <c r="P20" s="125">
        <v>0</v>
      </c>
      <c r="Q20" s="162">
        <v>171355.88493704094</v>
      </c>
      <c r="R20" s="59"/>
      <c r="S20" s="160">
        <v>57348.632695948872</v>
      </c>
      <c r="T20" s="125">
        <v>90730.648583796879</v>
      </c>
      <c r="U20" s="125">
        <v>20589.838910895563</v>
      </c>
      <c r="V20" s="125">
        <v>0</v>
      </c>
      <c r="W20" s="162">
        <v>168669.12019064132</v>
      </c>
      <c r="X20" s="59"/>
    </row>
    <row r="21" spans="2:24" x14ac:dyDescent="0.25">
      <c r="B21" s="6"/>
      <c r="C21" s="4"/>
      <c r="D21" s="4"/>
      <c r="E21" s="1"/>
      <c r="F21" s="6"/>
      <c r="Q21" s="207"/>
      <c r="W21" s="208"/>
    </row>
    <row r="22" spans="2:24" ht="14.25" customHeight="1" x14ac:dyDescent="0.25"/>
    <row r="23" spans="2:24" ht="14.25" customHeight="1" x14ac:dyDescent="0.25"/>
    <row r="24" spans="2:24" ht="14.25" customHeight="1" x14ac:dyDescent="0.25"/>
    <row r="25" spans="2:24" ht="14.25" customHeight="1" x14ac:dyDescent="0.25"/>
    <row r="26" spans="2:24" ht="14.25" customHeight="1" x14ac:dyDescent="0.25"/>
    <row r="27" spans="2:24" ht="14.25" customHeight="1" x14ac:dyDescent="0.25"/>
    <row r="28" spans="2:24" ht="14.25" customHeight="1" x14ac:dyDescent="0.25"/>
    <row r="29" spans="2:24" ht="14.25" customHeight="1" x14ac:dyDescent="0.25"/>
    <row r="30" spans="2:24" ht="14.25" customHeight="1" x14ac:dyDescent="0.25"/>
    <row r="31" spans="2:24" ht="14.25" customHeight="1" x14ac:dyDescent="0.25"/>
    <row r="32" spans="2:24"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2" ht="14.45" customHeight="1" x14ac:dyDescent="0.25"/>
  </sheetData>
  <pageMargins left="0.7" right="0.7" top="0.75" bottom="0.75" header="0.3" footer="0.3"/>
  <pageSetup paperSize="8" scale="6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C1:GC46"/>
  <sheetViews>
    <sheetView showGridLines="0" zoomScale="80" zoomScaleNormal="80" workbookViewId="0">
      <selection activeCell="C4" sqref="C4"/>
    </sheetView>
  </sheetViews>
  <sheetFormatPr defaultColWidth="8.85546875" defaultRowHeight="15" outlineLevelCol="1" x14ac:dyDescent="0.25"/>
  <cols>
    <col min="1" max="1" width="4.140625" style="6" customWidth="1"/>
    <col min="2" max="2" width="20.140625" style="6" customWidth="1"/>
    <col min="3" max="3" width="26.28515625" style="6" customWidth="1"/>
    <col min="4" max="4" width="9.7109375" style="6" customWidth="1"/>
    <col min="5" max="5" width="11.140625" style="6" customWidth="1"/>
    <col min="6" max="6" width="27.42578125" style="6" customWidth="1"/>
    <col min="7" max="7" width="17.7109375" style="6" hidden="1" customWidth="1" outlineLevel="1"/>
    <col min="8" max="8" width="44.7109375" style="6" hidden="1" customWidth="1" outlineLevel="1"/>
    <col min="9" max="9" width="13.7109375" style="6" hidden="1" customWidth="1" outlineLevel="1"/>
    <col min="10" max="10" width="14.28515625" style="6" hidden="1" customWidth="1" outlineLevel="1"/>
    <col min="11" max="12" width="15.28515625" style="6" hidden="1" customWidth="1" outlineLevel="1"/>
    <col min="13" max="14" width="16.42578125" style="6" hidden="1" customWidth="1" outlineLevel="1"/>
    <col min="15" max="16" width="16" style="6" hidden="1" customWidth="1" outlineLevel="1"/>
    <col min="17" max="20" width="12.140625" style="6" hidden="1" customWidth="1" outlineLevel="1"/>
    <col min="21" max="21" width="16" style="6" hidden="1" customWidth="1" outlineLevel="1"/>
    <col min="22" max="22" width="14" style="6" hidden="1" customWidth="1" outlineLevel="1"/>
    <col min="23" max="24" width="16" style="62" hidden="1" customWidth="1" outlineLevel="1"/>
    <col min="25" max="25" width="16" style="6" hidden="1" customWidth="1" outlineLevel="1"/>
    <col min="26" max="26" width="13" style="6" hidden="1" customWidth="1" outlineLevel="1"/>
    <col min="27" max="27" width="17" style="6" hidden="1" customWidth="1" outlineLevel="1"/>
    <col min="28" max="28" width="10.5703125" style="6" hidden="1" customWidth="1" outlineLevel="1"/>
    <col min="29" max="91" width="10.140625" style="6" hidden="1" customWidth="1" outlineLevel="1"/>
    <col min="92" max="92" width="3.7109375" style="6" customWidth="1" collapsed="1"/>
    <col min="93" max="97" width="13.7109375" style="6" customWidth="1"/>
    <col min="98" max="98" width="4.7109375" style="6" customWidth="1"/>
    <col min="99" max="103" width="13.7109375" style="6" customWidth="1"/>
    <col min="104" max="104" width="4.7109375" style="6" customWidth="1"/>
    <col min="105" max="109" width="13.7109375" style="6" customWidth="1"/>
    <col min="110" max="16384" width="8.85546875" style="6"/>
  </cols>
  <sheetData>
    <row r="1" spans="3:185" s="337" customFormat="1" ht="21" x14ac:dyDescent="0.35">
      <c r="C1" s="341" t="s">
        <v>247</v>
      </c>
      <c r="D1" s="338"/>
      <c r="E1" s="339"/>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row>
    <row r="2" spans="3:185" s="337" customFormat="1" x14ac:dyDescent="0.25">
      <c r="D2" s="338"/>
      <c r="E2" s="339"/>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0"/>
      <c r="DP2" s="340"/>
      <c r="DQ2" s="340"/>
      <c r="DR2" s="340"/>
      <c r="DS2" s="340"/>
      <c r="DT2" s="340"/>
      <c r="DU2" s="340"/>
      <c r="DV2" s="340"/>
      <c r="DW2" s="340"/>
      <c r="DX2" s="340"/>
      <c r="DY2" s="340"/>
      <c r="DZ2" s="340"/>
      <c r="EA2" s="340"/>
      <c r="EB2" s="340"/>
      <c r="EC2" s="340"/>
      <c r="ED2" s="340"/>
      <c r="EE2" s="340"/>
      <c r="EF2" s="340"/>
      <c r="EG2" s="340"/>
      <c r="EH2" s="340"/>
      <c r="EI2" s="340"/>
      <c r="EJ2" s="340"/>
      <c r="EK2" s="340"/>
      <c r="EL2" s="340"/>
      <c r="EM2" s="340"/>
      <c r="EN2" s="340"/>
      <c r="EO2" s="340"/>
      <c r="EP2" s="340"/>
      <c r="EQ2" s="340"/>
      <c r="ER2" s="340"/>
      <c r="ES2" s="340"/>
      <c r="ET2" s="340"/>
      <c r="EU2" s="340"/>
      <c r="EV2" s="340"/>
      <c r="EW2" s="340"/>
      <c r="EX2" s="340"/>
      <c r="EY2" s="340"/>
      <c r="EZ2" s="340"/>
      <c r="FA2" s="340"/>
      <c r="FB2" s="340"/>
      <c r="FC2" s="340"/>
      <c r="FD2" s="340"/>
      <c r="FE2" s="340"/>
      <c r="FF2" s="340"/>
      <c r="FG2" s="340"/>
      <c r="FH2" s="340"/>
      <c r="FI2" s="340"/>
      <c r="FJ2" s="340"/>
      <c r="FK2" s="340"/>
      <c r="FL2" s="340"/>
      <c r="FM2" s="340"/>
      <c r="FN2" s="340"/>
      <c r="FO2" s="340"/>
      <c r="FP2" s="340"/>
      <c r="FQ2" s="340"/>
      <c r="FR2" s="340"/>
      <c r="FS2" s="340"/>
      <c r="FT2" s="340"/>
      <c r="FU2" s="340"/>
      <c r="FV2" s="340"/>
      <c r="FW2" s="340"/>
      <c r="FX2" s="340"/>
      <c r="FY2" s="340"/>
      <c r="FZ2" s="340"/>
      <c r="GA2" s="340"/>
      <c r="GB2" s="340"/>
      <c r="GC2" s="340"/>
    </row>
    <row r="3" spans="3:185" s="329" customFormat="1" x14ac:dyDescent="0.25">
      <c r="W3" s="62"/>
      <c r="X3" s="62"/>
    </row>
    <row r="4" spans="3:185" s="329" customFormat="1" x14ac:dyDescent="0.25">
      <c r="C4" s="342" t="s">
        <v>248</v>
      </c>
      <c r="W4" s="62"/>
      <c r="X4" s="62"/>
    </row>
    <row r="5" spans="3:185" s="329" customFormat="1" x14ac:dyDescent="0.25">
      <c r="W5" s="62"/>
      <c r="X5" s="62"/>
    </row>
    <row r="6" spans="3:185" s="329" customFormat="1" x14ac:dyDescent="0.25">
      <c r="W6" s="62"/>
      <c r="X6" s="62"/>
    </row>
    <row r="7" spans="3:185" s="329" customFormat="1" x14ac:dyDescent="0.25">
      <c r="W7" s="62"/>
      <c r="X7" s="62"/>
    </row>
    <row r="8" spans="3:185" s="329" customFormat="1" x14ac:dyDescent="0.25">
      <c r="W8" s="62"/>
      <c r="X8" s="62"/>
    </row>
    <row r="9" spans="3:185" s="329" customFormat="1" x14ac:dyDescent="0.25">
      <c r="W9" s="62"/>
      <c r="X9" s="62"/>
    </row>
    <row r="10" spans="3:185" s="329" customFormat="1" x14ac:dyDescent="0.25">
      <c r="W10" s="62"/>
      <c r="X10" s="62"/>
    </row>
    <row r="11" spans="3:185" s="329" customFormat="1" x14ac:dyDescent="0.25">
      <c r="W11" s="62"/>
      <c r="X11" s="62"/>
    </row>
    <row r="12" spans="3:185" s="329" customFormat="1" x14ac:dyDescent="0.25">
      <c r="W12" s="62"/>
      <c r="X12" s="62"/>
    </row>
    <row r="13" spans="3:185" s="329" customFormat="1" x14ac:dyDescent="0.25">
      <c r="W13" s="62"/>
      <c r="X13" s="62"/>
    </row>
    <row r="14" spans="3:185" s="329" customFormat="1" x14ac:dyDescent="0.25">
      <c r="W14" s="62"/>
      <c r="X14" s="62"/>
    </row>
    <row r="15" spans="3:185" s="329" customFormat="1" x14ac:dyDescent="0.25">
      <c r="W15" s="62"/>
      <c r="X15" s="62"/>
    </row>
    <row r="16" spans="3:185" s="329" customFormat="1" x14ac:dyDescent="0.25">
      <c r="W16" s="62"/>
      <c r="X16" s="62"/>
    </row>
    <row r="17" spans="23:24" s="329" customFormat="1" x14ac:dyDescent="0.25">
      <c r="W17" s="62"/>
      <c r="X17" s="62"/>
    </row>
    <row r="18" spans="23:24" s="329" customFormat="1" x14ac:dyDescent="0.25">
      <c r="W18" s="62"/>
      <c r="X18" s="62"/>
    </row>
    <row r="19" spans="23:24" s="329" customFormat="1" x14ac:dyDescent="0.25">
      <c r="W19" s="62"/>
      <c r="X19" s="62"/>
    </row>
    <row r="20" spans="23:24" s="329" customFormat="1" x14ac:dyDescent="0.25">
      <c r="W20" s="62"/>
      <c r="X20" s="62"/>
    </row>
    <row r="21" spans="23:24" s="329" customFormat="1" x14ac:dyDescent="0.25">
      <c r="W21" s="62"/>
      <c r="X21" s="62"/>
    </row>
    <row r="22" spans="23:24" s="329" customFormat="1" x14ac:dyDescent="0.25">
      <c r="W22" s="62"/>
      <c r="X22" s="62"/>
    </row>
    <row r="23" spans="23:24" s="329" customFormat="1" x14ac:dyDescent="0.25">
      <c r="W23" s="62"/>
      <c r="X23" s="62"/>
    </row>
    <row r="24" spans="23:24" s="329" customFormat="1" x14ac:dyDescent="0.25">
      <c r="W24" s="62"/>
      <c r="X24" s="62"/>
    </row>
    <row r="25" spans="23:24" s="329" customFormat="1" x14ac:dyDescent="0.25">
      <c r="W25" s="62"/>
      <c r="X25" s="62"/>
    </row>
    <row r="26" spans="23:24" s="329" customFormat="1" x14ac:dyDescent="0.25">
      <c r="W26" s="62"/>
      <c r="X26" s="62"/>
    </row>
    <row r="27" spans="23:24" s="329" customFormat="1" x14ac:dyDescent="0.25">
      <c r="W27" s="62"/>
      <c r="X27" s="62"/>
    </row>
    <row r="28" spans="23:24" s="329" customFormat="1" x14ac:dyDescent="0.25">
      <c r="W28" s="62"/>
      <c r="X28" s="62"/>
    </row>
    <row r="29" spans="23:24" s="329" customFormat="1" x14ac:dyDescent="0.25">
      <c r="W29" s="62"/>
      <c r="X29" s="62"/>
    </row>
    <row r="30" spans="23:24" s="329" customFormat="1" x14ac:dyDescent="0.25">
      <c r="W30" s="62"/>
      <c r="X30" s="62"/>
    </row>
    <row r="31" spans="23:24" s="329" customFormat="1" x14ac:dyDescent="0.25">
      <c r="W31" s="62"/>
      <c r="X31" s="62"/>
    </row>
    <row r="32" spans="23:24" s="329" customFormat="1" x14ac:dyDescent="0.25">
      <c r="W32" s="62"/>
      <c r="X32" s="62"/>
    </row>
    <row r="33" spans="23:24" s="329" customFormat="1" x14ac:dyDescent="0.25">
      <c r="W33" s="62"/>
      <c r="X33" s="62"/>
    </row>
    <row r="34" spans="23:24" s="329" customFormat="1" x14ac:dyDescent="0.25">
      <c r="W34" s="62"/>
      <c r="X34" s="62"/>
    </row>
    <row r="35" spans="23:24" s="329" customFormat="1" x14ac:dyDescent="0.25">
      <c r="W35" s="62"/>
      <c r="X35" s="62"/>
    </row>
    <row r="36" spans="23:24" s="329" customFormat="1" x14ac:dyDescent="0.25">
      <c r="W36" s="62"/>
      <c r="X36" s="62"/>
    </row>
    <row r="37" spans="23:24" s="329" customFormat="1" x14ac:dyDescent="0.25">
      <c r="W37" s="62"/>
      <c r="X37" s="62"/>
    </row>
    <row r="38" spans="23:24" s="329" customFormat="1" x14ac:dyDescent="0.25">
      <c r="W38" s="62"/>
      <c r="X38" s="62"/>
    </row>
    <row r="39" spans="23:24" s="329" customFormat="1" x14ac:dyDescent="0.25">
      <c r="W39" s="62"/>
      <c r="X39" s="62"/>
    </row>
    <row r="40" spans="23:24" s="329" customFormat="1" x14ac:dyDescent="0.25">
      <c r="W40" s="62"/>
      <c r="X40" s="62"/>
    </row>
    <row r="41" spans="23:24" s="329" customFormat="1" x14ac:dyDescent="0.25">
      <c r="W41" s="62"/>
      <c r="X41" s="62"/>
    </row>
    <row r="42" spans="23:24" s="329" customFormat="1" x14ac:dyDescent="0.25">
      <c r="W42" s="62"/>
      <c r="X42" s="62"/>
    </row>
    <row r="43" spans="23:24" s="329" customFormat="1" x14ac:dyDescent="0.25">
      <c r="W43" s="62"/>
      <c r="X43" s="62"/>
    </row>
    <row r="44" spans="23:24" s="329" customFormat="1" x14ac:dyDescent="0.25">
      <c r="W44" s="62"/>
      <c r="X44" s="62"/>
    </row>
    <row r="45" spans="23:24" s="329" customFormat="1" x14ac:dyDescent="0.25">
      <c r="W45" s="62"/>
      <c r="X45" s="62"/>
    </row>
    <row r="46" spans="23:24" s="329" customFormat="1" x14ac:dyDescent="0.25">
      <c r="W46" s="62"/>
      <c r="X46" s="62"/>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C1:GC15"/>
  <sheetViews>
    <sheetView showGridLines="0" zoomScale="80" zoomScaleNormal="80" workbookViewId="0">
      <selection activeCell="C4" sqref="C4"/>
    </sheetView>
  </sheetViews>
  <sheetFormatPr defaultColWidth="8.85546875" defaultRowHeight="15" outlineLevelCol="1" x14ac:dyDescent="0.25"/>
  <cols>
    <col min="1" max="1" width="4.140625" style="6" customWidth="1"/>
    <col min="2" max="2" width="20.140625" style="6" customWidth="1"/>
    <col min="3" max="3" width="26.140625" style="6" customWidth="1"/>
    <col min="4" max="4" width="11.140625" style="6" customWidth="1"/>
    <col min="5" max="5" width="32.85546875" style="6" customWidth="1"/>
    <col min="6" max="6" width="18.42578125" style="6" hidden="1" customWidth="1" outlineLevel="1"/>
    <col min="7" max="7" width="30.85546875" style="6" hidden="1" customWidth="1" outlineLevel="1"/>
    <col min="8" max="8" width="14.28515625" style="6" hidden="1" customWidth="1" outlineLevel="1"/>
    <col min="9" max="10" width="15.28515625" style="6" hidden="1" customWidth="1" outlineLevel="1"/>
    <col min="11" max="13" width="16.42578125" style="6" hidden="1" customWidth="1" outlineLevel="1"/>
    <col min="14" max="14" width="16" style="6" hidden="1" customWidth="1" outlineLevel="1"/>
    <col min="15" max="15" width="12.140625" style="6" hidden="1" customWidth="1" outlineLevel="1"/>
    <col min="16" max="17" width="16" style="6" hidden="1" customWidth="1" outlineLevel="1"/>
    <col min="18" max="18" width="14" style="6" hidden="1" customWidth="1" outlineLevel="1"/>
    <col min="19" max="19" width="16" style="6" hidden="1" customWidth="1" outlineLevel="1"/>
    <col min="20" max="20" width="13" style="6" hidden="1" customWidth="1" outlineLevel="1"/>
    <col min="21" max="21" width="10.28515625" style="6" hidden="1" customWidth="1" outlineLevel="1"/>
    <col min="22" max="22" width="10.5703125" style="6" hidden="1" customWidth="1" outlineLevel="1"/>
    <col min="23" max="41" width="8.85546875" style="6" hidden="1" customWidth="1" outlineLevel="1"/>
    <col min="42" max="45" width="10.5703125" style="6" hidden="1" customWidth="1" outlineLevel="1"/>
    <col min="46" max="85" width="8.85546875" style="6" hidden="1" customWidth="1" outlineLevel="1"/>
    <col min="86" max="86" width="4.5703125" style="6" customWidth="1" collapsed="1"/>
    <col min="87" max="91" width="13.7109375" style="6" customWidth="1"/>
    <col min="92" max="92" width="4.5703125" style="6" customWidth="1"/>
    <col min="93" max="97" width="13.7109375" style="6" customWidth="1"/>
    <col min="98" max="16384" width="8.85546875" style="6"/>
  </cols>
  <sheetData>
    <row r="1" spans="3:185" s="337" customFormat="1" ht="21" x14ac:dyDescent="0.35">
      <c r="C1" s="341" t="s">
        <v>247</v>
      </c>
      <c r="D1" s="338"/>
      <c r="E1" s="339"/>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row>
    <row r="2" spans="3:185" s="337" customFormat="1" x14ac:dyDescent="0.25">
      <c r="D2" s="338"/>
      <c r="E2" s="339"/>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0"/>
      <c r="DP2" s="340"/>
      <c r="DQ2" s="340"/>
      <c r="DR2" s="340"/>
      <c r="DS2" s="340"/>
      <c r="DT2" s="340"/>
      <c r="DU2" s="340"/>
      <c r="DV2" s="340"/>
      <c r="DW2" s="340"/>
      <c r="DX2" s="340"/>
      <c r="DY2" s="340"/>
      <c r="DZ2" s="340"/>
      <c r="EA2" s="340"/>
      <c r="EB2" s="340"/>
      <c r="EC2" s="340"/>
      <c r="ED2" s="340"/>
      <c r="EE2" s="340"/>
      <c r="EF2" s="340"/>
      <c r="EG2" s="340"/>
      <c r="EH2" s="340"/>
      <c r="EI2" s="340"/>
      <c r="EJ2" s="340"/>
      <c r="EK2" s="340"/>
      <c r="EL2" s="340"/>
      <c r="EM2" s="340"/>
      <c r="EN2" s="340"/>
      <c r="EO2" s="340"/>
      <c r="EP2" s="340"/>
      <c r="EQ2" s="340"/>
      <c r="ER2" s="340"/>
      <c r="ES2" s="340"/>
      <c r="ET2" s="340"/>
      <c r="EU2" s="340"/>
      <c r="EV2" s="340"/>
      <c r="EW2" s="340"/>
      <c r="EX2" s="340"/>
      <c r="EY2" s="340"/>
      <c r="EZ2" s="340"/>
      <c r="FA2" s="340"/>
      <c r="FB2" s="340"/>
      <c r="FC2" s="340"/>
      <c r="FD2" s="340"/>
      <c r="FE2" s="340"/>
      <c r="FF2" s="340"/>
      <c r="FG2" s="340"/>
      <c r="FH2" s="340"/>
      <c r="FI2" s="340"/>
      <c r="FJ2" s="340"/>
      <c r="FK2" s="340"/>
      <c r="FL2" s="340"/>
      <c r="FM2" s="340"/>
      <c r="FN2" s="340"/>
      <c r="FO2" s="340"/>
      <c r="FP2" s="340"/>
      <c r="FQ2" s="340"/>
      <c r="FR2" s="340"/>
      <c r="FS2" s="340"/>
      <c r="FT2" s="340"/>
      <c r="FU2" s="340"/>
      <c r="FV2" s="340"/>
      <c r="FW2" s="340"/>
      <c r="FX2" s="340"/>
      <c r="FY2" s="340"/>
      <c r="FZ2" s="340"/>
      <c r="GA2" s="340"/>
      <c r="GB2" s="340"/>
      <c r="GC2" s="340"/>
    </row>
    <row r="3" spans="3:185" s="329" customFormat="1" x14ac:dyDescent="0.25"/>
    <row r="4" spans="3:185" s="329" customFormat="1" x14ac:dyDescent="0.25">
      <c r="C4" s="342" t="s">
        <v>248</v>
      </c>
    </row>
    <row r="5" spans="3:185" s="329" customFormat="1" x14ac:dyDescent="0.25"/>
    <row r="6" spans="3:185" s="329" customFormat="1" x14ac:dyDescent="0.25"/>
    <row r="7" spans="3:185" s="329" customFormat="1" x14ac:dyDescent="0.25"/>
    <row r="8" spans="3:185" s="329" customFormat="1" x14ac:dyDescent="0.25"/>
    <row r="9" spans="3:185" s="329" customFormat="1" x14ac:dyDescent="0.25"/>
    <row r="10" spans="3:185" s="329" customFormat="1" x14ac:dyDescent="0.25"/>
    <row r="11" spans="3:185" s="329" customFormat="1" x14ac:dyDescent="0.25"/>
    <row r="12" spans="3:185" s="329" customFormat="1" x14ac:dyDescent="0.25"/>
    <row r="13" spans="3:185" s="329" customFormat="1" x14ac:dyDescent="0.25"/>
    <row r="14" spans="3:185" s="329" customFormat="1" x14ac:dyDescent="0.25"/>
    <row r="15" spans="3:185" s="329" customFormat="1" x14ac:dyDescent="0.25"/>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D60093"/>
  </sheetPr>
  <dimension ref="A1:CS6"/>
  <sheetViews>
    <sheetView showGridLines="0" zoomScale="80" zoomScaleNormal="80" workbookViewId="0">
      <selection activeCell="E15" sqref="E15"/>
    </sheetView>
  </sheetViews>
  <sheetFormatPr defaultColWidth="8.85546875" defaultRowHeight="15" outlineLevelCol="1" x14ac:dyDescent="0.25"/>
  <cols>
    <col min="1" max="1" width="4.7109375" style="6" customWidth="1"/>
    <col min="2" max="2" width="45.7109375" style="6" customWidth="1"/>
    <col min="3" max="3" width="16.85546875" style="6" customWidth="1"/>
    <col min="4" max="4" width="11.140625" style="6" customWidth="1"/>
    <col min="5" max="5" width="30.28515625" style="6" customWidth="1"/>
    <col min="6" max="6" width="14.7109375" style="6" customWidth="1"/>
    <col min="7" max="7" width="36.28515625" style="6" customWidth="1"/>
    <col min="8" max="8" width="27" style="6" customWidth="1"/>
    <col min="9" max="10" width="15.28515625" style="6" hidden="1" customWidth="1" outlineLevel="1"/>
    <col min="11" max="13" width="16.42578125" style="6" hidden="1" customWidth="1" outlineLevel="1"/>
    <col min="14" max="14" width="16" style="6" hidden="1" customWidth="1" outlineLevel="1"/>
    <col min="15" max="15" width="12.140625" style="6" hidden="1" customWidth="1" outlineLevel="1"/>
    <col min="16" max="17" width="16" style="6" hidden="1" customWidth="1" outlineLevel="1"/>
    <col min="18" max="18" width="14" style="6" hidden="1" customWidth="1" outlineLevel="1"/>
    <col min="19" max="19" width="16" style="6" hidden="1" customWidth="1" outlineLevel="1"/>
    <col min="20" max="20" width="13" style="6" hidden="1" customWidth="1" outlineLevel="1"/>
    <col min="21" max="21" width="15.42578125" style="6" hidden="1" customWidth="1" outlineLevel="1"/>
    <col min="22" max="22" width="10.5703125" style="6" hidden="1" customWidth="1" outlineLevel="1"/>
    <col min="23" max="41" width="8.85546875" style="6" hidden="1" customWidth="1" outlineLevel="1"/>
    <col min="42" max="45" width="10.5703125" style="6" hidden="1" customWidth="1" outlineLevel="1"/>
    <col min="46" max="85" width="8.85546875" style="6" hidden="1" customWidth="1" outlineLevel="1"/>
    <col min="86" max="86" width="3.7109375" style="6" customWidth="1" collapsed="1"/>
    <col min="87" max="91" width="13.7109375" style="6" customWidth="1"/>
    <col min="92" max="92" width="4.5703125" style="6" customWidth="1"/>
    <col min="93" max="97" width="13.7109375" style="6" customWidth="1"/>
    <col min="98" max="16384" width="8.85546875" style="6"/>
  </cols>
  <sheetData>
    <row r="1" spans="1:97" ht="21.75" thickBot="1" x14ac:dyDescent="0.4">
      <c r="A1" s="281" t="s">
        <v>218</v>
      </c>
      <c r="U1" s="6" t="s">
        <v>79</v>
      </c>
      <c r="CI1" s="47" t="s">
        <v>245</v>
      </c>
      <c r="CJ1" s="48"/>
      <c r="CK1" s="48"/>
      <c r="CL1" s="48"/>
      <c r="CM1" s="48"/>
      <c r="CN1" s="329"/>
      <c r="CO1" s="15" t="s">
        <v>246</v>
      </c>
      <c r="CP1" s="141"/>
      <c r="CQ1" s="141"/>
      <c r="CR1" s="141"/>
      <c r="CS1" s="142"/>
    </row>
    <row r="2" spans="1:97" ht="15.75" x14ac:dyDescent="0.25">
      <c r="A2" s="280" t="s">
        <v>83</v>
      </c>
      <c r="I2" s="6" t="s">
        <v>73</v>
      </c>
      <c r="T2" s="6" t="s">
        <v>75</v>
      </c>
      <c r="V2" s="6">
        <v>1</v>
      </c>
      <c r="W2" s="6">
        <v>2</v>
      </c>
      <c r="X2" s="6">
        <v>3</v>
      </c>
      <c r="Y2" s="6">
        <v>4</v>
      </c>
      <c r="Z2" s="6">
        <v>5</v>
      </c>
      <c r="AA2" s="6">
        <v>6</v>
      </c>
      <c r="AB2" s="6">
        <v>7</v>
      </c>
      <c r="AC2" s="6">
        <v>8</v>
      </c>
      <c r="AD2" s="6">
        <v>9</v>
      </c>
      <c r="AE2" s="6">
        <v>10</v>
      </c>
      <c r="AF2" s="6">
        <v>11</v>
      </c>
      <c r="AG2" s="6">
        <v>12</v>
      </c>
      <c r="AH2" s="6">
        <v>13</v>
      </c>
      <c r="AI2" s="6">
        <v>14</v>
      </c>
      <c r="AJ2" s="6">
        <v>15</v>
      </c>
      <c r="AK2" s="6">
        <v>16</v>
      </c>
      <c r="AL2" s="6">
        <v>17</v>
      </c>
      <c r="AM2" s="6">
        <v>18</v>
      </c>
      <c r="AN2" s="6">
        <v>19</v>
      </c>
      <c r="AO2" s="6">
        <v>20</v>
      </c>
      <c r="AP2" s="6">
        <v>21</v>
      </c>
      <c r="AQ2" s="6">
        <v>22</v>
      </c>
      <c r="AR2" s="6">
        <v>23</v>
      </c>
      <c r="AS2" s="6">
        <v>24</v>
      </c>
      <c r="AT2" s="6">
        <v>25</v>
      </c>
      <c r="AU2" s="6">
        <v>26</v>
      </c>
      <c r="AV2" s="6">
        <v>27</v>
      </c>
      <c r="AW2" s="6">
        <v>28</v>
      </c>
      <c r="AX2" s="6">
        <v>29</v>
      </c>
      <c r="AY2" s="6">
        <v>30</v>
      </c>
      <c r="AZ2" s="6">
        <v>31</v>
      </c>
      <c r="BA2" s="6">
        <v>32</v>
      </c>
      <c r="BB2" s="6">
        <v>33</v>
      </c>
      <c r="BC2" s="6">
        <v>34</v>
      </c>
      <c r="BD2" s="6">
        <v>35</v>
      </c>
      <c r="BE2" s="6">
        <v>36</v>
      </c>
      <c r="BF2" s="6">
        <v>37</v>
      </c>
      <c r="BG2" s="6">
        <v>38</v>
      </c>
      <c r="BH2" s="6">
        <v>39</v>
      </c>
      <c r="BI2" s="6">
        <v>40</v>
      </c>
      <c r="BJ2" s="6">
        <v>41</v>
      </c>
      <c r="BK2" s="6">
        <v>42</v>
      </c>
      <c r="BL2" s="6">
        <v>43</v>
      </c>
      <c r="BM2" s="6">
        <v>44</v>
      </c>
      <c r="BN2" s="6">
        <v>45</v>
      </c>
      <c r="BO2" s="6">
        <v>46</v>
      </c>
      <c r="BP2" s="6">
        <v>47</v>
      </c>
      <c r="BQ2" s="6">
        <v>48</v>
      </c>
      <c r="BR2" s="6">
        <v>49</v>
      </c>
      <c r="BS2" s="6">
        <v>50</v>
      </c>
      <c r="BT2" s="6">
        <v>51</v>
      </c>
      <c r="BU2" s="6">
        <v>52</v>
      </c>
      <c r="BV2" s="6">
        <v>53</v>
      </c>
      <c r="BW2" s="6">
        <v>54</v>
      </c>
      <c r="BX2" s="6">
        <v>55</v>
      </c>
      <c r="BY2" s="6">
        <v>56</v>
      </c>
      <c r="BZ2" s="6">
        <v>57</v>
      </c>
      <c r="CA2" s="6">
        <v>58</v>
      </c>
      <c r="CB2" s="6">
        <v>59</v>
      </c>
      <c r="CC2" s="6">
        <v>60</v>
      </c>
      <c r="CD2" s="6">
        <v>64</v>
      </c>
      <c r="CE2" s="6">
        <v>65</v>
      </c>
      <c r="CF2" s="6">
        <v>66</v>
      </c>
      <c r="CG2" s="6">
        <v>67</v>
      </c>
      <c r="CI2" s="1"/>
      <c r="CJ2" s="1"/>
      <c r="CK2" s="1"/>
      <c r="CL2" s="1"/>
      <c r="CM2" s="1"/>
      <c r="CO2" s="1"/>
      <c r="CP2" s="1"/>
      <c r="CQ2" s="1"/>
      <c r="CR2" s="1"/>
      <c r="CS2" s="1"/>
    </row>
    <row r="3" spans="1:97" s="1" customFormat="1" ht="60" customHeight="1" thickBot="1" x14ac:dyDescent="0.3">
      <c r="A3" s="7"/>
      <c r="B3" s="192" t="s">
        <v>173</v>
      </c>
      <c r="C3" s="20" t="s">
        <v>68</v>
      </c>
      <c r="D3" s="20" t="s">
        <v>81</v>
      </c>
      <c r="E3" s="20" t="s">
        <v>8</v>
      </c>
      <c r="F3" s="20" t="s">
        <v>72</v>
      </c>
      <c r="G3" s="20" t="s">
        <v>77</v>
      </c>
      <c r="H3" s="20" t="s">
        <v>78</v>
      </c>
      <c r="I3" s="20" t="s">
        <v>99</v>
      </c>
      <c r="J3" s="20" t="s">
        <v>100</v>
      </c>
      <c r="K3" s="20" t="s">
        <v>74</v>
      </c>
      <c r="L3" s="20" t="s">
        <v>101</v>
      </c>
      <c r="M3" s="20" t="s">
        <v>102</v>
      </c>
      <c r="N3" s="20" t="s">
        <v>69</v>
      </c>
      <c r="O3" s="20" t="s">
        <v>80</v>
      </c>
      <c r="P3" s="20" t="s">
        <v>132</v>
      </c>
      <c r="Q3" s="20" t="s">
        <v>133</v>
      </c>
      <c r="R3" s="20" t="s">
        <v>70</v>
      </c>
      <c r="T3" s="21" t="s">
        <v>76</v>
      </c>
      <c r="U3" s="22" t="s">
        <v>82</v>
      </c>
      <c r="V3" s="23">
        <v>43739</v>
      </c>
      <c r="W3" s="23">
        <v>43770</v>
      </c>
      <c r="X3" s="23">
        <v>43800</v>
      </c>
      <c r="Y3" s="24">
        <v>43831</v>
      </c>
      <c r="Z3" s="24">
        <v>43862</v>
      </c>
      <c r="AA3" s="24">
        <v>43891</v>
      </c>
      <c r="AB3" s="23">
        <v>43922</v>
      </c>
      <c r="AC3" s="23">
        <v>43952</v>
      </c>
      <c r="AD3" s="23">
        <v>43983</v>
      </c>
      <c r="AE3" s="24">
        <v>44013</v>
      </c>
      <c r="AF3" s="24">
        <v>44044</v>
      </c>
      <c r="AG3" s="24">
        <v>44075</v>
      </c>
      <c r="AH3" s="23">
        <v>44105</v>
      </c>
      <c r="AI3" s="23">
        <v>44136</v>
      </c>
      <c r="AJ3" s="23">
        <v>44166</v>
      </c>
      <c r="AK3" s="24">
        <v>44197</v>
      </c>
      <c r="AL3" s="24">
        <v>44228</v>
      </c>
      <c r="AM3" s="24">
        <v>44256</v>
      </c>
      <c r="AN3" s="23">
        <v>44287</v>
      </c>
      <c r="AO3" s="23">
        <v>44317</v>
      </c>
      <c r="AP3" s="23">
        <v>44348</v>
      </c>
      <c r="AQ3" s="24">
        <v>44378</v>
      </c>
      <c r="AR3" s="24">
        <v>44409</v>
      </c>
      <c r="AS3" s="24">
        <v>44440</v>
      </c>
      <c r="AT3" s="23">
        <v>44470</v>
      </c>
      <c r="AU3" s="23">
        <v>44501</v>
      </c>
      <c r="AV3" s="23">
        <v>44531</v>
      </c>
      <c r="AW3" s="24">
        <v>44562</v>
      </c>
      <c r="AX3" s="24">
        <v>44593</v>
      </c>
      <c r="AY3" s="24">
        <v>44621</v>
      </c>
      <c r="AZ3" s="23">
        <v>44652</v>
      </c>
      <c r="BA3" s="23">
        <v>44682</v>
      </c>
      <c r="BB3" s="23">
        <v>44713</v>
      </c>
      <c r="BC3" s="24">
        <v>44743</v>
      </c>
      <c r="BD3" s="24">
        <v>44774</v>
      </c>
      <c r="BE3" s="24">
        <v>44805</v>
      </c>
      <c r="BF3" s="23">
        <v>44835</v>
      </c>
      <c r="BG3" s="23">
        <v>44866</v>
      </c>
      <c r="BH3" s="23">
        <v>44896</v>
      </c>
      <c r="BI3" s="24">
        <v>44927</v>
      </c>
      <c r="BJ3" s="24">
        <v>44958</v>
      </c>
      <c r="BK3" s="24">
        <v>44986</v>
      </c>
      <c r="BL3" s="23">
        <v>45017</v>
      </c>
      <c r="BM3" s="23">
        <v>45047</v>
      </c>
      <c r="BN3" s="23">
        <v>45078</v>
      </c>
      <c r="BO3" s="24">
        <v>45108</v>
      </c>
      <c r="BP3" s="24">
        <v>45139</v>
      </c>
      <c r="BQ3" s="24">
        <v>45170</v>
      </c>
      <c r="BR3" s="23">
        <v>45200</v>
      </c>
      <c r="BS3" s="23">
        <v>45231</v>
      </c>
      <c r="BT3" s="23">
        <v>45261</v>
      </c>
      <c r="BU3" s="22">
        <v>45292</v>
      </c>
      <c r="BV3" s="22">
        <v>45323</v>
      </c>
      <c r="BW3" s="22">
        <v>45352</v>
      </c>
      <c r="BX3" s="22">
        <v>45383</v>
      </c>
      <c r="BY3" s="22">
        <v>45413</v>
      </c>
      <c r="BZ3" s="22">
        <v>45444</v>
      </c>
      <c r="CA3" s="22">
        <v>45474</v>
      </c>
      <c r="CB3" s="22">
        <v>45505</v>
      </c>
      <c r="CC3" s="22">
        <v>45536</v>
      </c>
      <c r="CD3" s="22">
        <v>45566</v>
      </c>
      <c r="CE3" s="22">
        <v>45597</v>
      </c>
      <c r="CF3" s="22">
        <v>45627</v>
      </c>
      <c r="CG3" s="22">
        <v>45658</v>
      </c>
      <c r="CI3" s="171" t="s">
        <v>161</v>
      </c>
      <c r="CJ3" s="171" t="s">
        <v>162</v>
      </c>
      <c r="CK3" s="171" t="s">
        <v>163</v>
      </c>
      <c r="CL3" s="171" t="s">
        <v>164</v>
      </c>
      <c r="CM3" s="174" t="s">
        <v>2</v>
      </c>
      <c r="CO3" s="171" t="s">
        <v>161</v>
      </c>
      <c r="CP3" s="171" t="s">
        <v>162</v>
      </c>
      <c r="CQ3" s="171" t="s">
        <v>163</v>
      </c>
      <c r="CR3" s="171" t="s">
        <v>164</v>
      </c>
      <c r="CS3" s="174" t="s">
        <v>2</v>
      </c>
    </row>
    <row r="4" spans="1:97" ht="15.75" thickBot="1" x14ac:dyDescent="0.3">
      <c r="B4" s="17" t="s">
        <v>63</v>
      </c>
      <c r="C4" s="17" t="s">
        <v>63</v>
      </c>
      <c r="D4" s="205">
        <v>6.3</v>
      </c>
      <c r="E4" s="17" t="s">
        <v>109</v>
      </c>
      <c r="F4" s="344" t="s">
        <v>250</v>
      </c>
      <c r="G4" s="343" t="s">
        <v>249</v>
      </c>
      <c r="H4" s="10" t="s">
        <v>187</v>
      </c>
      <c r="I4" s="29"/>
      <c r="J4" s="29">
        <v>909955</v>
      </c>
      <c r="K4" s="10" t="s">
        <v>33</v>
      </c>
      <c r="L4" s="10">
        <v>2</v>
      </c>
      <c r="M4" s="10">
        <v>24</v>
      </c>
      <c r="N4" s="143">
        <f>IF(M4&gt;0,M4-L4+1,0)</f>
        <v>23</v>
      </c>
      <c r="O4" s="143" t="s">
        <v>85</v>
      </c>
      <c r="P4" s="19">
        <f>+IF(O4="Y", I4*'Key assumptions'!$D$17,I4)</f>
        <v>0</v>
      </c>
      <c r="Q4" s="19">
        <f>+IF(O4="Y", J4*'Key assumptions'!$D$17,J4)</f>
        <v>909955</v>
      </c>
      <c r="R4" s="18">
        <f>+IF(N4&gt;0,J4/N4,0)</f>
        <v>39563.260869565216</v>
      </c>
      <c r="S4" s="145"/>
      <c r="T4" s="131">
        <f>+I4</f>
        <v>0</v>
      </c>
      <c r="U4" s="143"/>
      <c r="V4" s="25">
        <f>+IF(V$2&lt;$L4,0,IF(V$2&gt;$M4, 0,$R4))</f>
        <v>0</v>
      </c>
      <c r="W4" s="25">
        <f t="shared" ref="W4:CG4" si="0">+IF(W$2&lt;$L4,0,IF(W$2&gt;$M4, 0,$R4))</f>
        <v>39563.260869565216</v>
      </c>
      <c r="X4" s="25">
        <f t="shared" si="0"/>
        <v>39563.260869565216</v>
      </c>
      <c r="Y4" s="25">
        <f t="shared" si="0"/>
        <v>39563.260869565216</v>
      </c>
      <c r="Z4" s="25">
        <f t="shared" si="0"/>
        <v>39563.260869565216</v>
      </c>
      <c r="AA4" s="25">
        <f t="shared" si="0"/>
        <v>39563.260869565216</v>
      </c>
      <c r="AB4" s="25">
        <f t="shared" si="0"/>
        <v>39563.260869565216</v>
      </c>
      <c r="AC4" s="25">
        <f t="shared" si="0"/>
        <v>39563.260869565216</v>
      </c>
      <c r="AD4" s="25">
        <f t="shared" si="0"/>
        <v>39563.260869565216</v>
      </c>
      <c r="AE4" s="25">
        <f t="shared" si="0"/>
        <v>39563.260869565216</v>
      </c>
      <c r="AF4" s="25">
        <f t="shared" si="0"/>
        <v>39563.260869565216</v>
      </c>
      <c r="AG4" s="25">
        <f t="shared" si="0"/>
        <v>39563.260869565216</v>
      </c>
      <c r="AH4" s="25">
        <f t="shared" si="0"/>
        <v>39563.260869565216</v>
      </c>
      <c r="AI4" s="25">
        <f t="shared" si="0"/>
        <v>39563.260869565216</v>
      </c>
      <c r="AJ4" s="25">
        <f t="shared" si="0"/>
        <v>39563.260869565216</v>
      </c>
      <c r="AK4" s="25">
        <f t="shared" si="0"/>
        <v>39563.260869565216</v>
      </c>
      <c r="AL4" s="25">
        <f t="shared" si="0"/>
        <v>39563.260869565216</v>
      </c>
      <c r="AM4" s="25">
        <f t="shared" si="0"/>
        <v>39563.260869565216</v>
      </c>
      <c r="AN4" s="25">
        <f t="shared" si="0"/>
        <v>39563.260869565216</v>
      </c>
      <c r="AO4" s="25">
        <f t="shared" si="0"/>
        <v>39563.260869565216</v>
      </c>
      <c r="AP4" s="25">
        <f t="shared" si="0"/>
        <v>39563.260869565216</v>
      </c>
      <c r="AQ4" s="25">
        <f t="shared" si="0"/>
        <v>39563.260869565216</v>
      </c>
      <c r="AR4" s="25">
        <f t="shared" si="0"/>
        <v>39563.260869565216</v>
      </c>
      <c r="AS4" s="25">
        <f t="shared" si="0"/>
        <v>39563.260869565216</v>
      </c>
      <c r="AT4" s="25">
        <f t="shared" si="0"/>
        <v>0</v>
      </c>
      <c r="AU4" s="25">
        <f t="shared" si="0"/>
        <v>0</v>
      </c>
      <c r="AV4" s="25">
        <f t="shared" si="0"/>
        <v>0</v>
      </c>
      <c r="AW4" s="25">
        <f t="shared" si="0"/>
        <v>0</v>
      </c>
      <c r="AX4" s="25">
        <f t="shared" si="0"/>
        <v>0</v>
      </c>
      <c r="AY4" s="25">
        <f t="shared" si="0"/>
        <v>0</v>
      </c>
      <c r="AZ4" s="25">
        <f t="shared" si="0"/>
        <v>0</v>
      </c>
      <c r="BA4" s="25">
        <f t="shared" si="0"/>
        <v>0</v>
      </c>
      <c r="BB4" s="25">
        <f t="shared" si="0"/>
        <v>0</v>
      </c>
      <c r="BC4" s="25">
        <f t="shared" si="0"/>
        <v>0</v>
      </c>
      <c r="BD4" s="25">
        <f t="shared" si="0"/>
        <v>0</v>
      </c>
      <c r="BE4" s="25">
        <f t="shared" si="0"/>
        <v>0</v>
      </c>
      <c r="BF4" s="25">
        <f t="shared" si="0"/>
        <v>0</v>
      </c>
      <c r="BG4" s="25">
        <f t="shared" si="0"/>
        <v>0</v>
      </c>
      <c r="BH4" s="25">
        <f t="shared" si="0"/>
        <v>0</v>
      </c>
      <c r="BI4" s="25">
        <f t="shared" si="0"/>
        <v>0</v>
      </c>
      <c r="BJ4" s="25">
        <f t="shared" si="0"/>
        <v>0</v>
      </c>
      <c r="BK4" s="25">
        <f t="shared" si="0"/>
        <v>0</v>
      </c>
      <c r="BL4" s="25">
        <f t="shared" si="0"/>
        <v>0</v>
      </c>
      <c r="BM4" s="25">
        <f t="shared" si="0"/>
        <v>0</v>
      </c>
      <c r="BN4" s="25">
        <f t="shared" si="0"/>
        <v>0</v>
      </c>
      <c r="BO4" s="25">
        <f t="shared" si="0"/>
        <v>0</v>
      </c>
      <c r="BP4" s="25">
        <f t="shared" si="0"/>
        <v>0</v>
      </c>
      <c r="BQ4" s="25">
        <f t="shared" si="0"/>
        <v>0</v>
      </c>
      <c r="BR4" s="25">
        <f t="shared" si="0"/>
        <v>0</v>
      </c>
      <c r="BS4" s="25">
        <f t="shared" si="0"/>
        <v>0</v>
      </c>
      <c r="BT4" s="25">
        <f t="shared" si="0"/>
        <v>0</v>
      </c>
      <c r="BU4" s="25">
        <f t="shared" si="0"/>
        <v>0</v>
      </c>
      <c r="BV4" s="25">
        <f t="shared" si="0"/>
        <v>0</v>
      </c>
      <c r="BW4" s="25">
        <f t="shared" si="0"/>
        <v>0</v>
      </c>
      <c r="BX4" s="25">
        <f t="shared" si="0"/>
        <v>0</v>
      </c>
      <c r="BY4" s="25">
        <f t="shared" si="0"/>
        <v>0</v>
      </c>
      <c r="BZ4" s="25">
        <f t="shared" si="0"/>
        <v>0</v>
      </c>
      <c r="CA4" s="25">
        <f t="shared" si="0"/>
        <v>0</v>
      </c>
      <c r="CB4" s="25">
        <f t="shared" si="0"/>
        <v>0</v>
      </c>
      <c r="CC4" s="25">
        <f t="shared" si="0"/>
        <v>0</v>
      </c>
      <c r="CD4" s="25">
        <f t="shared" si="0"/>
        <v>0</v>
      </c>
      <c r="CE4" s="25">
        <f t="shared" si="0"/>
        <v>0</v>
      </c>
      <c r="CF4" s="25">
        <f t="shared" si="0"/>
        <v>0</v>
      </c>
      <c r="CG4" s="25">
        <f t="shared" si="0"/>
        <v>0</v>
      </c>
      <c r="CI4" s="13">
        <f>SUM(T4:AD4)</f>
        <v>316506.08695652173</v>
      </c>
      <c r="CJ4" s="13">
        <f>+SUM(AE4:AP4)</f>
        <v>474759.13043478248</v>
      </c>
      <c r="CK4" s="13">
        <f>+SUM(AQ4:BB4)</f>
        <v>118689.78260869565</v>
      </c>
      <c r="CL4" s="13">
        <f>+SUM(BC4:BN4)</f>
        <v>0</v>
      </c>
      <c r="CM4" s="14">
        <f>SUM(CI4:CL4)</f>
        <v>909954.99999999988</v>
      </c>
      <c r="CO4" s="13">
        <f>+CI4/(1+'Key assumptions'!$D$11)</f>
        <v>311543.4479624299</v>
      </c>
      <c r="CP4" s="13">
        <f>+CJ4/(1+'Key assumptions'!$D$11)</f>
        <v>467315.17194364476</v>
      </c>
      <c r="CQ4" s="13">
        <f>+CK4/(1+'Key assumptions'!$D$11)</f>
        <v>116828.79298591122</v>
      </c>
      <c r="CR4" s="13">
        <f>+CL4/(1+'Key assumptions'!$D$11)</f>
        <v>0</v>
      </c>
      <c r="CS4" s="16">
        <f>SUM(CO4:CR4)</f>
        <v>895687.41289198585</v>
      </c>
    </row>
    <row r="5" spans="1:97" ht="15.75" thickBot="1" x14ac:dyDescent="0.3">
      <c r="P5" s="146">
        <f>SUM(P4:P4)</f>
        <v>0</v>
      </c>
      <c r="Q5" s="146">
        <f>SUM(Q4:Q4)</f>
        <v>909955</v>
      </c>
      <c r="R5" s="146">
        <f>SUM(R4:R4)</f>
        <v>39563.260869565216</v>
      </c>
      <c r="T5" s="146">
        <f t="shared" ref="T5:AY5" si="1">SUM(T4:T4)</f>
        <v>0</v>
      </c>
      <c r="U5" s="146">
        <f t="shared" si="1"/>
        <v>0</v>
      </c>
      <c r="V5" s="146">
        <f t="shared" si="1"/>
        <v>0</v>
      </c>
      <c r="W5" s="146">
        <f t="shared" si="1"/>
        <v>39563.260869565216</v>
      </c>
      <c r="X5" s="146">
        <f t="shared" si="1"/>
        <v>39563.260869565216</v>
      </c>
      <c r="Y5" s="146">
        <f t="shared" si="1"/>
        <v>39563.260869565216</v>
      </c>
      <c r="Z5" s="146">
        <f t="shared" si="1"/>
        <v>39563.260869565216</v>
      </c>
      <c r="AA5" s="146">
        <f t="shared" si="1"/>
        <v>39563.260869565216</v>
      </c>
      <c r="AB5" s="146">
        <f t="shared" si="1"/>
        <v>39563.260869565216</v>
      </c>
      <c r="AC5" s="146">
        <f t="shared" si="1"/>
        <v>39563.260869565216</v>
      </c>
      <c r="AD5" s="146">
        <f t="shared" si="1"/>
        <v>39563.260869565216</v>
      </c>
      <c r="AE5" s="146">
        <f t="shared" si="1"/>
        <v>39563.260869565216</v>
      </c>
      <c r="AF5" s="146">
        <f t="shared" si="1"/>
        <v>39563.260869565216</v>
      </c>
      <c r="AG5" s="146">
        <f t="shared" si="1"/>
        <v>39563.260869565216</v>
      </c>
      <c r="AH5" s="146">
        <f t="shared" si="1"/>
        <v>39563.260869565216</v>
      </c>
      <c r="AI5" s="146">
        <f t="shared" si="1"/>
        <v>39563.260869565216</v>
      </c>
      <c r="AJ5" s="146">
        <f t="shared" si="1"/>
        <v>39563.260869565216</v>
      </c>
      <c r="AK5" s="146">
        <f t="shared" si="1"/>
        <v>39563.260869565216</v>
      </c>
      <c r="AL5" s="146">
        <f t="shared" si="1"/>
        <v>39563.260869565216</v>
      </c>
      <c r="AM5" s="146">
        <f t="shared" si="1"/>
        <v>39563.260869565216</v>
      </c>
      <c r="AN5" s="146">
        <f t="shared" si="1"/>
        <v>39563.260869565216</v>
      </c>
      <c r="AO5" s="146">
        <f t="shared" si="1"/>
        <v>39563.260869565216</v>
      </c>
      <c r="AP5" s="146">
        <f t="shared" si="1"/>
        <v>39563.260869565216</v>
      </c>
      <c r="AQ5" s="146">
        <f t="shared" si="1"/>
        <v>39563.260869565216</v>
      </c>
      <c r="AR5" s="146">
        <f t="shared" si="1"/>
        <v>39563.260869565216</v>
      </c>
      <c r="AS5" s="146">
        <f t="shared" si="1"/>
        <v>39563.260869565216</v>
      </c>
      <c r="AT5" s="146">
        <f t="shared" si="1"/>
        <v>0</v>
      </c>
      <c r="AU5" s="146">
        <f t="shared" si="1"/>
        <v>0</v>
      </c>
      <c r="AV5" s="146">
        <f t="shared" si="1"/>
        <v>0</v>
      </c>
      <c r="AW5" s="146">
        <f t="shared" si="1"/>
        <v>0</v>
      </c>
      <c r="AX5" s="146">
        <f t="shared" si="1"/>
        <v>0</v>
      </c>
      <c r="AY5" s="146">
        <f t="shared" si="1"/>
        <v>0</v>
      </c>
      <c r="AZ5" s="146">
        <f t="shared" ref="AZ5:CE5" si="2">SUM(AZ4:AZ4)</f>
        <v>0</v>
      </c>
      <c r="BA5" s="146">
        <f t="shared" si="2"/>
        <v>0</v>
      </c>
      <c r="BB5" s="146">
        <f t="shared" si="2"/>
        <v>0</v>
      </c>
      <c r="BC5" s="146">
        <f t="shared" si="2"/>
        <v>0</v>
      </c>
      <c r="BD5" s="146">
        <f t="shared" si="2"/>
        <v>0</v>
      </c>
      <c r="BE5" s="146">
        <f t="shared" si="2"/>
        <v>0</v>
      </c>
      <c r="BF5" s="146">
        <f t="shared" si="2"/>
        <v>0</v>
      </c>
      <c r="BG5" s="146">
        <f t="shared" si="2"/>
        <v>0</v>
      </c>
      <c r="BH5" s="146">
        <f t="shared" si="2"/>
        <v>0</v>
      </c>
      <c r="BI5" s="146">
        <f t="shared" si="2"/>
        <v>0</v>
      </c>
      <c r="BJ5" s="146">
        <f t="shared" si="2"/>
        <v>0</v>
      </c>
      <c r="BK5" s="146">
        <f t="shared" si="2"/>
        <v>0</v>
      </c>
      <c r="BL5" s="146">
        <f t="shared" si="2"/>
        <v>0</v>
      </c>
      <c r="BM5" s="146">
        <f t="shared" si="2"/>
        <v>0</v>
      </c>
      <c r="BN5" s="146">
        <f t="shared" si="2"/>
        <v>0</v>
      </c>
      <c r="BO5" s="146">
        <f t="shared" si="2"/>
        <v>0</v>
      </c>
      <c r="BP5" s="146">
        <f t="shared" si="2"/>
        <v>0</v>
      </c>
      <c r="BQ5" s="146">
        <f t="shared" si="2"/>
        <v>0</v>
      </c>
      <c r="BR5" s="146">
        <f t="shared" si="2"/>
        <v>0</v>
      </c>
      <c r="BS5" s="146">
        <f t="shared" si="2"/>
        <v>0</v>
      </c>
      <c r="BT5" s="146">
        <f t="shared" si="2"/>
        <v>0</v>
      </c>
      <c r="BU5" s="146">
        <f t="shared" si="2"/>
        <v>0</v>
      </c>
      <c r="BV5" s="146">
        <f t="shared" si="2"/>
        <v>0</v>
      </c>
      <c r="BW5" s="146">
        <f t="shared" si="2"/>
        <v>0</v>
      </c>
      <c r="BX5" s="146">
        <f t="shared" si="2"/>
        <v>0</v>
      </c>
      <c r="BY5" s="146">
        <f t="shared" si="2"/>
        <v>0</v>
      </c>
      <c r="BZ5" s="146">
        <f t="shared" si="2"/>
        <v>0</v>
      </c>
      <c r="CA5" s="146">
        <f t="shared" si="2"/>
        <v>0</v>
      </c>
      <c r="CB5" s="146">
        <f t="shared" si="2"/>
        <v>0</v>
      </c>
      <c r="CC5" s="146">
        <f t="shared" si="2"/>
        <v>0</v>
      </c>
      <c r="CD5" s="146">
        <f t="shared" si="2"/>
        <v>0</v>
      </c>
      <c r="CE5" s="146">
        <f t="shared" si="2"/>
        <v>0</v>
      </c>
      <c r="CF5" s="146">
        <f>SUM(CF4:CF4)</f>
        <v>0</v>
      </c>
      <c r="CG5" s="146">
        <f>SUM(CG4:CG4)</f>
        <v>0</v>
      </c>
      <c r="CI5" s="282">
        <f>SUM(CI4:CI4)</f>
        <v>316506.08695652173</v>
      </c>
      <c r="CJ5" s="282">
        <f>SUM(CJ4:CJ4)</f>
        <v>474759.13043478248</v>
      </c>
      <c r="CK5" s="282">
        <f>SUM(CK4:CK4)</f>
        <v>118689.78260869565</v>
      </c>
      <c r="CL5" s="282">
        <f>SUM(CL4:CL4)</f>
        <v>0</v>
      </c>
      <c r="CM5" s="282">
        <f>SUM(CM4:CM4)</f>
        <v>909954.99999999988</v>
      </c>
      <c r="CO5" s="283">
        <f>SUM(CO4:CO4)</f>
        <v>311543.4479624299</v>
      </c>
      <c r="CP5" s="283">
        <f>SUM(CP4:CP4)</f>
        <v>467315.17194364476</v>
      </c>
      <c r="CQ5" s="283">
        <f>SUM(CQ4:CQ4)</f>
        <v>116828.79298591122</v>
      </c>
      <c r="CR5" s="283">
        <f>SUM(CR4:CR4)</f>
        <v>0</v>
      </c>
      <c r="CS5" s="283">
        <f>SUM(CS4:CS4)</f>
        <v>895687.41289198585</v>
      </c>
    </row>
    <row r="6" spans="1:97" x14ac:dyDescent="0.25">
      <c r="CS6" s="209"/>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2060"/>
  </sheetPr>
  <dimension ref="A1:CS6"/>
  <sheetViews>
    <sheetView showGridLines="0" zoomScale="80" zoomScaleNormal="80" workbookViewId="0">
      <selection activeCell="B28" sqref="B28"/>
    </sheetView>
  </sheetViews>
  <sheetFormatPr defaultColWidth="8.85546875" defaultRowHeight="15" outlineLevelCol="1" x14ac:dyDescent="0.25"/>
  <cols>
    <col min="1" max="1" width="4.7109375" style="6" customWidth="1"/>
    <col min="2" max="2" width="45.7109375" style="6" customWidth="1"/>
    <col min="3" max="3" width="22" style="6" customWidth="1"/>
    <col min="4" max="4" width="11.140625" style="6" customWidth="1"/>
    <col min="5" max="8" width="18.5703125" style="6" customWidth="1"/>
    <col min="9" max="10" width="15.28515625" style="6" hidden="1" customWidth="1" outlineLevel="1"/>
    <col min="11" max="13" width="16.42578125" style="6" hidden="1" customWidth="1" outlineLevel="1"/>
    <col min="14" max="14" width="16" style="6" hidden="1" customWidth="1" outlineLevel="1"/>
    <col min="15" max="15" width="12.140625" style="6" hidden="1" customWidth="1" outlineLevel="1"/>
    <col min="16" max="17" width="16" style="6" hidden="1" customWidth="1" outlineLevel="1"/>
    <col min="18" max="18" width="14" style="6" hidden="1" customWidth="1" outlineLevel="1"/>
    <col min="19" max="19" width="16" style="6" hidden="1" customWidth="1" outlineLevel="1"/>
    <col min="20" max="20" width="13" style="6" hidden="1" customWidth="1" outlineLevel="1"/>
    <col min="21" max="21" width="15.42578125" style="6" hidden="1" customWidth="1" outlineLevel="1"/>
    <col min="22" max="22" width="10.5703125" style="6" hidden="1" customWidth="1" outlineLevel="1"/>
    <col min="23" max="41" width="8.85546875" style="6" hidden="1" customWidth="1" outlineLevel="1"/>
    <col min="42" max="45" width="10.5703125" style="6" hidden="1" customWidth="1" outlineLevel="1"/>
    <col min="46" max="85" width="8.85546875" style="6" hidden="1" customWidth="1" outlineLevel="1"/>
    <col min="86" max="86" width="3.7109375" style="6" customWidth="1" collapsed="1"/>
    <col min="87" max="91" width="13.7109375" style="6" customWidth="1"/>
    <col min="92" max="92" width="4.7109375" style="6" customWidth="1"/>
    <col min="93" max="97" width="13.7109375" style="6" customWidth="1"/>
    <col min="98" max="16384" width="8.85546875" style="6"/>
  </cols>
  <sheetData>
    <row r="1" spans="1:97" ht="21.75" thickBot="1" x14ac:dyDescent="0.4">
      <c r="A1" s="284" t="s">
        <v>219</v>
      </c>
      <c r="U1" s="6" t="s">
        <v>79</v>
      </c>
      <c r="CI1" s="47" t="s">
        <v>245</v>
      </c>
      <c r="CJ1" s="48"/>
      <c r="CK1" s="48"/>
      <c r="CL1" s="48"/>
      <c r="CM1" s="48"/>
      <c r="CN1" s="329"/>
      <c r="CO1" s="15" t="s">
        <v>246</v>
      </c>
      <c r="CP1" s="141"/>
      <c r="CQ1" s="141"/>
      <c r="CR1" s="141"/>
      <c r="CS1" s="142"/>
    </row>
    <row r="2" spans="1:97" x14ac:dyDescent="0.25">
      <c r="A2" s="1" t="s">
        <v>83</v>
      </c>
      <c r="I2" s="6" t="s">
        <v>73</v>
      </c>
      <c r="T2" s="6" t="s">
        <v>75</v>
      </c>
      <c r="V2" s="6">
        <v>1</v>
      </c>
      <c r="W2" s="6">
        <v>2</v>
      </c>
      <c r="X2" s="6">
        <v>3</v>
      </c>
      <c r="Y2" s="6">
        <v>4</v>
      </c>
      <c r="Z2" s="6">
        <v>5</v>
      </c>
      <c r="AA2" s="6">
        <v>6</v>
      </c>
      <c r="AB2" s="6">
        <v>7</v>
      </c>
      <c r="AC2" s="6">
        <v>8</v>
      </c>
      <c r="AD2" s="6">
        <v>9</v>
      </c>
      <c r="AE2" s="6">
        <v>10</v>
      </c>
      <c r="AF2" s="6">
        <v>11</v>
      </c>
      <c r="AG2" s="6">
        <v>12</v>
      </c>
      <c r="AH2" s="6">
        <v>13</v>
      </c>
      <c r="AI2" s="6">
        <v>14</v>
      </c>
      <c r="AJ2" s="6">
        <v>15</v>
      </c>
      <c r="AK2" s="6">
        <v>16</v>
      </c>
      <c r="AL2" s="6">
        <v>17</v>
      </c>
      <c r="AM2" s="6">
        <v>18</v>
      </c>
      <c r="AN2" s="6">
        <v>19</v>
      </c>
      <c r="AO2" s="6">
        <v>20</v>
      </c>
      <c r="AP2" s="6">
        <v>21</v>
      </c>
      <c r="AQ2" s="6">
        <v>22</v>
      </c>
      <c r="AR2" s="6">
        <v>23</v>
      </c>
      <c r="AS2" s="6">
        <v>24</v>
      </c>
      <c r="AT2" s="6">
        <v>25</v>
      </c>
      <c r="AU2" s="6">
        <v>26</v>
      </c>
      <c r="AV2" s="6">
        <v>27</v>
      </c>
      <c r="AW2" s="6">
        <v>28</v>
      </c>
      <c r="AX2" s="6">
        <v>29</v>
      </c>
      <c r="AY2" s="6">
        <v>30</v>
      </c>
      <c r="AZ2" s="6">
        <v>31</v>
      </c>
      <c r="BA2" s="6">
        <v>32</v>
      </c>
      <c r="BB2" s="6">
        <v>33</v>
      </c>
      <c r="BC2" s="6">
        <v>34</v>
      </c>
      <c r="BD2" s="6">
        <v>35</v>
      </c>
      <c r="BE2" s="6">
        <v>36</v>
      </c>
      <c r="BF2" s="6">
        <v>37</v>
      </c>
      <c r="BG2" s="6">
        <v>38</v>
      </c>
      <c r="BH2" s="6">
        <v>39</v>
      </c>
      <c r="BI2" s="6">
        <v>40</v>
      </c>
      <c r="BJ2" s="6">
        <v>41</v>
      </c>
      <c r="BK2" s="6">
        <v>42</v>
      </c>
      <c r="BL2" s="6">
        <v>43</v>
      </c>
      <c r="BM2" s="6">
        <v>44</v>
      </c>
      <c r="BN2" s="6">
        <v>45</v>
      </c>
      <c r="BO2" s="6">
        <v>46</v>
      </c>
      <c r="BP2" s="6">
        <v>47</v>
      </c>
      <c r="BQ2" s="6">
        <v>48</v>
      </c>
      <c r="BR2" s="6">
        <v>49</v>
      </c>
      <c r="BS2" s="6">
        <v>50</v>
      </c>
      <c r="BT2" s="6">
        <v>51</v>
      </c>
      <c r="BU2" s="6">
        <v>52</v>
      </c>
      <c r="BV2" s="6">
        <v>53</v>
      </c>
      <c r="BW2" s="6">
        <v>54</v>
      </c>
      <c r="BX2" s="6">
        <v>55</v>
      </c>
      <c r="BY2" s="6">
        <v>56</v>
      </c>
      <c r="BZ2" s="6">
        <v>57</v>
      </c>
      <c r="CA2" s="6">
        <v>58</v>
      </c>
      <c r="CB2" s="6">
        <v>59</v>
      </c>
      <c r="CC2" s="6">
        <v>60</v>
      </c>
      <c r="CD2" s="6">
        <v>64</v>
      </c>
      <c r="CE2" s="6">
        <v>65</v>
      </c>
      <c r="CF2" s="6">
        <v>66</v>
      </c>
      <c r="CG2" s="6">
        <v>67</v>
      </c>
      <c r="CI2" s="1"/>
      <c r="CJ2" s="1"/>
      <c r="CK2" s="1"/>
      <c r="CL2" s="1"/>
      <c r="CM2" s="1"/>
      <c r="CO2" s="1"/>
      <c r="CP2" s="1"/>
      <c r="CQ2" s="1"/>
      <c r="CR2" s="1"/>
      <c r="CS2" s="1"/>
    </row>
    <row r="3" spans="1:97" s="1" customFormat="1" ht="60" customHeight="1" thickBot="1" x14ac:dyDescent="0.3">
      <c r="A3" s="7"/>
      <c r="B3" s="191" t="s">
        <v>172</v>
      </c>
      <c r="C3" s="20" t="s">
        <v>68</v>
      </c>
      <c r="D3" s="20" t="s">
        <v>81</v>
      </c>
      <c r="E3" s="20" t="s">
        <v>8</v>
      </c>
      <c r="F3" s="20" t="s">
        <v>72</v>
      </c>
      <c r="G3" s="20" t="s">
        <v>77</v>
      </c>
      <c r="H3" s="20" t="s">
        <v>78</v>
      </c>
      <c r="I3" s="20" t="s">
        <v>99</v>
      </c>
      <c r="J3" s="20" t="s">
        <v>100</v>
      </c>
      <c r="K3" s="20" t="s">
        <v>74</v>
      </c>
      <c r="L3" s="20" t="s">
        <v>101</v>
      </c>
      <c r="M3" s="20" t="s">
        <v>102</v>
      </c>
      <c r="N3" s="20" t="s">
        <v>69</v>
      </c>
      <c r="O3" s="20" t="s">
        <v>80</v>
      </c>
      <c r="P3" s="20" t="s">
        <v>132</v>
      </c>
      <c r="Q3" s="20" t="s">
        <v>133</v>
      </c>
      <c r="R3" s="20" t="s">
        <v>70</v>
      </c>
      <c r="T3" s="21" t="s">
        <v>76</v>
      </c>
      <c r="U3" s="22" t="s">
        <v>82</v>
      </c>
      <c r="V3" s="23">
        <v>43739</v>
      </c>
      <c r="W3" s="23">
        <v>43770</v>
      </c>
      <c r="X3" s="23">
        <v>43800</v>
      </c>
      <c r="Y3" s="24">
        <v>43831</v>
      </c>
      <c r="Z3" s="24">
        <v>43862</v>
      </c>
      <c r="AA3" s="24">
        <v>43891</v>
      </c>
      <c r="AB3" s="23">
        <v>43922</v>
      </c>
      <c r="AC3" s="23">
        <v>43952</v>
      </c>
      <c r="AD3" s="23">
        <v>43983</v>
      </c>
      <c r="AE3" s="24">
        <v>44013</v>
      </c>
      <c r="AF3" s="24">
        <v>44044</v>
      </c>
      <c r="AG3" s="24">
        <v>44075</v>
      </c>
      <c r="AH3" s="23">
        <v>44105</v>
      </c>
      <c r="AI3" s="23">
        <v>44136</v>
      </c>
      <c r="AJ3" s="23">
        <v>44166</v>
      </c>
      <c r="AK3" s="24">
        <v>44197</v>
      </c>
      <c r="AL3" s="24">
        <v>44228</v>
      </c>
      <c r="AM3" s="24">
        <v>44256</v>
      </c>
      <c r="AN3" s="23">
        <v>44287</v>
      </c>
      <c r="AO3" s="23">
        <v>44317</v>
      </c>
      <c r="AP3" s="23">
        <v>44348</v>
      </c>
      <c r="AQ3" s="24">
        <v>44378</v>
      </c>
      <c r="AR3" s="24">
        <v>44409</v>
      </c>
      <c r="AS3" s="24">
        <v>44440</v>
      </c>
      <c r="AT3" s="23">
        <v>44470</v>
      </c>
      <c r="AU3" s="23">
        <v>44501</v>
      </c>
      <c r="AV3" s="23">
        <v>44531</v>
      </c>
      <c r="AW3" s="24">
        <v>44562</v>
      </c>
      <c r="AX3" s="24">
        <v>44593</v>
      </c>
      <c r="AY3" s="24">
        <v>44621</v>
      </c>
      <c r="AZ3" s="23">
        <v>44652</v>
      </c>
      <c r="BA3" s="23">
        <v>44682</v>
      </c>
      <c r="BB3" s="23">
        <v>44713</v>
      </c>
      <c r="BC3" s="24">
        <v>44743</v>
      </c>
      <c r="BD3" s="24">
        <v>44774</v>
      </c>
      <c r="BE3" s="24">
        <v>44805</v>
      </c>
      <c r="BF3" s="23">
        <v>44835</v>
      </c>
      <c r="BG3" s="23">
        <v>44866</v>
      </c>
      <c r="BH3" s="23">
        <v>44896</v>
      </c>
      <c r="BI3" s="24">
        <v>44927</v>
      </c>
      <c r="BJ3" s="24">
        <v>44958</v>
      </c>
      <c r="BK3" s="24">
        <v>44986</v>
      </c>
      <c r="BL3" s="23">
        <v>45017</v>
      </c>
      <c r="BM3" s="23">
        <v>45047</v>
      </c>
      <c r="BN3" s="23">
        <v>45078</v>
      </c>
      <c r="BO3" s="24">
        <v>45108</v>
      </c>
      <c r="BP3" s="24">
        <v>45139</v>
      </c>
      <c r="BQ3" s="24">
        <v>45170</v>
      </c>
      <c r="BR3" s="23">
        <v>45200</v>
      </c>
      <c r="BS3" s="23">
        <v>45231</v>
      </c>
      <c r="BT3" s="23">
        <v>45261</v>
      </c>
      <c r="BU3" s="22">
        <v>45292</v>
      </c>
      <c r="BV3" s="22">
        <v>45323</v>
      </c>
      <c r="BW3" s="22">
        <v>45352</v>
      </c>
      <c r="BX3" s="22">
        <v>45383</v>
      </c>
      <c r="BY3" s="22">
        <v>45413</v>
      </c>
      <c r="BZ3" s="22">
        <v>45444</v>
      </c>
      <c r="CA3" s="22">
        <v>45474</v>
      </c>
      <c r="CB3" s="22">
        <v>45505</v>
      </c>
      <c r="CC3" s="22">
        <v>45536</v>
      </c>
      <c r="CD3" s="22">
        <v>45566</v>
      </c>
      <c r="CE3" s="22">
        <v>45597</v>
      </c>
      <c r="CF3" s="22">
        <v>45627</v>
      </c>
      <c r="CG3" s="22">
        <v>45658</v>
      </c>
      <c r="CI3" s="171" t="s">
        <v>161</v>
      </c>
      <c r="CJ3" s="171" t="s">
        <v>162</v>
      </c>
      <c r="CK3" s="171" t="s">
        <v>163</v>
      </c>
      <c r="CL3" s="171" t="s">
        <v>164</v>
      </c>
      <c r="CM3" s="174" t="s">
        <v>2</v>
      </c>
      <c r="CO3" s="171" t="s">
        <v>161</v>
      </c>
      <c r="CP3" s="171" t="s">
        <v>162</v>
      </c>
      <c r="CQ3" s="171" t="s">
        <v>163</v>
      </c>
      <c r="CR3" s="171" t="s">
        <v>164</v>
      </c>
      <c r="CS3" s="174" t="s">
        <v>2</v>
      </c>
    </row>
    <row r="4" spans="1:97" ht="15.75" thickBot="1" x14ac:dyDescent="0.3">
      <c r="B4" s="17" t="s">
        <v>64</v>
      </c>
      <c r="C4" s="17" t="s">
        <v>64</v>
      </c>
      <c r="D4" s="205">
        <v>6.4</v>
      </c>
      <c r="E4" s="17"/>
      <c r="F4" s="17"/>
      <c r="G4" s="10"/>
      <c r="H4" s="10" t="s">
        <v>4</v>
      </c>
      <c r="I4" s="29">
        <v>200000</v>
      </c>
      <c r="J4" s="18"/>
      <c r="K4" s="10"/>
      <c r="L4" s="10"/>
      <c r="M4" s="10"/>
      <c r="N4" s="143"/>
      <c r="O4" s="143"/>
      <c r="P4" s="19">
        <v>150000</v>
      </c>
      <c r="Q4" s="19">
        <f>+IF(O4="Y", J4*'Key assumptions'!$D$17,J4)</f>
        <v>0</v>
      </c>
      <c r="R4" s="18">
        <f>+IF(N4&gt;0,J4/N4,0)</f>
        <v>0</v>
      </c>
      <c r="S4" s="145"/>
      <c r="T4" s="131">
        <f>+I4</f>
        <v>200000</v>
      </c>
      <c r="U4" s="143"/>
      <c r="V4" s="25">
        <f t="shared" ref="V4:AK4" si="0">+IF(V$2&lt;$L4,0,IF(V$2&gt;$M4, 0,$R4))</f>
        <v>0</v>
      </c>
      <c r="W4" s="25">
        <f t="shared" si="0"/>
        <v>0</v>
      </c>
      <c r="X4" s="25">
        <f t="shared" si="0"/>
        <v>0</v>
      </c>
      <c r="Y4" s="25">
        <f t="shared" si="0"/>
        <v>0</v>
      </c>
      <c r="Z4" s="25">
        <f t="shared" si="0"/>
        <v>0</v>
      </c>
      <c r="AA4" s="25">
        <f t="shared" si="0"/>
        <v>0</v>
      </c>
      <c r="AB4" s="25">
        <f t="shared" si="0"/>
        <v>0</v>
      </c>
      <c r="AC4" s="25">
        <f t="shared" si="0"/>
        <v>0</v>
      </c>
      <c r="AD4" s="25">
        <f t="shared" si="0"/>
        <v>0</v>
      </c>
      <c r="AE4" s="25">
        <f t="shared" si="0"/>
        <v>0</v>
      </c>
      <c r="AF4" s="25">
        <f t="shared" si="0"/>
        <v>0</v>
      </c>
      <c r="AG4" s="25">
        <f t="shared" si="0"/>
        <v>0</v>
      </c>
      <c r="AH4" s="25">
        <f t="shared" si="0"/>
        <v>0</v>
      </c>
      <c r="AI4" s="25">
        <f t="shared" si="0"/>
        <v>0</v>
      </c>
      <c r="AJ4" s="25">
        <f t="shared" si="0"/>
        <v>0</v>
      </c>
      <c r="AK4" s="25">
        <f t="shared" si="0"/>
        <v>0</v>
      </c>
      <c r="AL4" s="25">
        <f t="shared" ref="AL4:CG4" si="1">+IF(AL$2&lt;$L4,0,IF(AL$2&gt;$M4, 0,$R4))</f>
        <v>0</v>
      </c>
      <c r="AM4" s="25">
        <f t="shared" si="1"/>
        <v>0</v>
      </c>
      <c r="AN4" s="25">
        <f t="shared" si="1"/>
        <v>0</v>
      </c>
      <c r="AO4" s="25">
        <f t="shared" si="1"/>
        <v>0</v>
      </c>
      <c r="AP4" s="25">
        <f t="shared" si="1"/>
        <v>0</v>
      </c>
      <c r="AQ4" s="25">
        <f t="shared" si="1"/>
        <v>0</v>
      </c>
      <c r="AR4" s="25">
        <f t="shared" si="1"/>
        <v>0</v>
      </c>
      <c r="AS4" s="25">
        <f t="shared" si="1"/>
        <v>0</v>
      </c>
      <c r="AT4" s="25">
        <f t="shared" si="1"/>
        <v>0</v>
      </c>
      <c r="AU4" s="25">
        <f t="shared" si="1"/>
        <v>0</v>
      </c>
      <c r="AV4" s="25">
        <f t="shared" si="1"/>
        <v>0</v>
      </c>
      <c r="AW4" s="25">
        <f t="shared" si="1"/>
        <v>0</v>
      </c>
      <c r="AX4" s="25">
        <f t="shared" si="1"/>
        <v>0</v>
      </c>
      <c r="AY4" s="25">
        <f t="shared" si="1"/>
        <v>0</v>
      </c>
      <c r="AZ4" s="25">
        <f t="shared" si="1"/>
        <v>0</v>
      </c>
      <c r="BA4" s="25">
        <f t="shared" si="1"/>
        <v>0</v>
      </c>
      <c r="BB4" s="25">
        <f t="shared" si="1"/>
        <v>0</v>
      </c>
      <c r="BC4" s="25">
        <f t="shared" si="1"/>
        <v>0</v>
      </c>
      <c r="BD4" s="25">
        <f t="shared" si="1"/>
        <v>0</v>
      </c>
      <c r="BE4" s="25">
        <f t="shared" si="1"/>
        <v>0</v>
      </c>
      <c r="BF4" s="25">
        <f t="shared" si="1"/>
        <v>0</v>
      </c>
      <c r="BG4" s="25">
        <f t="shared" si="1"/>
        <v>0</v>
      </c>
      <c r="BH4" s="25">
        <f t="shared" si="1"/>
        <v>0</v>
      </c>
      <c r="BI4" s="25">
        <f t="shared" si="1"/>
        <v>0</v>
      </c>
      <c r="BJ4" s="25">
        <f t="shared" si="1"/>
        <v>0</v>
      </c>
      <c r="BK4" s="25">
        <f t="shared" si="1"/>
        <v>0</v>
      </c>
      <c r="BL4" s="25">
        <f t="shared" si="1"/>
        <v>0</v>
      </c>
      <c r="BM4" s="25">
        <f t="shared" si="1"/>
        <v>0</v>
      </c>
      <c r="BN4" s="25">
        <f t="shared" si="1"/>
        <v>0</v>
      </c>
      <c r="BO4" s="25">
        <f t="shared" si="1"/>
        <v>0</v>
      </c>
      <c r="BP4" s="25">
        <f t="shared" si="1"/>
        <v>0</v>
      </c>
      <c r="BQ4" s="25">
        <f t="shared" si="1"/>
        <v>0</v>
      </c>
      <c r="BR4" s="25">
        <f t="shared" si="1"/>
        <v>0</v>
      </c>
      <c r="BS4" s="25">
        <f t="shared" si="1"/>
        <v>0</v>
      </c>
      <c r="BT4" s="25">
        <f t="shared" si="1"/>
        <v>0</v>
      </c>
      <c r="BU4" s="25">
        <f t="shared" si="1"/>
        <v>0</v>
      </c>
      <c r="BV4" s="25">
        <f t="shared" si="1"/>
        <v>0</v>
      </c>
      <c r="BW4" s="25">
        <f t="shared" si="1"/>
        <v>0</v>
      </c>
      <c r="BX4" s="25">
        <f t="shared" si="1"/>
        <v>0</v>
      </c>
      <c r="BY4" s="25">
        <f t="shared" si="1"/>
        <v>0</v>
      </c>
      <c r="BZ4" s="25">
        <f t="shared" si="1"/>
        <v>0</v>
      </c>
      <c r="CA4" s="25">
        <f t="shared" si="1"/>
        <v>0</v>
      </c>
      <c r="CB4" s="25">
        <f t="shared" si="1"/>
        <v>0</v>
      </c>
      <c r="CC4" s="25">
        <f t="shared" si="1"/>
        <v>0</v>
      </c>
      <c r="CD4" s="25">
        <f t="shared" si="1"/>
        <v>0</v>
      </c>
      <c r="CE4" s="25">
        <f t="shared" si="1"/>
        <v>0</v>
      </c>
      <c r="CF4" s="25">
        <f t="shared" si="1"/>
        <v>0</v>
      </c>
      <c r="CG4" s="25">
        <f t="shared" si="1"/>
        <v>0</v>
      </c>
      <c r="CI4" s="13">
        <f>SUM(T4:AD4)</f>
        <v>200000</v>
      </c>
      <c r="CJ4" s="13">
        <f>+SUM(AE4:AP4)</f>
        <v>0</v>
      </c>
      <c r="CK4" s="13">
        <f>+SUM(AQ4:BB4)</f>
        <v>0</v>
      </c>
      <c r="CL4" s="13">
        <f>+SUM(BC4:BN4)</f>
        <v>0</v>
      </c>
      <c r="CM4" s="14">
        <f>SUM(CI4:CL4)</f>
        <v>200000</v>
      </c>
      <c r="CO4" s="13">
        <f>+CI4/(1+'Key assumptions'!$D$11)</f>
        <v>196864.11149825781</v>
      </c>
      <c r="CP4" s="13">
        <f>+CJ4/(1+'Key assumptions'!$D$11)</f>
        <v>0</v>
      </c>
      <c r="CQ4" s="13">
        <f>+CK4/(1+'Key assumptions'!$D$11)</f>
        <v>0</v>
      </c>
      <c r="CR4" s="13">
        <f>+CL4/(1+'Key assumptions'!$D$11)</f>
        <v>0</v>
      </c>
      <c r="CS4" s="16">
        <f>SUM(CO4:CR4)</f>
        <v>196864.11149825781</v>
      </c>
    </row>
    <row r="5" spans="1:97" ht="15.75" thickBot="1" x14ac:dyDescent="0.3">
      <c r="P5" s="146">
        <f>SUM(P4:P4)</f>
        <v>150000</v>
      </c>
      <c r="Q5" s="146">
        <f>SUM(Q4:Q4)</f>
        <v>0</v>
      </c>
      <c r="R5" s="146">
        <f>SUM(R4:R4)</f>
        <v>0</v>
      </c>
      <c r="T5" s="146">
        <f t="shared" ref="T5:AY5" si="2">SUM(T4:T4)</f>
        <v>200000</v>
      </c>
      <c r="U5" s="146">
        <f t="shared" si="2"/>
        <v>0</v>
      </c>
      <c r="V5" s="146">
        <f t="shared" si="2"/>
        <v>0</v>
      </c>
      <c r="W5" s="146">
        <f t="shared" si="2"/>
        <v>0</v>
      </c>
      <c r="X5" s="146">
        <f t="shared" si="2"/>
        <v>0</v>
      </c>
      <c r="Y5" s="146">
        <f t="shared" si="2"/>
        <v>0</v>
      </c>
      <c r="Z5" s="146">
        <f t="shared" si="2"/>
        <v>0</v>
      </c>
      <c r="AA5" s="146">
        <f t="shared" si="2"/>
        <v>0</v>
      </c>
      <c r="AB5" s="146">
        <f t="shared" si="2"/>
        <v>0</v>
      </c>
      <c r="AC5" s="146">
        <f t="shared" si="2"/>
        <v>0</v>
      </c>
      <c r="AD5" s="146">
        <f t="shared" si="2"/>
        <v>0</v>
      </c>
      <c r="AE5" s="146">
        <f t="shared" si="2"/>
        <v>0</v>
      </c>
      <c r="AF5" s="146">
        <f t="shared" si="2"/>
        <v>0</v>
      </c>
      <c r="AG5" s="146">
        <f t="shared" si="2"/>
        <v>0</v>
      </c>
      <c r="AH5" s="146">
        <f t="shared" si="2"/>
        <v>0</v>
      </c>
      <c r="AI5" s="146">
        <f t="shared" si="2"/>
        <v>0</v>
      </c>
      <c r="AJ5" s="146">
        <f t="shared" si="2"/>
        <v>0</v>
      </c>
      <c r="AK5" s="146">
        <f t="shared" si="2"/>
        <v>0</v>
      </c>
      <c r="AL5" s="146">
        <f t="shared" si="2"/>
        <v>0</v>
      </c>
      <c r="AM5" s="146">
        <f t="shared" si="2"/>
        <v>0</v>
      </c>
      <c r="AN5" s="146">
        <f t="shared" si="2"/>
        <v>0</v>
      </c>
      <c r="AO5" s="146">
        <f t="shared" si="2"/>
        <v>0</v>
      </c>
      <c r="AP5" s="146">
        <f t="shared" si="2"/>
        <v>0</v>
      </c>
      <c r="AQ5" s="146">
        <f t="shared" si="2"/>
        <v>0</v>
      </c>
      <c r="AR5" s="146">
        <f t="shared" si="2"/>
        <v>0</v>
      </c>
      <c r="AS5" s="146">
        <f t="shared" si="2"/>
        <v>0</v>
      </c>
      <c r="AT5" s="146">
        <f t="shared" si="2"/>
        <v>0</v>
      </c>
      <c r="AU5" s="146">
        <f t="shared" si="2"/>
        <v>0</v>
      </c>
      <c r="AV5" s="146">
        <f t="shared" si="2"/>
        <v>0</v>
      </c>
      <c r="AW5" s="146">
        <f t="shared" si="2"/>
        <v>0</v>
      </c>
      <c r="AX5" s="146">
        <f t="shared" si="2"/>
        <v>0</v>
      </c>
      <c r="AY5" s="146">
        <f t="shared" si="2"/>
        <v>0</v>
      </c>
      <c r="AZ5" s="146">
        <f t="shared" ref="AZ5:CE5" si="3">SUM(AZ4:AZ4)</f>
        <v>0</v>
      </c>
      <c r="BA5" s="146">
        <f t="shared" si="3"/>
        <v>0</v>
      </c>
      <c r="BB5" s="146">
        <f t="shared" si="3"/>
        <v>0</v>
      </c>
      <c r="BC5" s="146">
        <f t="shared" si="3"/>
        <v>0</v>
      </c>
      <c r="BD5" s="146">
        <f t="shared" si="3"/>
        <v>0</v>
      </c>
      <c r="BE5" s="146">
        <f t="shared" si="3"/>
        <v>0</v>
      </c>
      <c r="BF5" s="146">
        <f t="shared" si="3"/>
        <v>0</v>
      </c>
      <c r="BG5" s="146">
        <f t="shared" si="3"/>
        <v>0</v>
      </c>
      <c r="BH5" s="146">
        <f t="shared" si="3"/>
        <v>0</v>
      </c>
      <c r="BI5" s="146">
        <f t="shared" si="3"/>
        <v>0</v>
      </c>
      <c r="BJ5" s="146">
        <f t="shared" si="3"/>
        <v>0</v>
      </c>
      <c r="BK5" s="146">
        <f t="shared" si="3"/>
        <v>0</v>
      </c>
      <c r="BL5" s="146">
        <f t="shared" si="3"/>
        <v>0</v>
      </c>
      <c r="BM5" s="146">
        <f t="shared" si="3"/>
        <v>0</v>
      </c>
      <c r="BN5" s="146">
        <f t="shared" si="3"/>
        <v>0</v>
      </c>
      <c r="BO5" s="146">
        <f t="shared" si="3"/>
        <v>0</v>
      </c>
      <c r="BP5" s="146">
        <f t="shared" si="3"/>
        <v>0</v>
      </c>
      <c r="BQ5" s="146">
        <f t="shared" si="3"/>
        <v>0</v>
      </c>
      <c r="BR5" s="146">
        <f t="shared" si="3"/>
        <v>0</v>
      </c>
      <c r="BS5" s="146">
        <f t="shared" si="3"/>
        <v>0</v>
      </c>
      <c r="BT5" s="146">
        <f t="shared" si="3"/>
        <v>0</v>
      </c>
      <c r="BU5" s="146">
        <f t="shared" si="3"/>
        <v>0</v>
      </c>
      <c r="BV5" s="146">
        <f t="shared" si="3"/>
        <v>0</v>
      </c>
      <c r="BW5" s="146">
        <f t="shared" si="3"/>
        <v>0</v>
      </c>
      <c r="BX5" s="146">
        <f t="shared" si="3"/>
        <v>0</v>
      </c>
      <c r="BY5" s="146">
        <f t="shared" si="3"/>
        <v>0</v>
      </c>
      <c r="BZ5" s="146">
        <f t="shared" si="3"/>
        <v>0</v>
      </c>
      <c r="CA5" s="146">
        <f t="shared" si="3"/>
        <v>0</v>
      </c>
      <c r="CB5" s="146">
        <f t="shared" si="3"/>
        <v>0</v>
      </c>
      <c r="CC5" s="146">
        <f t="shared" si="3"/>
        <v>0</v>
      </c>
      <c r="CD5" s="146">
        <f t="shared" si="3"/>
        <v>0</v>
      </c>
      <c r="CE5" s="146">
        <f t="shared" si="3"/>
        <v>0</v>
      </c>
      <c r="CF5" s="146">
        <f>SUM(CF4:CF4)</f>
        <v>0</v>
      </c>
      <c r="CG5" s="146">
        <f>SUM(CG4:CG4)</f>
        <v>0</v>
      </c>
      <c r="CI5" s="282">
        <f>SUM(CI4:CI4)</f>
        <v>200000</v>
      </c>
      <c r="CJ5" s="282">
        <f>SUM(CJ4:CJ4)</f>
        <v>0</v>
      </c>
      <c r="CK5" s="282">
        <f>SUM(CK4:CK4)</f>
        <v>0</v>
      </c>
      <c r="CL5" s="282">
        <f>SUM(CL4:CL4)</f>
        <v>0</v>
      </c>
      <c r="CM5" s="282">
        <f>SUM(CM4:CM4)</f>
        <v>200000</v>
      </c>
      <c r="CO5" s="283">
        <f>SUM(CO4:CO4)</f>
        <v>196864.11149825781</v>
      </c>
      <c r="CP5" s="283">
        <f>SUM(CP4:CP4)</f>
        <v>0</v>
      </c>
      <c r="CQ5" s="283">
        <f>SUM(CQ4:CQ4)</f>
        <v>0</v>
      </c>
      <c r="CR5" s="283">
        <f>SUM(CR4:CR4)</f>
        <v>0</v>
      </c>
      <c r="CS5" s="283">
        <f>SUM(CS4:CS4)</f>
        <v>196864.11149825781</v>
      </c>
    </row>
    <row r="6" spans="1:97" x14ac:dyDescent="0.25">
      <c r="CS6" s="209"/>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9746FCA9081C46820D4E657548C777" ma:contentTypeVersion="11" ma:contentTypeDescription="Create a new document." ma:contentTypeScope="" ma:versionID="cc0173860349a1fb22cca81573f7824b">
  <xsd:schema xmlns:xsd="http://www.w3.org/2001/XMLSchema" xmlns:xs="http://www.w3.org/2001/XMLSchema" xmlns:p="http://schemas.microsoft.com/office/2006/metadata/properties" xmlns:ns2="219a03a1-7fe7-42f3-bdad-55ca8d66a738" xmlns:ns3="4eb6023d-658b-4527-be73-24b0518f0bf9" xmlns:ns4="592ff4b6-3fa3-466a-a790-189be7da87a7" targetNamespace="http://schemas.microsoft.com/office/2006/metadata/properties" ma:root="true" ma:fieldsID="e6a2b24753bd2833377ac3183cb28983" ns2:_="" ns3:_="" ns4:_="">
    <xsd:import namespace="219a03a1-7fe7-42f3-bdad-55ca8d66a738"/>
    <xsd:import namespace="4eb6023d-658b-4527-be73-24b0518f0bf9"/>
    <xsd:import namespace="592ff4b6-3fa3-466a-a790-189be7da87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a03a1-7fe7-42f3-bdad-55ca8d66a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2ff4b6-3fa3-466a-a790-189be7da87a7" elementFormDefault="qualified">
    <xsd:import namespace="http://schemas.microsoft.com/office/2006/documentManagement/types"/>
    <xsd:import namespace="http://schemas.microsoft.com/office/infopath/2007/PartnerControls"/>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80C0D6-8225-4605-97FB-B72FE4EC61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9a03a1-7fe7-42f3-bdad-55ca8d66a738"/>
    <ds:schemaRef ds:uri="4eb6023d-658b-4527-be73-24b0518f0bf9"/>
    <ds:schemaRef ds:uri="592ff4b6-3fa3-466a-a790-189be7da87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DECE28-0D4F-43F0-B35E-4D680D36EE75}">
  <ds:schemaRefs>
    <ds:schemaRef ds:uri="http://schemas.microsoft.com/sharepoint/v3/contenttype/forms"/>
  </ds:schemaRefs>
</ds:datastoreItem>
</file>

<file path=customXml/itemProps3.xml><?xml version="1.0" encoding="utf-8"?>
<ds:datastoreItem xmlns:ds="http://schemas.openxmlformats.org/officeDocument/2006/customXml" ds:itemID="{DAD9E460-E69F-439F-948C-5FDF6BB4BCF1}">
  <ds:schemaRefs>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4eb6023d-658b-4527-be73-24b0518f0bf9"/>
    <ds:schemaRef ds:uri="http://purl.org/dc/elements/1.1/"/>
    <ds:schemaRef ds:uri="592ff4b6-3fa3-466a-a790-189be7da87a7"/>
    <ds:schemaRef ds:uri="219a03a1-7fe7-42f3-bdad-55ca8d66a73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Overview</vt:lpstr>
      <vt:lpstr>Key assumptions</vt:lpstr>
      <vt:lpstr>s2. Historical Indirect Capex</vt:lpstr>
      <vt:lpstr>s3. QNI Summary forecast</vt:lpstr>
      <vt:lpstr>s4. Works Delivery</vt:lpstr>
      <vt:lpstr>Works Delivery Res Cost</vt:lpstr>
      <vt:lpstr>WD Labour Data</vt:lpstr>
      <vt:lpstr>Works Delivery Labour FTEs</vt:lpstr>
      <vt:lpstr>Works Delivery Labour Hrs</vt:lpstr>
      <vt:lpstr>s5. Project Development</vt:lpstr>
      <vt:lpstr>PD-Labour(&amp;related)</vt:lpstr>
      <vt:lpstr>PD-NonLabour</vt:lpstr>
      <vt:lpstr>PD-Labour Estimate</vt:lpstr>
      <vt:lpstr>s6.1 Land &amp; Environment</vt:lpstr>
      <vt:lpstr>L&amp;E-Labour(&amp;related)</vt:lpstr>
      <vt:lpstr>L&amp;E-NonLabour </vt:lpstr>
      <vt:lpstr>s6.2 Stakeholder &amp; Comm Egmt</vt:lpstr>
      <vt:lpstr>SHC-Labour(&amp;related)</vt:lpstr>
      <vt:lpstr>SHC-NonLabour</vt:lpstr>
      <vt:lpstr>s6.3. Insurance</vt:lpstr>
      <vt:lpstr>s6.4 Bidder Payments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2020-01-09T01:24:03Z</dcterms:created>
  <dcterms:modified xsi:type="dcterms:W3CDTF">2020-01-21T05:11:11Z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0x010100D39746FCA9081C46820D4E657548C777</vt:lpwstr>
  </property>
  <property fmtid="{D5CDD505-2E9C-101B-9397-08002B2CF9AE}" pid="3" name="_MarkAsFinal">
    <vt:bool>true</vt:bool>
  </property>
</Properties>
</file>