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64011"/>
  <bookViews>
    <workbookView xWindow="-120" yWindow="-120" windowWidth="29040" windowHeight="15990" tabRatio="761"/>
  </bookViews>
  <sheets>
    <sheet name="Overview" sheetId="45" r:id="rId1"/>
    <sheet name="Key assumptions" sheetId="48" r:id="rId2"/>
    <sheet name="s2. Historical Indirect Capex" sheetId="62" r:id="rId3"/>
    <sheet name="s3. QNI Summary forecast" sheetId="19" r:id="rId4"/>
    <sheet name="s4. Works Delivery" sheetId="23" r:id="rId5"/>
    <sheet name="Works Delivery Res Cost" sheetId="34" r:id="rId6"/>
    <sheet name="WD Labour Data" sheetId="76" r:id="rId7"/>
    <sheet name="Works Delivery Labour FTEs" sheetId="97" r:id="rId8"/>
    <sheet name="Works Delivery Labour Hrs" sheetId="98" r:id="rId9"/>
    <sheet name="s5. Project Development" sheetId="53" r:id="rId10"/>
    <sheet name="PD-Labour(&amp;related)" sheetId="54" r:id="rId11"/>
    <sheet name="PD-NonLabour" sheetId="55" r:id="rId12"/>
    <sheet name="PD-Labour Estimate" sheetId="99" r:id="rId13"/>
    <sheet name="s6.1 Land &amp; Environment" sheetId="57" r:id="rId14"/>
    <sheet name="L&amp;E-Labour(&amp;related)" sheetId="58" r:id="rId15"/>
    <sheet name="L&amp;E-NonLabour " sheetId="59" r:id="rId16"/>
    <sheet name="s6.2 Stakeholder &amp; Comm Egmt" sheetId="41" r:id="rId17"/>
    <sheet name="SHC-Labour(&amp;related)" sheetId="60" r:id="rId18"/>
    <sheet name="SHC-NonLabour" sheetId="61" r:id="rId19"/>
    <sheet name="s6.3. Insurance" sheetId="56" r:id="rId20"/>
    <sheet name="s6.4 Bidder Payments" sheetId="92" r:id="rId21"/>
  </sheets>
  <definedNames>
    <definedName name="_xlnm._FilterDatabase" localSheetId="10" hidden="1">'PD-Labour(&amp;related)'!$B$5:$Z$48</definedName>
    <definedName name="_xlnm._FilterDatabase" localSheetId="11" hidden="1">'PD-NonLabour'!$C$5:$M$16</definedName>
    <definedName name="_xlnm._FilterDatabase" localSheetId="6" hidden="1">'WD Labour Data'!$A$3:$F$196</definedName>
    <definedName name="_xlnm._FilterDatabase" localSheetId="5" hidden="1">'Works Delivery Res Cost'!$A$5:$BA$32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 i="62" l="1"/>
  <c r="N5" i="62"/>
  <c r="H5" i="62"/>
  <c r="M5" i="62"/>
  <c r="K5" i="62"/>
  <c r="I16" i="62"/>
  <c r="N16" i="62"/>
  <c r="H16" i="62"/>
  <c r="M16" i="62"/>
  <c r="I15" i="62"/>
  <c r="N15" i="62"/>
  <c r="H15" i="62"/>
  <c r="M15" i="62"/>
  <c r="P15" i="62"/>
  <c r="I14" i="62"/>
  <c r="N14" i="62"/>
  <c r="H14" i="62"/>
  <c r="M14" i="62"/>
  <c r="I13" i="62"/>
  <c r="N13" i="62"/>
  <c r="H13" i="62"/>
  <c r="M13" i="62"/>
  <c r="P13" i="62"/>
  <c r="I12" i="62"/>
  <c r="N12" i="62"/>
  <c r="N11" i="62"/>
  <c r="H12" i="62"/>
  <c r="M12" i="62"/>
  <c r="H8" i="62"/>
  <c r="M8" i="62"/>
  <c r="H9" i="62"/>
  <c r="M9" i="62"/>
  <c r="M7" i="62"/>
  <c r="I8" i="62"/>
  <c r="N8" i="62"/>
  <c r="I9" i="62"/>
  <c r="N9" i="62"/>
  <c r="P9" i="62"/>
  <c r="K15" i="62"/>
  <c r="P12" i="62"/>
  <c r="P14" i="62"/>
  <c r="P16" i="62"/>
  <c r="P11" i="62"/>
  <c r="I7" i="62"/>
  <c r="K8" i="62"/>
  <c r="K9" i="62"/>
  <c r="H7" i="62"/>
  <c r="M11" i="62"/>
  <c r="K12" i="62"/>
  <c r="K16" i="62"/>
  <c r="H11" i="62"/>
  <c r="K13" i="62"/>
  <c r="I11" i="62"/>
  <c r="I18" i="62"/>
  <c r="K14" i="62"/>
  <c r="N7" i="62"/>
  <c r="N18" i="62"/>
  <c r="E65" i="19"/>
  <c r="P8" i="62"/>
  <c r="P7" i="62"/>
  <c r="P5" i="62"/>
  <c r="M18" i="62"/>
  <c r="D65" i="19"/>
  <c r="H18" i="62"/>
  <c r="K7" i="62"/>
  <c r="K11" i="62"/>
  <c r="K18" i="62"/>
  <c r="D67" i="19"/>
  <c r="I65" i="19"/>
  <c r="P18" i="62"/>
  <c r="H54" i="19"/>
  <c r="H53" i="19"/>
  <c r="BC4" i="92"/>
  <c r="BD4" i="92"/>
  <c r="BE4" i="92"/>
  <c r="BF4" i="92"/>
  <c r="BG4" i="92"/>
  <c r="BH4" i="92"/>
  <c r="BI4" i="92"/>
  <c r="BJ4" i="92"/>
  <c r="BK4" i="92"/>
  <c r="BL4" i="92"/>
  <c r="BM4" i="92"/>
  <c r="BN4" i="92"/>
  <c r="CL4" i="92"/>
  <c r="CL5" i="92"/>
  <c r="G20" i="19"/>
  <c r="AQ4" i="92"/>
  <c r="AR4" i="92"/>
  <c r="AS4" i="92"/>
  <c r="AT4" i="92"/>
  <c r="AU4" i="92"/>
  <c r="AV4" i="92"/>
  <c r="AW4" i="92"/>
  <c r="AX4" i="92"/>
  <c r="AY4" i="92"/>
  <c r="AZ4" i="92"/>
  <c r="BA4" i="92"/>
  <c r="BB4" i="92"/>
  <c r="CK4" i="92"/>
  <c r="CK5" i="92"/>
  <c r="F20" i="19"/>
  <c r="AE4" i="92"/>
  <c r="AF4" i="92"/>
  <c r="AG4" i="92"/>
  <c r="AH4" i="92"/>
  <c r="AI4" i="92"/>
  <c r="AJ4" i="92"/>
  <c r="AK4" i="92"/>
  <c r="AL4" i="92"/>
  <c r="AM4" i="92"/>
  <c r="AN4" i="92"/>
  <c r="AO4" i="92"/>
  <c r="AP4" i="92"/>
  <c r="CJ4" i="92"/>
  <c r="CJ5" i="92"/>
  <c r="E20" i="19"/>
  <c r="T4" i="92"/>
  <c r="V4" i="92"/>
  <c r="W4" i="92"/>
  <c r="X4" i="92"/>
  <c r="Y4" i="92"/>
  <c r="Z4" i="92"/>
  <c r="AA4" i="92"/>
  <c r="AB4" i="92"/>
  <c r="AC4" i="92"/>
  <c r="AD4" i="92"/>
  <c r="CI4" i="92"/>
  <c r="CI5" i="92"/>
  <c r="D20" i="19"/>
  <c r="BC4" i="56"/>
  <c r="BD4" i="56"/>
  <c r="BE4" i="56"/>
  <c r="BF4" i="56"/>
  <c r="BG4" i="56"/>
  <c r="BH4" i="56"/>
  <c r="BI4" i="56"/>
  <c r="BJ4" i="56"/>
  <c r="BK4" i="56"/>
  <c r="BL4" i="56"/>
  <c r="BM4" i="56"/>
  <c r="BN4" i="56"/>
  <c r="CL4" i="56"/>
  <c r="CL5" i="56"/>
  <c r="G19" i="19"/>
  <c r="N4" i="56"/>
  <c r="R4" i="56"/>
  <c r="AQ4" i="56"/>
  <c r="AR4" i="56"/>
  <c r="AS4" i="56"/>
  <c r="AT4" i="56"/>
  <c r="AU4" i="56"/>
  <c r="AV4" i="56"/>
  <c r="AW4" i="56"/>
  <c r="AX4" i="56"/>
  <c r="AY4" i="56"/>
  <c r="AZ4" i="56"/>
  <c r="BA4" i="56"/>
  <c r="BB4" i="56"/>
  <c r="CK4" i="56"/>
  <c r="CK5" i="56"/>
  <c r="F19" i="19"/>
  <c r="AE4" i="56"/>
  <c r="AF4" i="56"/>
  <c r="AG4" i="56"/>
  <c r="AH4" i="56"/>
  <c r="AI4" i="56"/>
  <c r="AJ4" i="56"/>
  <c r="AK4" i="56"/>
  <c r="AL4" i="56"/>
  <c r="AM4" i="56"/>
  <c r="AN4" i="56"/>
  <c r="AO4" i="56"/>
  <c r="AP4" i="56"/>
  <c r="CJ4" i="56"/>
  <c r="CJ5" i="56"/>
  <c r="E19" i="19"/>
  <c r="T4" i="56"/>
  <c r="V4" i="56"/>
  <c r="W4" i="56"/>
  <c r="X4" i="56"/>
  <c r="Y4" i="56"/>
  <c r="Z4" i="56"/>
  <c r="AA4" i="56"/>
  <c r="AB4" i="56"/>
  <c r="AC4" i="56"/>
  <c r="AD4" i="56"/>
  <c r="CI4" i="56"/>
  <c r="CI5" i="56"/>
  <c r="D19" i="19"/>
  <c r="CM4" i="92"/>
  <c r="CM5" i="92"/>
  <c r="D9" i="19"/>
  <c r="CM4" i="56"/>
  <c r="CM5" i="56"/>
  <c r="D8" i="19"/>
  <c r="H20" i="19"/>
  <c r="H19" i="19"/>
  <c r="F8" i="62"/>
  <c r="C7" i="62"/>
  <c r="D7" i="62"/>
  <c r="F9" i="62"/>
  <c r="F12" i="62"/>
  <c r="C11" i="62"/>
  <c r="D11" i="62"/>
  <c r="F13" i="62"/>
  <c r="F14" i="62"/>
  <c r="F15" i="62"/>
  <c r="F16" i="62"/>
  <c r="F5" i="62"/>
  <c r="F11" i="62"/>
  <c r="F7" i="62"/>
  <c r="D18" i="62"/>
  <c r="C18" i="62"/>
  <c r="U5" i="92"/>
  <c r="CG4" i="92"/>
  <c r="CF4" i="92"/>
  <c r="CE4" i="92"/>
  <c r="CD4" i="92"/>
  <c r="CC4" i="92"/>
  <c r="CB4" i="92"/>
  <c r="CA4" i="92"/>
  <c r="BZ4" i="92"/>
  <c r="BY4" i="92"/>
  <c r="BX4" i="92"/>
  <c r="BW4" i="92"/>
  <c r="BV4" i="92"/>
  <c r="BU4" i="92"/>
  <c r="BT4" i="92"/>
  <c r="BS4" i="92"/>
  <c r="BR4" i="92"/>
  <c r="BQ4" i="92"/>
  <c r="BP4" i="92"/>
  <c r="BO4" i="92"/>
  <c r="R4" i="92"/>
  <c r="Q4" i="92"/>
  <c r="AA5" i="92"/>
  <c r="BL5" i="92"/>
  <c r="CB5" i="92"/>
  <c r="AV5" i="92"/>
  <c r="AI5" i="92"/>
  <c r="AW5" i="92"/>
  <c r="BM5" i="92"/>
  <c r="CC5" i="92"/>
  <c r="BE5" i="92"/>
  <c r="BU5" i="92"/>
  <c r="BD5" i="92"/>
  <c r="BT5" i="92"/>
  <c r="BS5" i="92"/>
  <c r="CA5" i="92"/>
  <c r="AQ5" i="92"/>
  <c r="P5" i="92"/>
  <c r="V5" i="92"/>
  <c r="AD5" i="92"/>
  <c r="AL5" i="92"/>
  <c r="AT5" i="92"/>
  <c r="AX5" i="92"/>
  <c r="BB5" i="92"/>
  <c r="BF5" i="92"/>
  <c r="BJ5" i="92"/>
  <c r="BN5" i="92"/>
  <c r="BR5" i="92"/>
  <c r="BV5" i="92"/>
  <c r="BZ5" i="92"/>
  <c r="CD5" i="92"/>
  <c r="Q5" i="92"/>
  <c r="W5" i="92"/>
  <c r="AE5" i="92"/>
  <c r="AM5" i="92"/>
  <c r="AU5" i="92"/>
  <c r="AY5" i="92"/>
  <c r="BC5" i="92"/>
  <c r="BG5" i="92"/>
  <c r="BK5" i="92"/>
  <c r="BO5" i="92"/>
  <c r="BW5" i="92"/>
  <c r="CE5" i="92"/>
  <c r="Z5" i="92"/>
  <c r="AH5" i="92"/>
  <c r="AP5" i="92"/>
  <c r="R5" i="92"/>
  <c r="T5" i="92"/>
  <c r="AZ5" i="92"/>
  <c r="BH5" i="92"/>
  <c r="BP5" i="92"/>
  <c r="BX5" i="92"/>
  <c r="CF5" i="92"/>
  <c r="BA5" i="92"/>
  <c r="BI5" i="92"/>
  <c r="BQ5" i="92"/>
  <c r="BY5" i="92"/>
  <c r="CG5" i="92"/>
  <c r="AC5" i="92"/>
  <c r="AR5" i="92"/>
  <c r="Y5" i="92"/>
  <c r="X5" i="92"/>
  <c r="AK5" i="92"/>
  <c r="AJ5" i="92"/>
  <c r="AS5" i="92"/>
  <c r="AB5" i="92"/>
  <c r="AO5" i="92"/>
  <c r="AN5" i="92"/>
  <c r="AG5" i="92"/>
  <c r="AF5" i="92"/>
  <c r="Q4" i="56"/>
  <c r="D19" i="48"/>
  <c r="F18" i="62"/>
  <c r="P4" i="56"/>
  <c r="U5" i="56"/>
  <c r="CG4" i="56"/>
  <c r="CF4" i="56"/>
  <c r="CE4" i="56"/>
  <c r="CD4" i="56"/>
  <c r="CC4" i="56"/>
  <c r="CB4" i="56"/>
  <c r="CA4" i="56"/>
  <c r="BZ4" i="56"/>
  <c r="BY4" i="56"/>
  <c r="BX4" i="56"/>
  <c r="BW4" i="56"/>
  <c r="BV4" i="56"/>
  <c r="BU4" i="56"/>
  <c r="BT4" i="56"/>
  <c r="BS4" i="56"/>
  <c r="BR4" i="56"/>
  <c r="BQ4" i="56"/>
  <c r="BP4" i="56"/>
  <c r="BO4" i="56"/>
  <c r="BI5" i="56"/>
  <c r="AK5" i="56"/>
  <c r="AW5" i="56"/>
  <c r="T5" i="56"/>
  <c r="BM5" i="56"/>
  <c r="BQ5" i="56"/>
  <c r="BU5" i="56"/>
  <c r="BY5" i="56"/>
  <c r="CC5" i="56"/>
  <c r="CG5" i="56"/>
  <c r="BA5" i="56"/>
  <c r="R5" i="56"/>
  <c r="V5" i="56"/>
  <c r="BN5" i="56"/>
  <c r="BR5" i="56"/>
  <c r="BV5" i="56"/>
  <c r="BZ5" i="56"/>
  <c r="CD5" i="56"/>
  <c r="P5" i="56"/>
  <c r="BO5" i="56"/>
  <c r="BS5" i="56"/>
  <c r="BW5" i="56"/>
  <c r="CA5" i="56"/>
  <c r="CE5" i="56"/>
  <c r="Q5" i="56"/>
  <c r="BP5" i="56"/>
  <c r="BT5" i="56"/>
  <c r="BX5" i="56"/>
  <c r="CB5" i="56"/>
  <c r="CF5" i="56"/>
  <c r="AS5" i="56"/>
  <c r="AC5" i="56"/>
  <c r="AT5" i="56"/>
  <c r="AY5" i="56"/>
  <c r="AO5" i="56"/>
  <c r="AX5" i="56"/>
  <c r="W5" i="56"/>
  <c r="AM5" i="56"/>
  <c r="BC5" i="56"/>
  <c r="AR5" i="56"/>
  <c r="BH5" i="56"/>
  <c r="Y5" i="56"/>
  <c r="AL5" i="56"/>
  <c r="BB5" i="56"/>
  <c r="AA5" i="56"/>
  <c r="AQ5" i="56"/>
  <c r="BG5" i="56"/>
  <c r="AF5" i="56"/>
  <c r="AV5" i="56"/>
  <c r="BL5" i="56"/>
  <c r="AD5" i="56"/>
  <c r="AG5" i="56"/>
  <c r="Z5" i="56"/>
  <c r="AP5" i="56"/>
  <c r="BF5" i="56"/>
  <c r="AE5" i="56"/>
  <c r="AU5" i="56"/>
  <c r="BK5" i="56"/>
  <c r="AJ5" i="56"/>
  <c r="AZ5" i="56"/>
  <c r="BJ5" i="56"/>
  <c r="AN5" i="56"/>
  <c r="BE5" i="56"/>
  <c r="AI5" i="56"/>
  <c r="X5" i="56"/>
  <c r="BD5" i="56"/>
  <c r="AH5" i="56"/>
  <c r="AB5" i="56"/>
  <c r="K20" i="19"/>
  <c r="G17" i="19"/>
  <c r="F17" i="19"/>
  <c r="K19" i="19"/>
  <c r="F18" i="19"/>
  <c r="F16" i="19"/>
  <c r="G18" i="19"/>
  <c r="G16" i="19"/>
  <c r="E17" i="19"/>
  <c r="E18" i="19"/>
  <c r="E16" i="19"/>
  <c r="D6" i="19"/>
  <c r="D7" i="19"/>
  <c r="D18" i="19"/>
  <c r="H18" i="19"/>
  <c r="D17" i="19"/>
  <c r="H17" i="19"/>
  <c r="K17" i="19"/>
  <c r="K18" i="19"/>
  <c r="D10" i="48"/>
  <c r="D11" i="48"/>
  <c r="CO4" i="92"/>
  <c r="CP4" i="92"/>
  <c r="CP5" i="92"/>
  <c r="E42" i="19"/>
  <c r="CQ4" i="92"/>
  <c r="CQ5" i="92"/>
  <c r="F42" i="19"/>
  <c r="CR4" i="92"/>
  <c r="CR5" i="92"/>
  <c r="G42" i="19"/>
  <c r="CP4" i="56"/>
  <c r="CP5" i="56"/>
  <c r="E41" i="19"/>
  <c r="CO4" i="56"/>
  <c r="CR4" i="56"/>
  <c r="CR5" i="56"/>
  <c r="G41" i="19"/>
  <c r="CQ4" i="56"/>
  <c r="CQ5" i="56"/>
  <c r="F41" i="19"/>
  <c r="D16" i="19"/>
  <c r="H16" i="19"/>
  <c r="D18" i="48"/>
  <c r="D20" i="48"/>
  <c r="D17" i="48"/>
  <c r="CO5" i="92"/>
  <c r="D42" i="19"/>
  <c r="H42" i="19"/>
  <c r="CS4" i="92"/>
  <c r="CS5" i="92"/>
  <c r="CO5" i="56"/>
  <c r="D41" i="19"/>
  <c r="H41" i="19"/>
  <c r="CS4" i="56"/>
  <c r="CS5" i="56"/>
  <c r="F52" i="19"/>
  <c r="F40" i="19"/>
  <c r="D30" i="19"/>
  <c r="E52" i="19"/>
  <c r="G51" i="19"/>
  <c r="D31" i="19"/>
  <c r="E40" i="19"/>
  <c r="E39" i="19"/>
  <c r="E51" i="19"/>
  <c r="E50" i="19"/>
  <c r="D28" i="19"/>
  <c r="G39" i="19"/>
  <c r="G40" i="19"/>
  <c r="G52" i="19"/>
  <c r="G50" i="19"/>
  <c r="F51" i="19"/>
  <c r="F50" i="19"/>
  <c r="F39" i="19"/>
  <c r="F38" i="19"/>
  <c r="E38" i="19"/>
  <c r="D29" i="19"/>
  <c r="D51" i="19"/>
  <c r="D52" i="19"/>
  <c r="H52" i="19"/>
  <c r="G38" i="19"/>
  <c r="D39" i="19"/>
  <c r="D40" i="19"/>
  <c r="H40" i="19"/>
  <c r="H51" i="19"/>
  <c r="D50" i="19"/>
  <c r="H50" i="19"/>
  <c r="D38" i="19"/>
  <c r="H38" i="19"/>
  <c r="H39" i="19"/>
  <c r="E14" i="19"/>
  <c r="F14" i="19"/>
  <c r="G14" i="19"/>
  <c r="G36" i="19"/>
  <c r="G48" i="19"/>
  <c r="E36" i="19"/>
  <c r="E48" i="19"/>
  <c r="F36" i="19"/>
  <c r="F48" i="19"/>
  <c r="D48" i="19"/>
  <c r="H48" i="19"/>
  <c r="G15" i="19"/>
  <c r="G21" i="19"/>
  <c r="F15" i="19"/>
  <c r="F21" i="19"/>
  <c r="D15" i="19"/>
  <c r="E49" i="19"/>
  <c r="E55" i="19"/>
  <c r="F49" i="19"/>
  <c r="F55" i="19"/>
  <c r="F37" i="19"/>
  <c r="F43" i="19"/>
  <c r="G66" i="19"/>
  <c r="G67" i="19"/>
  <c r="G37" i="19"/>
  <c r="G43" i="19"/>
  <c r="H66" i="19"/>
  <c r="H67" i="19"/>
  <c r="G49" i="19"/>
  <c r="G55" i="19"/>
  <c r="D49" i="19"/>
  <c r="D37" i="19"/>
  <c r="F57" i="19"/>
  <c r="H49" i="19"/>
  <c r="D55" i="19"/>
  <c r="H55" i="19"/>
  <c r="G57" i="19"/>
  <c r="E15" i="19"/>
  <c r="D5" i="19"/>
  <c r="H15" i="19"/>
  <c r="K15" i="19"/>
  <c r="E21" i="19"/>
  <c r="D27" i="19"/>
  <c r="E37" i="19"/>
  <c r="H37" i="19"/>
  <c r="E43" i="19"/>
  <c r="F66" i="19"/>
  <c r="F67" i="19"/>
  <c r="E57" i="19"/>
  <c r="D4" i="19"/>
  <c r="D3" i="19"/>
  <c r="D14" i="19"/>
  <c r="H14" i="19"/>
  <c r="K14" i="19"/>
  <c r="D21" i="19"/>
  <c r="H21" i="19"/>
  <c r="K21" i="19"/>
  <c r="D36" i="19"/>
  <c r="D26" i="19"/>
  <c r="D25" i="19"/>
  <c r="D43" i="19"/>
  <c r="H36" i="19"/>
  <c r="I36" i="19"/>
  <c r="D57" i="19"/>
  <c r="H57" i="19"/>
  <c r="E66" i="19"/>
  <c r="H43" i="19"/>
  <c r="I37" i="19"/>
  <c r="I38" i="19"/>
  <c r="I39" i="19"/>
  <c r="I41" i="19"/>
  <c r="I40" i="19"/>
  <c r="I42" i="19"/>
  <c r="I43" i="19"/>
  <c r="I66" i="19"/>
  <c r="I67" i="19"/>
  <c r="E67" i="19"/>
</calcChain>
</file>

<file path=xl/sharedStrings.xml><?xml version="1.0" encoding="utf-8"?>
<sst xmlns="http://schemas.openxmlformats.org/spreadsheetml/2006/main" count="515" uniqueCount="251">
  <si>
    <t>A</t>
  </si>
  <si>
    <t>B</t>
  </si>
  <si>
    <t>TOTAL</t>
  </si>
  <si>
    <t>Training</t>
  </si>
  <si>
    <t>Project Director</t>
  </si>
  <si>
    <t>Project Development</t>
  </si>
  <si>
    <t>C</t>
  </si>
  <si>
    <t>Property</t>
  </si>
  <si>
    <t>Description</t>
  </si>
  <si>
    <t>Equipment Engineering</t>
  </si>
  <si>
    <t>Works Delivery</t>
  </si>
  <si>
    <t>Major Projects Portfolio</t>
  </si>
  <si>
    <t>Value</t>
  </si>
  <si>
    <t>% of Portfolio</t>
  </si>
  <si>
    <t>Project Energy Connect (PEC)</t>
  </si>
  <si>
    <t>Hume Link (Snowy 2.0)</t>
  </si>
  <si>
    <t>Project</t>
  </si>
  <si>
    <t>D</t>
  </si>
  <si>
    <t>Support</t>
  </si>
  <si>
    <t>Major Projects</t>
  </si>
  <si>
    <t>Land and Environment Costs</t>
  </si>
  <si>
    <t>Total Estimate of Incremental Corporate Costs</t>
  </si>
  <si>
    <t>Major Projects team</t>
  </si>
  <si>
    <t>Major Projects Team</t>
  </si>
  <si>
    <t>Works Delivery Project Management</t>
  </si>
  <si>
    <t>Site Management</t>
  </si>
  <si>
    <t>Technical Management</t>
  </si>
  <si>
    <t>Technical Fitters</t>
  </si>
  <si>
    <t>Travel</t>
  </si>
  <si>
    <t>Labour / People costs</t>
  </si>
  <si>
    <t>Subtotal - Other incremental resources</t>
  </si>
  <si>
    <t>TOTAL PROJECT DEVELOPMENT LABOUR</t>
  </si>
  <si>
    <t>Non-Labour costs</t>
  </si>
  <si>
    <t>y</t>
  </si>
  <si>
    <t>TOTAL PROJECT DEVELOPMENT - NON-LABOUR</t>
  </si>
  <si>
    <t>Phased</t>
  </si>
  <si>
    <t>Insurance Costs</t>
  </si>
  <si>
    <t>Bidder Payments and Data Portal</t>
  </si>
  <si>
    <t>Stakeholder and Community Engagement</t>
  </si>
  <si>
    <t>Recruitment</t>
  </si>
  <si>
    <t>Labour</t>
  </si>
  <si>
    <t>Labour Related costs</t>
  </si>
  <si>
    <t>Office Lease costs</t>
  </si>
  <si>
    <t>Travel &amp; Expenses</t>
  </si>
  <si>
    <t>Sustenance</t>
  </si>
  <si>
    <t xml:space="preserve">Travel &amp; Expenses </t>
  </si>
  <si>
    <t>Works Delivery - Labour Related Costs</t>
  </si>
  <si>
    <t>Works Delivery - Labour costs</t>
  </si>
  <si>
    <t xml:space="preserve">TOTAL WORKS DELIVERY </t>
  </si>
  <si>
    <t>Phased by Financial Year</t>
  </si>
  <si>
    <t>Current rates</t>
  </si>
  <si>
    <t>CPI discount</t>
  </si>
  <si>
    <t>Costs as at current year rates</t>
  </si>
  <si>
    <t>Costs have been collected in current year rates.</t>
  </si>
  <si>
    <t>TransGrid's standard labour rates as at 1 July 2019 have been used in labour costing estimates.</t>
  </si>
  <si>
    <t>In order to restate these figures in 2017/8 costs, discounts have been applied as follows:</t>
  </si>
  <si>
    <t>Labour real cost de-escalation</t>
  </si>
  <si>
    <t>Applied to all labour costs to restate the cost estimate in 2017/8 rates</t>
  </si>
  <si>
    <t>Applied to all costs (including labour costs post de-escalation)</t>
  </si>
  <si>
    <t>Labour adjusted</t>
  </si>
  <si>
    <t>Labour costs</t>
  </si>
  <si>
    <t>CPI adjusted</t>
  </si>
  <si>
    <t>Non-Labour</t>
  </si>
  <si>
    <t>Insurance</t>
  </si>
  <si>
    <t>Bidder Payments</t>
  </si>
  <si>
    <t>Queensland Interconnector (QNI)</t>
  </si>
  <si>
    <t>Victorian Interconnector (VNI)</t>
  </si>
  <si>
    <t>Community improvement</t>
  </si>
  <si>
    <t>Cost Type</t>
  </si>
  <si>
    <t>Duration (Months)</t>
  </si>
  <si>
    <t>Monthly equivalent</t>
  </si>
  <si>
    <t>Consulting costs</t>
  </si>
  <si>
    <t>Supplier</t>
  </si>
  <si>
    <t>Current $A</t>
  </si>
  <si>
    <t>Recurring?</t>
  </si>
  <si>
    <t>FY19/20</t>
  </si>
  <si>
    <t>One off</t>
  </si>
  <si>
    <t>Assumption / evidence source</t>
  </si>
  <si>
    <t>Assumption provided by</t>
  </si>
  <si>
    <t>Cost estimate by month&gt;</t>
  </si>
  <si>
    <t>Allocate across Major Projects?</t>
  </si>
  <si>
    <t>Report Reference</t>
  </si>
  <si>
    <t>Cost to date</t>
  </si>
  <si>
    <t>NON-LABOUR COSTS</t>
  </si>
  <si>
    <t>Project Management Team</t>
  </si>
  <si>
    <t>n</t>
  </si>
  <si>
    <t>Recruitment fees as % of annual salary</t>
  </si>
  <si>
    <t>Roles recruited using external recruiter</t>
  </si>
  <si>
    <t>Labour Related</t>
  </si>
  <si>
    <t>ATO rates for Accom &amp; Meals</t>
  </si>
  <si>
    <t>Salary assumptions</t>
  </si>
  <si>
    <t>Recruitment fees assumptions</t>
  </si>
  <si>
    <t>Training cost assumptions</t>
  </si>
  <si>
    <t>Travel rate assumptions</t>
  </si>
  <si>
    <t>Escalation and Labour Rate restatement</t>
  </si>
  <si>
    <t>RATES / ASSUMPTIONS</t>
  </si>
  <si>
    <t>Current Rates</t>
  </si>
  <si>
    <t>CHECK:</t>
  </si>
  <si>
    <t>TOTAL PROJECT DEVELOPMENT</t>
  </si>
  <si>
    <t>Total - One off (FY20)</t>
  </si>
  <si>
    <t>Total Cost to be phased</t>
  </si>
  <si>
    <t>Start Month</t>
  </si>
  <si>
    <t>End Month</t>
  </si>
  <si>
    <t>Labour related</t>
  </si>
  <si>
    <t>Phased&gt;&gt;</t>
  </si>
  <si>
    <t>TOTAL FY20-FY23</t>
  </si>
  <si>
    <t>The following rates have been applied across the categories of cost estimates.</t>
  </si>
  <si>
    <t>Any changes should be made in the Yellow cells which link to the corresponding calculations</t>
  </si>
  <si>
    <t>Restated estimates</t>
  </si>
  <si>
    <t>Insurance required during construction phase</t>
  </si>
  <si>
    <t>Labour component</t>
  </si>
  <si>
    <t>Total labour</t>
  </si>
  <si>
    <t xml:space="preserve">  Legal</t>
  </si>
  <si>
    <t xml:space="preserve">  O/S – consulting </t>
  </si>
  <si>
    <t xml:space="preserve">  O/S – engineering</t>
  </si>
  <si>
    <t>Oncosts - contract</t>
  </si>
  <si>
    <t>Oncosts - Enterprise Agreement</t>
  </si>
  <si>
    <t>IT hardware</t>
  </si>
  <si>
    <t>Training cost per annum per employee</t>
  </si>
  <si>
    <t>Total costs incurred</t>
  </si>
  <si>
    <t xml:space="preserve">  O/S – network / property</t>
  </si>
  <si>
    <t>Other</t>
  </si>
  <si>
    <t>QNI Project Management Team</t>
  </si>
  <si>
    <t>Other incremental resources required for QNI</t>
  </si>
  <si>
    <t>Procurement</t>
  </si>
  <si>
    <t>Environment</t>
  </si>
  <si>
    <t>TL Design</t>
  </si>
  <si>
    <t>HV Design</t>
  </si>
  <si>
    <t>Civil Design</t>
  </si>
  <si>
    <t>Protection Design</t>
  </si>
  <si>
    <t>Control Design</t>
  </si>
  <si>
    <t>Automation Design</t>
  </si>
  <si>
    <t>QNI allocation - one off</t>
  </si>
  <si>
    <t>QNI allocation - Annual cost</t>
  </si>
  <si>
    <t>Design/Comms consultant</t>
  </si>
  <si>
    <t>Environment Consultant</t>
  </si>
  <si>
    <t>-</t>
  </si>
  <si>
    <t>Bidder Payment</t>
  </si>
  <si>
    <t>IT hardware cost assumptions</t>
  </si>
  <si>
    <t>IT hardware cost per annum per employee</t>
  </si>
  <si>
    <t>Totals</t>
  </si>
  <si>
    <t xml:space="preserve">Bidder Payments </t>
  </si>
  <si>
    <t>Description of worksheet</t>
  </si>
  <si>
    <t>Section 7</t>
  </si>
  <si>
    <t>Section 5</t>
  </si>
  <si>
    <t>s5. Project Development</t>
  </si>
  <si>
    <t>Section 4</t>
  </si>
  <si>
    <t>Header worksheets</t>
  </si>
  <si>
    <t>s4. Works Delivery</t>
  </si>
  <si>
    <t>Overview of this model</t>
  </si>
  <si>
    <t>Below outlines the key components of this model which map to the respective section of the written report (for example, section 4 of the report relates to 'Works Delivery' and this is reflected in the worksheet titled 's4. Works Delivery'.</t>
  </si>
  <si>
    <t>Model structure / Naviation instructions</t>
  </si>
  <si>
    <t>Section 3</t>
  </si>
  <si>
    <t>s3. QNI Summary forecast</t>
  </si>
  <si>
    <t xml:space="preserve">Key Contact </t>
  </si>
  <si>
    <t>Key assumptions</t>
  </si>
  <si>
    <t>Allocation of costs to major projects</t>
  </si>
  <si>
    <t>Cost per return flight to QNI sites</t>
  </si>
  <si>
    <t>s2. Historical Indirect Capex</t>
  </si>
  <si>
    <t>Section 2</t>
  </si>
  <si>
    <t>2018-19</t>
  </si>
  <si>
    <t>2019-20</t>
  </si>
  <si>
    <t>2020-21</t>
  </si>
  <si>
    <t>2021-22</t>
  </si>
  <si>
    <t>2022-23</t>
  </si>
  <si>
    <t>Restatement to 2017-18 LABOUR rates</t>
  </si>
  <si>
    <t>Adjusted cost estimates to 2017-18 base</t>
  </si>
  <si>
    <r>
      <t xml:space="preserve">The </t>
    </r>
    <r>
      <rPr>
        <i/>
        <sz val="11"/>
        <color theme="1"/>
        <rFont val="Calibri"/>
        <family val="2"/>
        <scheme val="minor"/>
      </rPr>
      <t xml:space="preserve">Key assumptions </t>
    </r>
    <r>
      <rPr>
        <sz val="11"/>
        <color theme="1"/>
        <rFont val="Calibri"/>
        <family val="2"/>
        <scheme val="minor"/>
      </rPr>
      <t>worksheet outlines the key assumptions and rates which apply across the below listed categories. With the exception of allocation rates applied to discrete major projects, the rates applied highlighted in Yellow shade are global assumptions as referenced in the Key assumptions worksheet.</t>
    </r>
  </si>
  <si>
    <r>
      <t xml:space="preserve">The </t>
    </r>
    <r>
      <rPr>
        <i/>
        <sz val="11"/>
        <color theme="1"/>
        <rFont val="Calibri"/>
        <family val="2"/>
        <scheme val="minor"/>
      </rPr>
      <t>s2. Historical Indirect Capex</t>
    </r>
    <r>
      <rPr>
        <sz val="11"/>
        <color theme="1"/>
        <rFont val="Calibri"/>
        <family val="2"/>
        <scheme val="minor"/>
      </rPr>
      <t xml:space="preserve"> worksheet provides a summarised view of the 'costs incurred to date' (i.e. the 'Actuals') that have already been incurred to progress the QNI project. The Actuals have been incurred since FY18 through to 31 October 2019 (afterwhich the QNI Forecast costs commence, i.e.  from 1 November 2019). A number of the supporting worksheets (including a data dump) of the Actuals have been hidden to remove clutter, however they can be accessed/unhidden.</t>
    </r>
  </si>
  <si>
    <r>
      <t xml:space="preserve">The </t>
    </r>
    <r>
      <rPr>
        <i/>
        <sz val="11"/>
        <color theme="1"/>
        <rFont val="Calibri"/>
        <family val="2"/>
        <scheme val="minor"/>
      </rPr>
      <t xml:space="preserve">s3. QNI Summary forecast </t>
    </r>
    <r>
      <rPr>
        <sz val="11"/>
        <color theme="1"/>
        <rFont val="Calibri"/>
        <family val="2"/>
        <scheme val="minor"/>
      </rPr>
      <t>worksheet consolidates details from Section 4 through to Section 9 to provide a summarised overview of the total forecast corporate and network overhead costs for QNI through to the commissioning of the project.</t>
    </r>
  </si>
  <si>
    <r>
      <t xml:space="preserve">The </t>
    </r>
    <r>
      <rPr>
        <i/>
        <sz val="11"/>
        <color theme="1"/>
        <rFont val="Calibri"/>
        <family val="2"/>
        <scheme val="minor"/>
      </rPr>
      <t xml:space="preserve">s4. Works Delivery </t>
    </r>
    <r>
      <rPr>
        <sz val="11"/>
        <color theme="1"/>
        <rFont val="Calibri"/>
        <family val="2"/>
        <scheme val="minor"/>
      </rPr>
      <t xml:space="preserve">worsheet provides a summarised view of the forecast costs of the Works Delivery team to complete the QNI project. The Works Delivery team have provided several supporting workpapers, including the Works Deliery project schedule which has been linked to the </t>
    </r>
    <r>
      <rPr>
        <i/>
        <sz val="11"/>
        <color theme="1"/>
        <rFont val="Calibri"/>
        <family val="2"/>
        <scheme val="minor"/>
      </rPr>
      <t xml:space="preserve">Works Delivery Res Cost </t>
    </r>
    <r>
      <rPr>
        <sz val="11"/>
        <color theme="1"/>
        <rFont val="Calibri"/>
        <family val="2"/>
        <scheme val="minor"/>
      </rPr>
      <t>worksheet which provides detailed calculations. A number of other the supporting worksheets for Works Delivery have been hidden to remove clutter, however they can be accessed/unhidden.</t>
    </r>
  </si>
  <si>
    <r>
      <t xml:space="preserve">The </t>
    </r>
    <r>
      <rPr>
        <i/>
        <sz val="11"/>
        <color theme="1"/>
        <rFont val="Calibri"/>
        <family val="2"/>
        <scheme val="minor"/>
      </rPr>
      <t>s5. Project Development</t>
    </r>
    <r>
      <rPr>
        <sz val="11"/>
        <color theme="1"/>
        <rFont val="Calibri"/>
        <family val="2"/>
        <scheme val="minor"/>
      </rPr>
      <t xml:space="preserve"> worksheet provides a summarised view of Project Development costs. Details of cost estimates have been captured in the supporting PD-Labour(&amp;related) and PD-Non-Labour worksheets. In addition, the </t>
    </r>
    <r>
      <rPr>
        <i/>
        <sz val="11"/>
        <color theme="1"/>
        <rFont val="Calibri"/>
        <family val="2"/>
        <scheme val="minor"/>
      </rPr>
      <t xml:space="preserve">QNI Bottom-up Build </t>
    </r>
    <r>
      <rPr>
        <sz val="11"/>
        <color theme="1"/>
        <rFont val="Calibri"/>
        <family val="2"/>
        <scheme val="minor"/>
      </rPr>
      <t>worksheet has been used as a key input to those worksheets.</t>
    </r>
  </si>
  <si>
    <t>s6.4 Bidder Payments</t>
  </si>
  <si>
    <t>s6.3 Insurance</t>
  </si>
  <si>
    <t xml:space="preserve">s6.2 Stakeholder &amp; Community Engagement </t>
  </si>
  <si>
    <t>s6.1 Land &amp; Environment</t>
  </si>
  <si>
    <t>Section 6.4</t>
  </si>
  <si>
    <r>
      <t xml:space="preserve">Worksheet </t>
    </r>
    <r>
      <rPr>
        <i/>
        <sz val="11"/>
        <color theme="1"/>
        <rFont val="Calibri"/>
        <family val="2"/>
        <scheme val="minor"/>
      </rPr>
      <t>s6.4 Insurance</t>
    </r>
    <r>
      <rPr>
        <sz val="11"/>
        <color theme="1"/>
        <rFont val="Calibri"/>
        <family val="2"/>
        <scheme val="minor"/>
      </rPr>
      <t xml:space="preserve"> contains all calculations are contained in this worksheet. No summary sheet is required as there is only a single line item listed for Bidder Payments.</t>
    </r>
  </si>
  <si>
    <r>
      <t xml:space="preserve">Worksheet </t>
    </r>
    <r>
      <rPr>
        <i/>
        <sz val="11"/>
        <color theme="1"/>
        <rFont val="Calibri"/>
        <family val="2"/>
        <scheme val="minor"/>
      </rPr>
      <t xml:space="preserve">s6.3 Insurance </t>
    </r>
    <r>
      <rPr>
        <sz val="11"/>
        <color theme="1"/>
        <rFont val="Calibri"/>
        <family val="2"/>
        <scheme val="minor"/>
      </rPr>
      <t>contains all calculations are contained in this worksheet. No summary sheet is required as there is only a single line item listed for Insurance.</t>
    </r>
  </si>
  <si>
    <t>Section 6.3</t>
  </si>
  <si>
    <t>Section 6.2</t>
  </si>
  <si>
    <t>s6.2 Stakeholder &amp; Comm Egmt</t>
  </si>
  <si>
    <r>
      <t xml:space="preserve">The </t>
    </r>
    <r>
      <rPr>
        <i/>
        <sz val="11"/>
        <color theme="1"/>
        <rFont val="Calibri"/>
        <family val="2"/>
        <scheme val="minor"/>
      </rPr>
      <t>s6.2 Stakeholder &amp; Comm Egmt</t>
    </r>
    <r>
      <rPr>
        <sz val="11"/>
        <color theme="1"/>
        <rFont val="Calibri"/>
        <family val="2"/>
        <scheme val="minor"/>
      </rPr>
      <t xml:space="preserve"> worksheet provides a summarised view of the Stakeholder and Community Engagement related costs. Details of cost estimates have been captured in the supporting SHC-Labour(&amp;related) and SHC-Non-Labour worksheets. There is also an additional supporting worksheet </t>
    </r>
    <r>
      <rPr>
        <i/>
        <sz val="11"/>
        <color theme="1"/>
        <rFont val="Calibri"/>
        <family val="2"/>
        <scheme val="minor"/>
      </rPr>
      <t>SHC-Estimate_CD</t>
    </r>
    <r>
      <rPr>
        <sz val="11"/>
        <color theme="1"/>
        <rFont val="Calibri"/>
        <family val="2"/>
        <scheme val="minor"/>
      </rPr>
      <t>. In addition, the QNI Bottom-up Build worksheet has been used as a key input to those worksheets.</t>
    </r>
  </si>
  <si>
    <t>Section 6.1</t>
  </si>
  <si>
    <r>
      <t xml:space="preserve">The </t>
    </r>
    <r>
      <rPr>
        <i/>
        <sz val="11"/>
        <color theme="1"/>
        <rFont val="Calibri"/>
        <family val="2"/>
        <scheme val="minor"/>
      </rPr>
      <t>s6.1 Land &amp; Environment</t>
    </r>
    <r>
      <rPr>
        <sz val="11"/>
        <color theme="1"/>
        <rFont val="Calibri"/>
        <family val="2"/>
        <scheme val="minor"/>
      </rPr>
      <t xml:space="preserve"> worksheet provides a summarised view of the Land and Environment related costs. Details of cost estimates have been captured in the supporting L&amp;E-Labour(&amp;related) and L&amp;E-Non-Labour worksheets. In addition, the QNI Bottom-up Build worksheet has been used as a key input to those worksheets.</t>
    </r>
  </si>
  <si>
    <t>Reference to QNI Forecast Indirect Capex CPA report</t>
  </si>
  <si>
    <t>Community Engagement Manager- TransGrid</t>
  </si>
  <si>
    <t>Head of Risk - TransGrid</t>
  </si>
  <si>
    <t>Total Historical Indirect Capex</t>
  </si>
  <si>
    <t>QNI Project Director - TransGrid; 
QNI Senior Project Manager - TransGrid</t>
  </si>
  <si>
    <t>Property Portfolio Manager - TransGrid</t>
  </si>
  <si>
    <t>Other Indirect Capex</t>
  </si>
  <si>
    <t>% of total capex</t>
  </si>
  <si>
    <t>QNI Project Director - TransGrid; 
Service Management, Works Delivery - TransGrid;
Senior Program Manager, Major Projects Delivery - TransGrid</t>
  </si>
  <si>
    <t>Manager People &amp; Culture Operations - TransGrid;
Manager, Management Accounting - TransGrid;
Service Transition Manager</t>
  </si>
  <si>
    <t>Manager, Management Accounting - TransGrid</t>
  </si>
  <si>
    <t>Legal Government and Risk</t>
  </si>
  <si>
    <t>Total estimate of QNI Costs - Actuals + Forecast</t>
  </si>
  <si>
    <t>Forecast</t>
  </si>
  <si>
    <t>Works Delivery - Non-Labour costs</t>
  </si>
  <si>
    <t>Rates per Ferrier Swiers</t>
  </si>
  <si>
    <t>Rates</t>
  </si>
  <si>
    <t>Cumulative factors</t>
  </si>
  <si>
    <t>Labour Rate escalation</t>
  </si>
  <si>
    <t>CPI escalation</t>
  </si>
  <si>
    <t>Cumulative CPI</t>
  </si>
  <si>
    <t>Cumulative Labour rate</t>
  </si>
  <si>
    <t>Restatement to 2017/8 dollars</t>
  </si>
  <si>
    <t>Restatement to 30 June 2018 Labour rates</t>
  </si>
  <si>
    <t>Nominal values</t>
  </si>
  <si>
    <t>Historical indirect capex costs has been incurred between 1 July 2018 to 30 November 2019:</t>
  </si>
  <si>
    <t>2017/8 $</t>
  </si>
  <si>
    <t>Labour adj</t>
  </si>
  <si>
    <t>TOTAL FY19-FY23</t>
  </si>
  <si>
    <t>Total estimate: Actuals + Forecast</t>
  </si>
  <si>
    <t>Historical Indirect Capex - actuals</t>
  </si>
  <si>
    <t>Nominal / Current Rates</t>
  </si>
  <si>
    <t>Current / Nominal Rates</t>
  </si>
  <si>
    <t>INSURANCE</t>
  </si>
  <si>
    <t>BIDDER PAYMENT</t>
  </si>
  <si>
    <t>Service Management, Works Delivery</t>
  </si>
  <si>
    <r>
      <t xml:space="preserve">This worksheet summarises details from the </t>
    </r>
    <r>
      <rPr>
        <i/>
        <sz val="11"/>
        <color theme="1"/>
        <rFont val="Calibri"/>
        <family val="2"/>
        <scheme val="minor"/>
      </rPr>
      <t xml:space="preserve">WD Labour Data </t>
    </r>
    <r>
      <rPr>
        <sz val="11"/>
        <color theme="1"/>
        <rFont val="Calibri"/>
        <family val="2"/>
        <scheme val="minor"/>
      </rPr>
      <t xml:space="preserve">worksheet and also leverages information from the </t>
    </r>
    <r>
      <rPr>
        <i/>
        <sz val="11"/>
        <color theme="1"/>
        <rFont val="Calibri"/>
        <family val="2"/>
        <scheme val="minor"/>
      </rPr>
      <t xml:space="preserve">Works Delivery Labour FTEs </t>
    </r>
    <r>
      <rPr>
        <sz val="11"/>
        <color theme="1"/>
        <rFont val="Calibri"/>
        <family val="2"/>
        <scheme val="minor"/>
      </rPr>
      <t>worksheet which drive calculations for the labour-related costs (i.e. recruitment, training and IT Hardware).</t>
    </r>
  </si>
  <si>
    <t xml:space="preserve">This worksheet captures the Works Delivery labour resource requirements (estimated number of resource hours) to deliver the QNI project. </t>
  </si>
  <si>
    <r>
      <t xml:space="preserve">This worksheet captures the Works Delivery labour resource requirements (estimated Full-Time Equivalent (FTE) resourcing effort) to deliver the QNI project. Details include both the total labour resource requirements and the incremental labour resource requirements. These details have been calculated leveraging the </t>
    </r>
    <r>
      <rPr>
        <i/>
        <sz val="11"/>
        <color theme="1"/>
        <rFont val="Calibri"/>
        <family val="2"/>
        <scheme val="minor"/>
      </rPr>
      <t>Works Delivery Labour Hrs</t>
    </r>
    <r>
      <rPr>
        <sz val="11"/>
        <color theme="1"/>
        <rFont val="Calibri"/>
        <family val="2"/>
        <scheme val="minor"/>
      </rPr>
      <t xml:space="preserve"> worksheet. </t>
    </r>
  </si>
  <si>
    <t>- Works Delivery Res Cost</t>
  </si>
  <si>
    <t>- WD Labour Data</t>
  </si>
  <si>
    <t>- Works Delivery Labour FTEs</t>
  </si>
  <si>
    <t>- Works Delivery Labour Hrs</t>
  </si>
  <si>
    <t>- PD-Labour(&amp;related)</t>
  </si>
  <si>
    <t>- PD-NonLabour</t>
  </si>
  <si>
    <t>- L&amp;E-Labour(&amp;related)</t>
  </si>
  <si>
    <t xml:space="preserve">- L&amp;E-NonLabour </t>
  </si>
  <si>
    <t>- SHC-Labour(&amp;related)</t>
  </si>
  <si>
    <t>- SHC-NonLabour</t>
  </si>
  <si>
    <t xml:space="preserve">This worksheet captures the Project Development Bottom-up Labour Estimate, provided by the QNI Project team. </t>
  </si>
  <si>
    <t xml:space="preserve">This worksheet captures the Works Delivery Bottom-up Labour Estimate, provided by the QNI Project team. </t>
  </si>
  <si>
    <t>- PD-Labour Estimate</t>
  </si>
  <si>
    <t>QNI Project Director - TransGrid</t>
  </si>
  <si>
    <r>
      <t xml:space="preserve">This worksheet captures the Project Development labour and labour related resource requirements to support the delivery of the QNI project. These details have been calculated leveraging the </t>
    </r>
    <r>
      <rPr>
        <i/>
        <sz val="11"/>
        <color theme="1"/>
        <rFont val="Calibri"/>
        <family val="2"/>
        <scheme val="minor"/>
      </rPr>
      <t xml:space="preserve">PD-Labour Estimate </t>
    </r>
    <r>
      <rPr>
        <sz val="11"/>
        <color theme="1"/>
        <rFont val="Calibri"/>
        <family val="2"/>
        <scheme val="minor"/>
      </rPr>
      <t xml:space="preserve">worksheet (i.e. Project Development Bottom-up Build). </t>
    </r>
  </si>
  <si>
    <r>
      <t xml:space="preserve">This worksheet captures the Project Development non-labour related resource requirements to support the delivery of the QNI project. These details have been calculated leveraging the </t>
    </r>
    <r>
      <rPr>
        <i/>
        <sz val="11"/>
        <color theme="1"/>
        <rFont val="Calibri"/>
        <family val="2"/>
        <scheme val="minor"/>
      </rPr>
      <t xml:space="preserve">PD-Labour Estimate </t>
    </r>
    <r>
      <rPr>
        <sz val="11"/>
        <color theme="1"/>
        <rFont val="Calibri"/>
        <family val="2"/>
        <scheme val="minor"/>
      </rPr>
      <t xml:space="preserve">worksheet (i.e. Project Development Bottom-up Build). </t>
    </r>
  </si>
  <si>
    <t xml:space="preserve">This worksheet captures the Land and Environment labour and labour related resource requirements to support the delivery of the QNI project. These details have been calculated leveraging the PD-Labour Estimate worksheet (i.e. Project Development Bottom-up Build). </t>
  </si>
  <si>
    <t xml:space="preserve">This worksheet captures the Land and Environment non-labour related resource requirements to support the delivery of the QNI project. These details have been calculated leveraging the PD-Labour Estimate worksheet (i.e. Project Development Bottom-up Build). </t>
  </si>
  <si>
    <t xml:space="preserve">This worksheet captures the Stakeholder and Community Engagement labour and labour related resource requirements to support the delivery of the QNI project. These details have been calculated leveraging the PD-Labour Estimate worksheet (i.e. Project Development Bottom-up Build). </t>
  </si>
  <si>
    <t xml:space="preserve">This worksheet captures the Stakeholder and Community Engagement non-labour related resource requirements to support the delivery of the QNI project. These details have been calculated leveraging the PD-Labour Estimate worksheet (i.e. Project Development Bottom-up Build). </t>
  </si>
  <si>
    <r>
      <t xml:space="preserve">This model is a supporting document to the </t>
    </r>
    <r>
      <rPr>
        <b/>
        <sz val="11"/>
        <color rgb="FFFF0000"/>
        <rFont val="Calibri"/>
        <family val="2"/>
        <scheme val="minor"/>
      </rPr>
      <t>'TransGrid - QNI Corporate and Network Overhead forecast'</t>
    </r>
    <r>
      <rPr>
        <sz val="11"/>
        <color theme="1"/>
        <rFont val="Calibri"/>
        <family val="2"/>
        <scheme val="minor"/>
      </rPr>
      <t xml:space="preserve"> document, d</t>
    </r>
    <r>
      <rPr>
        <sz val="11"/>
        <rFont val="Calibri"/>
        <family val="2"/>
        <scheme val="minor"/>
      </rPr>
      <t xml:space="preserve">ated </t>
    </r>
    <r>
      <rPr>
        <b/>
        <sz val="11"/>
        <rFont val="Calibri"/>
        <family val="2"/>
        <scheme val="minor"/>
      </rPr>
      <t>17 January 2020</t>
    </r>
    <r>
      <rPr>
        <sz val="11"/>
        <rFont val="Calibri"/>
        <family val="2"/>
        <scheme val="minor"/>
      </rPr>
      <t xml:space="preserve">. </t>
    </r>
    <r>
      <rPr>
        <sz val="11"/>
        <color theme="1"/>
        <rFont val="Calibri"/>
        <family val="2"/>
        <scheme val="minor"/>
      </rPr>
      <t xml:space="preserve">
This model substantiates values documented in the report in relation to the ‘Corporate and Network Overhead’ capital expenditure (Capex) for the Queensland New South Wales Interconnector (QNI) for the remainder of the current regulatory period 2018-19 to 2022-23 (2018-23). </t>
    </r>
  </si>
  <si>
    <t>Current / Nominal values (2018/9)</t>
  </si>
  <si>
    <t>Restatement to 2017/8 $</t>
  </si>
  <si>
    <t>CONFIDENTIAL</t>
  </si>
  <si>
    <t>[Content removed from public version]</t>
  </si>
  <si>
    <t>[Supplier reference removed]</t>
  </si>
  <si>
    <t>[Removed]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</si>
</sst>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quot;* #,##0.00_-;\-&quot;$&quot;* #,##0.00_-;_-&quot;$&quot;* &quot;-&quot;??_-;_-@_-"/>
    <numFmt numFmtId="43" formatCode="_-* #,##0.00_-;\-* #,##0.00_-;_-* &quot;-&quot;??_-;_-@_-"/>
    <numFmt numFmtId="164" formatCode="_(&quot;$&quot;* #,##0.00_);_(&quot;$&quot;* \(#,##0.00\);_(&quot;$&quot;* &quot;-&quot;??_);_(@_)"/>
    <numFmt numFmtId="165" formatCode="&quot;$&quot;#,##0_);[Red]\(&quot;$&quot;#,##0\)"/>
    <numFmt numFmtId="166" formatCode="_(* #,##0.00_);_(* \(#,##0.00\);_(* &quot;-&quot;??_);_(@_)"/>
    <numFmt numFmtId="167" formatCode="&quot;$&quot;#,##0.00_);[Red]\(&quot;$&quot;#,##0.00\)"/>
    <numFmt numFmtId="168" formatCode="_-&quot;$&quot;* #,##0_-;\-&quot;$&quot;* #,##0_-;_-&quot;$&quot;* &quot;-&quot;??_-;_-@_-"/>
    <numFmt numFmtId="169" formatCode="_(&quot;$&quot;* #,##0_);_(&quot;$&quot;* \(#,##0\);_(&quot;$&quot;* &quot;-&quot;??_);_(@_)"/>
    <numFmt numFmtId="170" formatCode="_(* #,##0_);_(* \(#,##0\);_(* &quot;-&quot;??_);_(@_)"/>
    <numFmt numFmtId="171" formatCode="&quot;$&quot;#,##0.00;[Red]&quot;$&quot;#,##0.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sz val="10"/>
      <name val="Arial"/>
      <family val="2"/>
    </font>
    <font>
      <i/>
      <sz val="11"/>
      <color theme="1"/>
      <name val="Calibri"/>
      <family val="2"/>
      <scheme val="minor"/>
    </font>
    <font>
      <b/>
      <i/>
      <sz val="11"/>
      <color theme="1"/>
      <name val="Calibri"/>
      <family val="2"/>
      <scheme val="minor"/>
    </font>
    <font>
      <sz val="11"/>
      <name val="Calibri"/>
      <family val="2"/>
      <scheme val="minor"/>
    </font>
    <font>
      <b/>
      <sz val="11"/>
      <name val="Calibri"/>
      <family val="2"/>
      <scheme val="minor"/>
    </font>
    <font>
      <b/>
      <sz val="11"/>
      <color rgb="FF000000"/>
      <name val="Calibri"/>
      <family val="2"/>
      <scheme val="minor"/>
    </font>
    <font>
      <b/>
      <i/>
      <sz val="11"/>
      <name val="Calibri"/>
      <family val="2"/>
      <scheme val="minor"/>
    </font>
    <font>
      <i/>
      <sz val="11"/>
      <color theme="0"/>
      <name val="Calibri"/>
      <family val="2"/>
      <scheme val="minor"/>
    </font>
    <font>
      <sz val="11"/>
      <color indexed="8"/>
      <name val="Calibri"/>
      <family val="2"/>
      <scheme val="minor"/>
    </font>
    <font>
      <i/>
      <sz val="11"/>
      <color theme="2" tint="-0.249977111117893"/>
      <name val="Calibri"/>
      <family val="2"/>
      <scheme val="minor"/>
    </font>
    <font>
      <b/>
      <sz val="11"/>
      <color rgb="FFFF0000"/>
      <name val="Calibri"/>
      <family val="2"/>
      <scheme val="minor"/>
    </font>
    <font>
      <b/>
      <sz val="11"/>
      <color theme="8"/>
      <name val="Calibri"/>
      <family val="2"/>
      <scheme val="minor"/>
    </font>
    <font>
      <sz val="11"/>
      <color rgb="FF000000"/>
      <name val="Calibri"/>
      <family val="2"/>
      <scheme val="minor"/>
    </font>
    <font>
      <i/>
      <sz val="11"/>
      <name val="Calibri"/>
      <family val="2"/>
      <scheme val="minor"/>
    </font>
    <font>
      <sz val="10"/>
      <name val="Arial"/>
      <family val="2"/>
    </font>
    <font>
      <i/>
      <sz val="9"/>
      <color theme="1"/>
      <name val="Calibri"/>
      <family val="2"/>
      <scheme val="minor"/>
    </font>
    <font>
      <b/>
      <sz val="16"/>
      <color theme="1"/>
      <name val="Calibri"/>
      <family val="2"/>
      <scheme val="minor"/>
    </font>
    <font>
      <i/>
      <sz val="11"/>
      <color theme="0" tint="-0.499984740745262"/>
      <name val="Calibri"/>
      <family val="2"/>
      <scheme val="minor"/>
    </font>
    <font>
      <b/>
      <sz val="11"/>
      <color indexed="9"/>
      <name val="Calibri"/>
      <family val="2"/>
      <scheme val="minor"/>
    </font>
    <font>
      <sz val="11"/>
      <color theme="5" tint="-0.499984740745262"/>
      <name val="Calibri"/>
      <family val="2"/>
      <scheme val="minor"/>
    </font>
    <font>
      <sz val="12"/>
      <color theme="1"/>
      <name val="Calibri"/>
      <family val="2"/>
      <scheme val="minor"/>
    </font>
    <font>
      <b/>
      <sz val="16"/>
      <color rgb="FFFF0000"/>
      <name val="Calibri"/>
      <family val="2"/>
      <scheme val="minor"/>
    </font>
  </fonts>
  <fills count="3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indexed="64"/>
      </patternFill>
    </fill>
    <fill>
      <patternFill patternType="solid">
        <fgColor theme="9"/>
        <bgColor indexed="64"/>
      </patternFill>
    </fill>
    <fill>
      <patternFill patternType="solid">
        <fgColor theme="4"/>
        <bgColor indexed="64"/>
      </patternFill>
    </fill>
    <fill>
      <patternFill patternType="solid">
        <fgColor theme="2"/>
        <bgColor indexed="64"/>
      </patternFill>
    </fill>
    <fill>
      <patternFill patternType="solid">
        <fgColor theme="4" tint="0.79998168889431442"/>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rgb="FF002060"/>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7"/>
        <bgColor indexed="64"/>
      </patternFill>
    </fill>
    <fill>
      <patternFill patternType="solid">
        <fgColor rgb="FFD9D9D9"/>
        <bgColor indexed="64"/>
      </patternFill>
    </fill>
    <fill>
      <patternFill patternType="solid">
        <fgColor rgb="FFFFCCCC"/>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030A0"/>
        <bgColor indexed="64"/>
      </patternFill>
    </fill>
    <fill>
      <patternFill patternType="solid">
        <fgColor rgb="FFD60093"/>
        <bgColor indexed="64"/>
      </patternFill>
    </fill>
    <fill>
      <patternFill patternType="solid">
        <fgColor rgb="FFFFC000"/>
        <bgColor indexed="64"/>
      </patternFill>
    </fill>
    <fill>
      <patternFill patternType="solid">
        <fgColor rgb="FF92D050"/>
        <bgColor indexed="64"/>
      </patternFill>
    </fill>
    <fill>
      <patternFill patternType="solid">
        <fgColor theme="1"/>
        <bgColor indexed="64"/>
      </patternFill>
    </fill>
    <fill>
      <patternFill patternType="solid">
        <fgColor theme="9" tint="-0.499984740745262"/>
        <bgColor indexed="64"/>
      </patternFill>
    </fill>
    <fill>
      <patternFill patternType="solid">
        <fgColor rgb="FF00FFFF"/>
        <bgColor indexed="64"/>
      </patternFill>
    </fill>
    <fill>
      <patternFill patternType="solid">
        <fgColor indexed="8"/>
        <bgColor indexed="64"/>
      </patternFill>
    </fill>
    <fill>
      <patternFill patternType="solid">
        <fgColor theme="8"/>
        <bgColor indexed="64"/>
      </patternFill>
    </fill>
    <fill>
      <patternFill patternType="solid">
        <fgColor theme="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medium">
        <color indexed="64"/>
      </right>
      <top/>
      <bottom style="medium">
        <color indexed="64"/>
      </bottom>
      <diagonal/>
    </border>
    <border>
      <left style="thin">
        <color rgb="FFB1BBCC"/>
      </left>
      <right style="thin">
        <color rgb="FFB1BBCC"/>
      </right>
      <top style="thin">
        <color rgb="FFB1BBCC"/>
      </top>
      <bottom style="thin">
        <color rgb="FFB1BBCC"/>
      </bottom>
      <diagonal/>
    </border>
    <border>
      <left style="medium">
        <color rgb="FFFFFFFF"/>
      </left>
      <right style="medium">
        <color rgb="FFFFFFFF"/>
      </right>
      <top style="medium">
        <color rgb="FFFFFFFF"/>
      </top>
      <bottom/>
      <diagonal/>
    </border>
    <border>
      <left style="medium">
        <color rgb="FFFFFFFF"/>
      </left>
      <right style="medium">
        <color rgb="FFFFFFFF"/>
      </right>
      <top style="thick">
        <color rgb="FFFFFFFF"/>
      </top>
      <bottom/>
      <diagonal/>
    </border>
    <border>
      <left style="medium">
        <color rgb="FFFFFFFF"/>
      </left>
      <right style="medium">
        <color rgb="FFFFFFFF"/>
      </right>
      <top style="medium">
        <color rgb="FFFFFFFF"/>
      </top>
      <bottom style="medium">
        <color rgb="FFFFFFFF"/>
      </bottom>
      <diagonal/>
    </border>
    <border>
      <left style="medium">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theme="0"/>
      </left>
      <right style="medium">
        <color theme="0"/>
      </right>
      <top style="medium">
        <color theme="0"/>
      </top>
      <bottom style="medium">
        <color theme="0"/>
      </bottom>
      <diagonal/>
    </border>
    <border>
      <left/>
      <right style="medium">
        <color indexed="64"/>
      </right>
      <top style="medium">
        <color indexed="64"/>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B1BBCC"/>
      </left>
      <right/>
      <top/>
      <bottom/>
      <diagonal/>
    </border>
    <border>
      <left style="medium">
        <color rgb="FFFFFFFF"/>
      </left>
      <right style="medium">
        <color rgb="FFFFFFFF"/>
      </right>
      <top/>
      <bottom/>
      <diagonal/>
    </border>
    <border>
      <left style="thin">
        <color theme="0"/>
      </left>
      <right style="thin">
        <color theme="0"/>
      </right>
      <top style="thin">
        <color theme="0"/>
      </top>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theme="0"/>
      </left>
      <right/>
      <top style="thin">
        <color theme="0"/>
      </top>
      <bottom/>
      <diagonal/>
    </border>
    <border>
      <left style="thin">
        <color indexed="64"/>
      </left>
      <right style="medium">
        <color rgb="FFFFFFFF"/>
      </right>
      <top style="medium">
        <color rgb="FFFFFFFF"/>
      </top>
      <bottom style="medium">
        <color rgb="FFFFFFFF"/>
      </bottom>
      <diagonal/>
    </border>
    <border>
      <left style="medium">
        <color rgb="FFFFFFFF"/>
      </left>
      <right style="thin">
        <color indexed="64"/>
      </right>
      <top style="medium">
        <color rgb="FFFFFFFF"/>
      </top>
      <bottom style="medium">
        <color rgb="FFFFFFFF"/>
      </bottom>
      <diagonal/>
    </border>
    <border>
      <left style="thin">
        <color indexed="64"/>
      </left>
      <right style="medium">
        <color rgb="FFFFFFFF"/>
      </right>
      <top/>
      <bottom/>
      <diagonal/>
    </border>
    <border>
      <left style="medium">
        <color rgb="FFFFFFFF"/>
      </left>
      <right style="thin">
        <color indexed="64"/>
      </right>
      <top/>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auto="1"/>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bottom style="thin">
        <color theme="0" tint="-0.499984740745262"/>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rgb="FFFFFFFF"/>
      </left>
      <right style="thin">
        <color indexed="64"/>
      </right>
      <top/>
      <bottom style="medium">
        <color rgb="FFFFFFFF"/>
      </bottom>
      <diagonal/>
    </border>
  </borders>
  <cellStyleXfs count="24">
    <xf numFmtId="0" fontId="0" fillId="0" borderId="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 fillId="0" borderId="0"/>
    <xf numFmtId="164"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4" fontId="6" fillId="0" borderId="0" applyFont="0" applyFill="0" applyBorder="0" applyAlignment="0" applyProtection="0"/>
    <xf numFmtId="166" fontId="6" fillId="0" borderId="0" applyFont="0" applyFill="0" applyBorder="0" applyAlignment="0" applyProtection="0"/>
    <xf numFmtId="164" fontId="1" fillId="0" borderId="0" applyFont="0" applyFill="0" applyBorder="0" applyAlignment="0" applyProtection="0"/>
    <xf numFmtId="0" fontId="6" fillId="0" borderId="0"/>
    <xf numFmtId="166" fontId="1" fillId="0" borderId="0" applyFont="0" applyFill="0" applyBorder="0" applyAlignment="0" applyProtection="0"/>
    <xf numFmtId="0" fontId="14" fillId="0" borderId="0"/>
    <xf numFmtId="166" fontId="1" fillId="0" borderId="0" applyFont="0" applyFill="0" applyBorder="0" applyAlignment="0" applyProtection="0"/>
    <xf numFmtId="166" fontId="1" fillId="0" borderId="0" applyFont="0" applyFill="0" applyBorder="0" applyAlignment="0" applyProtection="0"/>
    <xf numFmtId="0" fontId="20" fillId="0" borderId="0"/>
    <xf numFmtId="43" fontId="6"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xf numFmtId="44" fontId="1" fillId="0" borderId="0" applyFont="0" applyFill="0" applyBorder="0" applyAlignment="0" applyProtection="0"/>
    <xf numFmtId="43" fontId="26" fillId="0" borderId="0" applyFont="0" applyFill="0" applyBorder="0" applyAlignment="0" applyProtection="0"/>
  </cellStyleXfs>
  <cellXfs count="353">
    <xf numFmtId="0" fontId="0" fillId="0" borderId="0" xfId="0"/>
    <xf numFmtId="0" fontId="3" fillId="0" borderId="0" xfId="0" applyFont="1"/>
    <xf numFmtId="164" fontId="0" fillId="0" borderId="0" xfId="2" applyFont="1"/>
    <xf numFmtId="168" fontId="3" fillId="0" borderId="0" xfId="0" applyNumberFormat="1" applyFont="1" applyBorder="1"/>
    <xf numFmtId="0" fontId="7" fillId="0" borderId="0" xfId="0" applyFont="1"/>
    <xf numFmtId="168" fontId="7" fillId="0" borderId="0" xfId="0" applyNumberFormat="1" applyFont="1"/>
    <xf numFmtId="0" fontId="0" fillId="0" borderId="0" xfId="0" applyFont="1"/>
    <xf numFmtId="0" fontId="3" fillId="0" borderId="0" xfId="0" applyFont="1" applyAlignment="1">
      <alignment wrapText="1"/>
    </xf>
    <xf numFmtId="0" fontId="8" fillId="0" borderId="0" xfId="0" applyFont="1"/>
    <xf numFmtId="168" fontId="0" fillId="0" borderId="0" xfId="2" applyNumberFormat="1" applyFont="1"/>
    <xf numFmtId="0" fontId="9" fillId="14" borderId="1" xfId="0" applyFont="1" applyFill="1" applyBorder="1" applyProtection="1">
      <protection locked="0"/>
    </xf>
    <xf numFmtId="0" fontId="9" fillId="15" borderId="0" xfId="0" applyFont="1" applyFill="1"/>
    <xf numFmtId="0" fontId="3" fillId="0" borderId="0" xfId="0" applyFont="1" applyAlignment="1">
      <alignment horizontal="center"/>
    </xf>
    <xf numFmtId="169" fontId="3" fillId="0" borderId="1" xfId="2" applyNumberFormat="1" applyFont="1" applyBorder="1"/>
    <xf numFmtId="169" fontId="3" fillId="10" borderId="24" xfId="2" applyNumberFormat="1" applyFont="1" applyFill="1" applyBorder="1"/>
    <xf numFmtId="0" fontId="3" fillId="12" borderId="26" xfId="0" applyFont="1" applyFill="1" applyBorder="1"/>
    <xf numFmtId="169" fontId="3" fillId="19" borderId="24" xfId="2" applyNumberFormat="1" applyFont="1" applyFill="1" applyBorder="1"/>
    <xf numFmtId="0" fontId="9" fillId="14" borderId="1" xfId="0" applyFont="1" applyFill="1" applyBorder="1"/>
    <xf numFmtId="169" fontId="0" fillId="14" borderId="1" xfId="2" applyNumberFormat="1" applyFont="1" applyFill="1" applyBorder="1"/>
    <xf numFmtId="169" fontId="0" fillId="0" borderId="1" xfId="2" applyNumberFormat="1" applyFont="1" applyFill="1" applyBorder="1"/>
    <xf numFmtId="0" fontId="3" fillId="0" borderId="1" xfId="0" applyFont="1" applyBorder="1" applyAlignment="1">
      <alignment horizontal="center" wrapText="1"/>
    </xf>
    <xf numFmtId="0" fontId="3" fillId="0" borderId="1" xfId="0" applyFont="1" applyBorder="1"/>
    <xf numFmtId="17" fontId="3" fillId="0" borderId="1" xfId="0" applyNumberFormat="1" applyFont="1" applyBorder="1"/>
    <xf numFmtId="17" fontId="3" fillId="10" borderId="1" xfId="0" applyNumberFormat="1" applyFont="1" applyFill="1" applyBorder="1"/>
    <xf numFmtId="17" fontId="3" fillId="18" borderId="1" xfId="0" applyNumberFormat="1" applyFont="1" applyFill="1" applyBorder="1"/>
    <xf numFmtId="170" fontId="0" fillId="0" borderId="1" xfId="1" applyNumberFormat="1" applyFont="1" applyBorder="1"/>
    <xf numFmtId="0" fontId="3" fillId="22" borderId="26" xfId="0" applyFont="1" applyFill="1" applyBorder="1"/>
    <xf numFmtId="168" fontId="7" fillId="8" borderId="0" xfId="0" applyNumberFormat="1" applyFont="1" applyFill="1"/>
    <xf numFmtId="167" fontId="2" fillId="8" borderId="30" xfId="0" applyNumberFormat="1" applyFont="1" applyFill="1" applyBorder="1" applyAlignment="1">
      <alignment horizontal="center" vertical="center" wrapText="1"/>
    </xf>
    <xf numFmtId="168" fontId="0" fillId="14" borderId="1" xfId="2" applyNumberFormat="1" applyFont="1" applyFill="1" applyBorder="1"/>
    <xf numFmtId="0" fontId="0" fillId="0" borderId="0" xfId="0" applyFont="1" applyAlignment="1">
      <alignment horizontal="right" readingOrder="1"/>
    </xf>
    <xf numFmtId="168" fontId="0" fillId="0" borderId="0" xfId="0" applyNumberFormat="1" applyFont="1"/>
    <xf numFmtId="168" fontId="8" fillId="0" borderId="0" xfId="0" applyNumberFormat="1" applyFont="1"/>
    <xf numFmtId="168" fontId="8" fillId="8" borderId="0" xfId="0" applyNumberFormat="1" applyFont="1" applyFill="1"/>
    <xf numFmtId="168" fontId="3" fillId="8" borderId="0" xfId="0" applyNumberFormat="1" applyFont="1" applyFill="1"/>
    <xf numFmtId="168" fontId="3" fillId="0" borderId="0" xfId="0" applyNumberFormat="1" applyFont="1"/>
    <xf numFmtId="0" fontId="8" fillId="0" borderId="0" xfId="0" applyFont="1" applyAlignment="1">
      <alignment horizontal="center"/>
    </xf>
    <xf numFmtId="0" fontId="10" fillId="0" borderId="0" xfId="0" applyFont="1"/>
    <xf numFmtId="0" fontId="0" fillId="0" borderId="0" xfId="0" applyFont="1" applyAlignment="1">
      <alignment wrapText="1"/>
    </xf>
    <xf numFmtId="0" fontId="0" fillId="0" borderId="0" xfId="0" applyFont="1" applyFill="1"/>
    <xf numFmtId="0" fontId="0" fillId="0" borderId="11" xfId="0" applyFont="1" applyBorder="1"/>
    <xf numFmtId="0" fontId="0" fillId="0" borderId="0" xfId="0" applyFont="1" applyBorder="1"/>
    <xf numFmtId="0" fontId="3" fillId="0" borderId="9" xfId="0" applyFont="1" applyBorder="1"/>
    <xf numFmtId="168" fontId="0" fillId="0" borderId="11" xfId="0" applyNumberFormat="1" applyFont="1" applyBorder="1"/>
    <xf numFmtId="168" fontId="0" fillId="0" borderId="0" xfId="0" applyNumberFormat="1" applyFont="1" applyBorder="1"/>
    <xf numFmtId="168" fontId="3" fillId="0" borderId="9" xfId="0" applyNumberFormat="1" applyFont="1" applyBorder="1"/>
    <xf numFmtId="0" fontId="0" fillId="0" borderId="0" xfId="0" applyFont="1" applyFill="1" applyBorder="1"/>
    <xf numFmtId="0" fontId="2" fillId="17" borderId="4" xfId="0" applyFont="1" applyFill="1" applyBorder="1"/>
    <xf numFmtId="0" fontId="2" fillId="17" borderId="8" xfId="0" applyFont="1" applyFill="1" applyBorder="1"/>
    <xf numFmtId="0" fontId="4" fillId="0" borderId="0" xfId="0" applyFont="1" applyFill="1"/>
    <xf numFmtId="0" fontId="0" fillId="0" borderId="0" xfId="0" applyFont="1" applyBorder="1" applyAlignment="1">
      <alignment horizontal="right" readingOrder="1"/>
    </xf>
    <xf numFmtId="0" fontId="0" fillId="0" borderId="9" xfId="0" applyFont="1" applyBorder="1"/>
    <xf numFmtId="0" fontId="0" fillId="0" borderId="11" xfId="0" applyFont="1" applyBorder="1" applyAlignment="1">
      <alignment horizontal="right" readingOrder="1"/>
    </xf>
    <xf numFmtId="0" fontId="0" fillId="0" borderId="9" xfId="0" applyFont="1" applyBorder="1" applyAlignment="1">
      <alignment horizontal="right" readingOrder="1"/>
    </xf>
    <xf numFmtId="0" fontId="3" fillId="0" borderId="9" xfId="0" applyFont="1" applyBorder="1" applyAlignment="1">
      <alignment horizontal="right" readingOrder="1"/>
    </xf>
    <xf numFmtId="0" fontId="2" fillId="0" borderId="0" xfId="0" applyFont="1" applyFill="1" applyAlignment="1">
      <alignment horizontal="center" wrapText="1"/>
    </xf>
    <xf numFmtId="0" fontId="10" fillId="0" borderId="23" xfId="0" applyFont="1" applyFill="1" applyBorder="1" applyAlignment="1">
      <alignment horizontal="left" vertical="center" wrapText="1"/>
    </xf>
    <xf numFmtId="0" fontId="4" fillId="0" borderId="0" xfId="0" applyFont="1" applyFill="1" applyAlignment="1">
      <alignment wrapText="1"/>
    </xf>
    <xf numFmtId="0" fontId="10" fillId="6" borderId="37" xfId="0" applyFont="1" applyFill="1" applyBorder="1" applyAlignment="1">
      <alignment vertical="center" wrapText="1"/>
    </xf>
    <xf numFmtId="167" fontId="15" fillId="0" borderId="0" xfId="0" applyNumberFormat="1" applyFont="1"/>
    <xf numFmtId="168" fontId="15" fillId="0" borderId="0" xfId="0" applyNumberFormat="1" applyFont="1"/>
    <xf numFmtId="0" fontId="0" fillId="0" borderId="0" xfId="0"/>
    <xf numFmtId="0" fontId="15" fillId="0" borderId="0" xfId="0" applyFont="1"/>
    <xf numFmtId="169" fontId="15" fillId="0" borderId="0" xfId="0" applyNumberFormat="1" applyFont="1"/>
    <xf numFmtId="0" fontId="0" fillId="0" borderId="0" xfId="0" applyFont="1" applyAlignment="1">
      <alignment vertical="center"/>
    </xf>
    <xf numFmtId="0" fontId="8" fillId="3" borderId="5" xfId="0" applyFont="1" applyFill="1" applyBorder="1" applyAlignment="1">
      <alignment horizontal="center" vertical="top" wrapText="1"/>
    </xf>
    <xf numFmtId="0" fontId="8" fillId="3" borderId="5" xfId="0" applyFont="1" applyFill="1" applyBorder="1" applyAlignment="1">
      <alignment vertical="top"/>
    </xf>
    <xf numFmtId="0" fontId="4" fillId="24" borderId="0" xfId="0" applyFont="1" applyFill="1" applyAlignment="1">
      <alignment vertical="top"/>
    </xf>
    <xf numFmtId="0" fontId="4" fillId="25" borderId="0" xfId="0" applyFont="1" applyFill="1" applyAlignment="1">
      <alignment vertical="top"/>
    </xf>
    <xf numFmtId="0" fontId="8" fillId="3" borderId="5" xfId="0" applyFont="1" applyFill="1" applyBorder="1" applyAlignment="1">
      <alignment vertical="top" wrapText="1"/>
    </xf>
    <xf numFmtId="169" fontId="0" fillId="0" borderId="0" xfId="2" applyNumberFormat="1" applyFont="1"/>
    <xf numFmtId="0" fontId="0" fillId="0" borderId="0" xfId="0" applyFont="1" applyFill="1" applyAlignment="1">
      <alignment vertical="top" wrapText="1"/>
    </xf>
    <xf numFmtId="0" fontId="0" fillId="0" borderId="0" xfId="0" applyFont="1" applyFill="1" applyAlignment="1">
      <alignment vertical="top"/>
    </xf>
    <xf numFmtId="0" fontId="0" fillId="3" borderId="0" xfId="0" applyFont="1" applyFill="1" applyAlignment="1">
      <alignment horizontal="center" vertical="top"/>
    </xf>
    <xf numFmtId="0" fontId="0" fillId="3" borderId="0" xfId="0" applyFont="1" applyFill="1" applyAlignment="1">
      <alignment vertical="top"/>
    </xf>
    <xf numFmtId="0" fontId="0" fillId="3" borderId="0" xfId="0" applyFont="1" applyFill="1" applyAlignment="1">
      <alignment vertical="top" wrapText="1"/>
    </xf>
    <xf numFmtId="0" fontId="0" fillId="3" borderId="0" xfId="0" applyFont="1" applyFill="1" applyAlignment="1">
      <alignment vertical="center"/>
    </xf>
    <xf numFmtId="0" fontId="0" fillId="9" borderId="0" xfId="0" applyFont="1" applyFill="1" applyAlignment="1">
      <alignment vertical="top"/>
    </xf>
    <xf numFmtId="0" fontId="0" fillId="0" borderId="0" xfId="0" applyFont="1" applyAlignment="1">
      <alignment horizontal="center" vertical="top"/>
    </xf>
    <xf numFmtId="0" fontId="0" fillId="0" borderId="0" xfId="0" applyFont="1" applyAlignment="1">
      <alignment vertical="top" wrapText="1"/>
    </xf>
    <xf numFmtId="0" fontId="0" fillId="27" borderId="0" xfId="0" applyFont="1" applyFill="1" applyAlignment="1">
      <alignment vertical="top"/>
    </xf>
    <xf numFmtId="0" fontId="0" fillId="28" borderId="0" xfId="0" applyFont="1" applyFill="1" applyAlignment="1">
      <alignment vertical="top"/>
    </xf>
    <xf numFmtId="0" fontId="17" fillId="0" borderId="0" xfId="0" applyFont="1"/>
    <xf numFmtId="0" fontId="0" fillId="0" borderId="1" xfId="0" applyFont="1" applyBorder="1"/>
    <xf numFmtId="0" fontId="11" fillId="21" borderId="24" xfId="0" applyFont="1" applyFill="1" applyBorder="1" applyAlignment="1">
      <alignment horizontal="center" vertical="center"/>
    </xf>
    <xf numFmtId="0" fontId="11" fillId="21" borderId="19" xfId="0" applyFont="1" applyFill="1" applyBorder="1" applyAlignment="1">
      <alignment vertical="center"/>
    </xf>
    <xf numFmtId="0" fontId="11" fillId="21" borderId="19" xfId="0" applyFont="1" applyFill="1" applyBorder="1" applyAlignment="1">
      <alignment horizontal="center" vertical="center"/>
    </xf>
    <xf numFmtId="0" fontId="18" fillId="3" borderId="25" xfId="0" applyFont="1" applyFill="1" applyBorder="1" applyAlignment="1">
      <alignment horizontal="center" vertical="center"/>
    </xf>
    <xf numFmtId="0" fontId="18" fillId="3" borderId="12" xfId="0" applyFont="1" applyFill="1" applyBorder="1" applyAlignment="1">
      <alignment vertical="center"/>
    </xf>
    <xf numFmtId="9" fontId="18" fillId="3" borderId="12" xfId="0" applyNumberFormat="1" applyFont="1" applyFill="1" applyBorder="1" applyAlignment="1">
      <alignment horizontal="center" vertical="center"/>
    </xf>
    <xf numFmtId="0" fontId="18" fillId="21" borderId="25" xfId="0" applyFont="1" applyFill="1" applyBorder="1" applyAlignment="1">
      <alignment horizontal="center" vertical="center"/>
    </xf>
    <xf numFmtId="0" fontId="11" fillId="21" borderId="12" xfId="0" applyFont="1" applyFill="1" applyBorder="1" applyAlignment="1">
      <alignment vertical="center"/>
    </xf>
    <xf numFmtId="169" fontId="11" fillId="21" borderId="12" xfId="2" applyNumberFormat="1" applyFont="1" applyFill="1" applyBorder="1" applyAlignment="1">
      <alignment horizontal="center" vertical="center"/>
    </xf>
    <xf numFmtId="9" fontId="11" fillId="21" borderId="12" xfId="0" applyNumberFormat="1" applyFont="1" applyFill="1" applyBorder="1" applyAlignment="1">
      <alignment horizontal="center" vertical="center"/>
    </xf>
    <xf numFmtId="0" fontId="19" fillId="0" borderId="0" xfId="0" applyFont="1"/>
    <xf numFmtId="0" fontId="0" fillId="5" borderId="1" xfId="0" applyFont="1" applyFill="1" applyBorder="1"/>
    <xf numFmtId="10" fontId="0" fillId="0" borderId="0" xfId="0" applyNumberFormat="1" applyFont="1"/>
    <xf numFmtId="168" fontId="0" fillId="10" borderId="0" xfId="0" applyNumberFormat="1" applyFont="1" applyFill="1"/>
    <xf numFmtId="0" fontId="2" fillId="11" borderId="2" xfId="0" applyFont="1" applyFill="1" applyBorder="1"/>
    <xf numFmtId="0" fontId="2" fillId="11" borderId="6" xfId="0" applyFont="1" applyFill="1" applyBorder="1"/>
    <xf numFmtId="168" fontId="2" fillId="11" borderId="3" xfId="0" applyNumberFormat="1" applyFont="1" applyFill="1" applyBorder="1"/>
    <xf numFmtId="0" fontId="0" fillId="9" borderId="1" xfId="0" applyFont="1" applyFill="1" applyBorder="1"/>
    <xf numFmtId="168" fontId="0" fillId="9" borderId="1" xfId="0" applyNumberFormat="1" applyFont="1" applyFill="1" applyBorder="1"/>
    <xf numFmtId="168" fontId="0" fillId="9" borderId="1" xfId="2" applyNumberFormat="1" applyFont="1" applyFill="1" applyBorder="1"/>
    <xf numFmtId="0" fontId="2" fillId="11" borderId="8" xfId="0" applyFont="1" applyFill="1" applyBorder="1"/>
    <xf numFmtId="168" fontId="2" fillId="11" borderId="7" xfId="0" applyNumberFormat="1" applyFont="1" applyFill="1" applyBorder="1"/>
    <xf numFmtId="168" fontId="0" fillId="5" borderId="1" xfId="0" applyNumberFormat="1" applyFont="1" applyFill="1" applyBorder="1"/>
    <xf numFmtId="168" fontId="3" fillId="5" borderId="1" xfId="0" applyNumberFormat="1" applyFont="1" applyFill="1" applyBorder="1"/>
    <xf numFmtId="167" fontId="2" fillId="13" borderId="1" xfId="0" applyNumberFormat="1" applyFont="1" applyFill="1" applyBorder="1" applyAlignment="1">
      <alignment horizontal="center" vertical="center" wrapText="1"/>
    </xf>
    <xf numFmtId="0" fontId="2" fillId="11" borderId="26" xfId="0" applyFont="1" applyFill="1" applyBorder="1"/>
    <xf numFmtId="0" fontId="2" fillId="11" borderId="19" xfId="0" applyFont="1" applyFill="1" applyBorder="1"/>
    <xf numFmtId="0" fontId="0" fillId="5" borderId="10" xfId="0" applyFont="1" applyFill="1" applyBorder="1"/>
    <xf numFmtId="0" fontId="0" fillId="0" borderId="0" xfId="0" applyFont="1" applyBorder="1" applyAlignment="1">
      <alignment horizontal="center"/>
    </xf>
    <xf numFmtId="0" fontId="9" fillId="5" borderId="14" xfId="0" applyFont="1" applyFill="1" applyBorder="1" applyAlignment="1">
      <alignment horizontal="left" vertical="center" wrapText="1" readingOrder="1"/>
    </xf>
    <xf numFmtId="168" fontId="9" fillId="5" borderId="16" xfId="0" applyNumberFormat="1" applyFont="1" applyFill="1" applyBorder="1" applyAlignment="1">
      <alignment horizontal="right" vertical="center" wrapText="1" readingOrder="1"/>
    </xf>
    <xf numFmtId="169" fontId="10" fillId="5" borderId="16" xfId="2" applyNumberFormat="1" applyFont="1" applyFill="1" applyBorder="1" applyAlignment="1">
      <alignment horizontal="left" vertical="center" wrapText="1" readingOrder="1"/>
    </xf>
    <xf numFmtId="169" fontId="9" fillId="0" borderId="16" xfId="0" applyNumberFormat="1" applyFont="1" applyFill="1" applyBorder="1" applyAlignment="1">
      <alignment horizontal="left" vertical="center" wrapText="1" readingOrder="1"/>
    </xf>
    <xf numFmtId="169" fontId="9" fillId="5" borderId="14" xfId="2" applyNumberFormat="1" applyFont="1" applyFill="1" applyBorder="1" applyAlignment="1">
      <alignment horizontal="left" vertical="center" wrapText="1" readingOrder="1"/>
    </xf>
    <xf numFmtId="169" fontId="9" fillId="5" borderId="16" xfId="2" applyNumberFormat="1" applyFont="1" applyFill="1" applyBorder="1" applyAlignment="1">
      <alignment horizontal="right" vertical="center" wrapText="1" readingOrder="1"/>
    </xf>
    <xf numFmtId="169" fontId="9" fillId="5" borderId="16" xfId="2" applyNumberFormat="1" applyFont="1" applyFill="1" applyBorder="1" applyAlignment="1">
      <alignment horizontal="left" vertical="center" wrapText="1" readingOrder="1"/>
    </xf>
    <xf numFmtId="0" fontId="9" fillId="5" borderId="15" xfId="0" applyFont="1" applyFill="1" applyBorder="1" applyAlignment="1">
      <alignment horizontal="left" vertical="center" wrapText="1" readingOrder="1"/>
    </xf>
    <xf numFmtId="169" fontId="9" fillId="5" borderId="15" xfId="2" applyNumberFormat="1" applyFont="1" applyFill="1" applyBorder="1" applyAlignment="1">
      <alignment horizontal="left" vertical="center" wrapText="1" readingOrder="1"/>
    </xf>
    <xf numFmtId="0" fontId="9" fillId="5" borderId="16" xfId="0" applyFont="1" applyFill="1" applyBorder="1" applyAlignment="1">
      <alignment horizontal="left" vertical="center" wrapText="1" readingOrder="1"/>
    </xf>
    <xf numFmtId="0" fontId="10" fillId="5" borderId="16" xfId="0" applyFont="1" applyFill="1" applyBorder="1" applyAlignment="1">
      <alignment horizontal="left" vertical="center" wrapText="1" readingOrder="1"/>
    </xf>
    <xf numFmtId="0" fontId="4" fillId="16" borderId="16" xfId="0" applyFont="1" applyFill="1" applyBorder="1" applyAlignment="1">
      <alignment horizontal="left" vertical="center" wrapText="1" readingOrder="1"/>
    </xf>
    <xf numFmtId="168" fontId="4" fillId="16" borderId="16" xfId="0" applyNumberFormat="1" applyFont="1" applyFill="1" applyBorder="1" applyAlignment="1">
      <alignment horizontal="right" vertical="center" wrapText="1" readingOrder="1"/>
    </xf>
    <xf numFmtId="168" fontId="4" fillId="16" borderId="16" xfId="0" applyNumberFormat="1" applyFont="1" applyFill="1" applyBorder="1" applyAlignment="1">
      <alignment horizontal="left" vertical="center" wrapText="1"/>
    </xf>
    <xf numFmtId="169" fontId="2" fillId="16" borderId="16" xfId="0" applyNumberFormat="1" applyFont="1" applyFill="1" applyBorder="1" applyAlignment="1">
      <alignment horizontal="left" vertical="center" wrapText="1" readingOrder="1"/>
    </xf>
    <xf numFmtId="169" fontId="4" fillId="16" borderId="16" xfId="2" applyNumberFormat="1" applyFont="1" applyFill="1" applyBorder="1" applyAlignment="1">
      <alignment horizontal="left" vertical="center" wrapText="1" readingOrder="1"/>
    </xf>
    <xf numFmtId="168" fontId="9" fillId="5" borderId="0" xfId="0" applyNumberFormat="1" applyFont="1" applyFill="1" applyBorder="1" applyAlignment="1">
      <alignment horizontal="right" vertical="center" wrapText="1" readingOrder="1"/>
    </xf>
    <xf numFmtId="0" fontId="9" fillId="5" borderId="0" xfId="0" applyFont="1" applyFill="1" applyBorder="1" applyAlignment="1">
      <alignment horizontal="left" vertical="center" wrapText="1" readingOrder="1"/>
    </xf>
    <xf numFmtId="169" fontId="0" fillId="0" borderId="1" xfId="0" applyNumberFormat="1" applyFont="1" applyBorder="1"/>
    <xf numFmtId="168" fontId="19" fillId="5" borderId="16" xfId="0" applyNumberFormat="1" applyFont="1" applyFill="1" applyBorder="1" applyAlignment="1">
      <alignment horizontal="right" vertical="center" wrapText="1" readingOrder="1"/>
    </xf>
    <xf numFmtId="168" fontId="10" fillId="5" borderId="16" xfId="0" applyNumberFormat="1" applyFont="1" applyFill="1" applyBorder="1" applyAlignment="1">
      <alignment horizontal="right" vertical="center" wrapText="1" readingOrder="1"/>
    </xf>
    <xf numFmtId="0" fontId="9" fillId="15" borderId="0" xfId="0" applyFont="1" applyFill="1" applyBorder="1" applyAlignment="1">
      <alignment horizontal="left" vertical="center" wrapText="1" readingOrder="1"/>
    </xf>
    <xf numFmtId="0" fontId="9" fillId="15" borderId="16" xfId="0" applyFont="1" applyFill="1" applyBorder="1" applyAlignment="1">
      <alignment horizontal="left" vertical="center" wrapText="1" readingOrder="1"/>
    </xf>
    <xf numFmtId="168" fontId="13" fillId="16" borderId="16" xfId="0" applyNumberFormat="1" applyFont="1" applyFill="1" applyBorder="1" applyAlignment="1">
      <alignment horizontal="right" vertical="center" wrapText="1" readingOrder="1"/>
    </xf>
    <xf numFmtId="168" fontId="2" fillId="16" borderId="16" xfId="0" applyNumberFormat="1" applyFont="1" applyFill="1" applyBorder="1" applyAlignment="1">
      <alignment horizontal="right" vertical="center" wrapText="1" readingOrder="1"/>
    </xf>
    <xf numFmtId="0" fontId="9" fillId="5" borderId="21" xfId="0" applyFont="1" applyFill="1" applyBorder="1" applyAlignment="1">
      <alignment horizontal="left" vertical="center" wrapText="1" readingOrder="1"/>
    </xf>
    <xf numFmtId="0" fontId="0" fillId="22" borderId="18" xfId="0" applyFont="1" applyFill="1" applyBorder="1"/>
    <xf numFmtId="0" fontId="0" fillId="22" borderId="19" xfId="0" applyFont="1" applyFill="1" applyBorder="1"/>
    <xf numFmtId="0" fontId="0" fillId="12" borderId="18" xfId="0" applyFont="1" applyFill="1" applyBorder="1"/>
    <xf numFmtId="0" fontId="0" fillId="12" borderId="19" xfId="0" applyFont="1" applyFill="1" applyBorder="1"/>
    <xf numFmtId="0" fontId="0" fillId="14" borderId="1" xfId="0" applyFont="1" applyFill="1" applyBorder="1"/>
    <xf numFmtId="0" fontId="0" fillId="0" borderId="0" xfId="0" applyFont="1" applyAlignment="1">
      <alignment horizontal="center"/>
    </xf>
    <xf numFmtId="0" fontId="0" fillId="3" borderId="0" xfId="0" applyFont="1" applyFill="1"/>
    <xf numFmtId="169" fontId="0" fillId="0" borderId="24" xfId="0" applyNumberFormat="1" applyFont="1" applyBorder="1"/>
    <xf numFmtId="0" fontId="10" fillId="0" borderId="31" xfId="0" applyFont="1" applyFill="1" applyBorder="1" applyAlignment="1">
      <alignment horizontal="left" vertical="center" wrapText="1" readingOrder="1"/>
    </xf>
    <xf numFmtId="0" fontId="9" fillId="5" borderId="31" xfId="0" applyFont="1" applyFill="1" applyBorder="1" applyAlignment="1">
      <alignment horizontal="left" vertical="center" wrapText="1" readingOrder="1"/>
    </xf>
    <xf numFmtId="168" fontId="9" fillId="5" borderId="31" xfId="2" applyNumberFormat="1" applyFont="1" applyFill="1" applyBorder="1" applyAlignment="1">
      <alignment horizontal="right" vertical="center" wrapText="1" readingOrder="1"/>
    </xf>
    <xf numFmtId="168" fontId="10" fillId="5" borderId="31" xfId="2" applyNumberFormat="1" applyFont="1" applyFill="1" applyBorder="1" applyAlignment="1">
      <alignment horizontal="right" vertical="center" wrapText="1" readingOrder="1"/>
    </xf>
    <xf numFmtId="168" fontId="9" fillId="5" borderId="40" xfId="2" applyNumberFormat="1" applyFont="1" applyFill="1" applyBorder="1" applyAlignment="1">
      <alignment horizontal="right" vertical="center" wrapText="1" readingOrder="1"/>
    </xf>
    <xf numFmtId="168" fontId="9" fillId="5" borderId="41" xfId="2" applyNumberFormat="1" applyFont="1" applyFill="1" applyBorder="1" applyAlignment="1">
      <alignment horizontal="right" vertical="center" wrapText="1" readingOrder="1"/>
    </xf>
    <xf numFmtId="168" fontId="10" fillId="5" borderId="41" xfId="2" applyNumberFormat="1" applyFont="1" applyFill="1" applyBorder="1" applyAlignment="1">
      <alignment horizontal="right" vertical="center" wrapText="1" readingOrder="1"/>
    </xf>
    <xf numFmtId="169" fontId="4" fillId="16" borderId="38" xfId="0" applyNumberFormat="1" applyFont="1" applyFill="1" applyBorder="1" applyAlignment="1">
      <alignment horizontal="left" vertical="center" wrapText="1" readingOrder="1"/>
    </xf>
    <xf numFmtId="169" fontId="4" fillId="16" borderId="39" xfId="0" applyNumberFormat="1" applyFont="1" applyFill="1" applyBorder="1" applyAlignment="1">
      <alignment horizontal="left" vertical="center" wrapText="1" readingOrder="1"/>
    </xf>
    <xf numFmtId="169" fontId="2" fillId="16" borderId="39" xfId="0" applyNumberFormat="1" applyFont="1" applyFill="1" applyBorder="1" applyAlignment="1">
      <alignment horizontal="left" vertical="center" wrapText="1" readingOrder="1"/>
    </xf>
    <xf numFmtId="168" fontId="9" fillId="0" borderId="31" xfId="2" applyNumberFormat="1" applyFont="1" applyFill="1" applyBorder="1" applyAlignment="1">
      <alignment horizontal="right" vertical="center" wrapText="1" readingOrder="1"/>
    </xf>
    <xf numFmtId="168" fontId="9" fillId="0" borderId="15" xfId="0" applyNumberFormat="1" applyFont="1" applyFill="1" applyBorder="1" applyAlignment="1">
      <alignment horizontal="left" vertical="center" wrapText="1" indent="1" readingOrder="1"/>
    </xf>
    <xf numFmtId="168" fontId="10" fillId="0" borderId="15" xfId="0" applyNumberFormat="1" applyFont="1" applyFill="1" applyBorder="1" applyAlignment="1">
      <alignment horizontal="left" vertical="center" wrapText="1" indent="1" readingOrder="1"/>
    </xf>
    <xf numFmtId="168" fontId="4" fillId="16" borderId="38" xfId="0" applyNumberFormat="1" applyFont="1" applyFill="1" applyBorder="1" applyAlignment="1">
      <alignment horizontal="right" vertical="center" wrapText="1" readingOrder="1"/>
    </xf>
    <xf numFmtId="168" fontId="4" fillId="16" borderId="39" xfId="0" applyNumberFormat="1" applyFont="1" applyFill="1" applyBorder="1" applyAlignment="1">
      <alignment horizontal="right" vertical="center" wrapText="1" readingOrder="1"/>
    </xf>
    <xf numFmtId="168" fontId="2" fillId="16" borderId="39" xfId="0" applyNumberFormat="1" applyFont="1" applyFill="1" applyBorder="1" applyAlignment="1">
      <alignment horizontal="right" vertical="center" wrapText="1" readingOrder="1"/>
    </xf>
    <xf numFmtId="168" fontId="9" fillId="5" borderId="16" xfId="2" applyNumberFormat="1" applyFont="1" applyFill="1" applyBorder="1" applyAlignment="1">
      <alignment horizontal="right" vertical="center" wrapText="1" readingOrder="1"/>
    </xf>
    <xf numFmtId="168" fontId="10" fillId="5" borderId="16" xfId="2" applyNumberFormat="1" applyFont="1" applyFill="1" applyBorder="1" applyAlignment="1">
      <alignment horizontal="right" vertical="center" wrapText="1" readingOrder="1"/>
    </xf>
    <xf numFmtId="168" fontId="9" fillId="5" borderId="38" xfId="2" applyNumberFormat="1" applyFont="1" applyFill="1" applyBorder="1" applyAlignment="1">
      <alignment horizontal="right" vertical="center" wrapText="1" readingOrder="1"/>
    </xf>
    <xf numFmtId="168" fontId="9" fillId="5" borderId="39" xfId="2" applyNumberFormat="1" applyFont="1" applyFill="1" applyBorder="1" applyAlignment="1">
      <alignment horizontal="right" vertical="center" wrapText="1" readingOrder="1"/>
    </xf>
    <xf numFmtId="168" fontId="10" fillId="5" borderId="39" xfId="2" applyNumberFormat="1" applyFont="1" applyFill="1" applyBorder="1" applyAlignment="1">
      <alignment horizontal="right" vertical="center" wrapText="1" readingOrder="1"/>
    </xf>
    <xf numFmtId="0" fontId="10" fillId="0" borderId="0" xfId="0" applyFont="1" applyBorder="1" applyAlignment="1"/>
    <xf numFmtId="169" fontId="4" fillId="16" borderId="16" xfId="2" applyNumberFormat="1" applyFont="1" applyFill="1" applyBorder="1" applyAlignment="1">
      <alignment horizontal="right" vertical="center" wrapText="1" readingOrder="1"/>
    </xf>
    <xf numFmtId="169" fontId="3" fillId="0" borderId="0" xfId="2" applyNumberFormat="1" applyFont="1"/>
    <xf numFmtId="0" fontId="3" fillId="0" borderId="1" xfId="0" applyFont="1" applyBorder="1" applyAlignment="1">
      <alignment horizontal="center" vertical="center" wrapText="1"/>
    </xf>
    <xf numFmtId="164" fontId="4" fillId="16" borderId="16" xfId="2" applyFont="1" applyFill="1" applyBorder="1" applyAlignment="1">
      <alignment horizontal="left" vertical="center" wrapText="1" readingOrder="1"/>
    </xf>
    <xf numFmtId="164" fontId="9" fillId="5" borderId="14" xfId="2" applyFont="1" applyFill="1" applyBorder="1" applyAlignment="1">
      <alignment horizontal="left" vertical="center" wrapText="1" readingOrder="1"/>
    </xf>
    <xf numFmtId="0" fontId="3" fillId="0" borderId="1" xfId="0" applyFont="1" applyBorder="1" applyAlignment="1">
      <alignment horizontal="center" vertical="center"/>
    </xf>
    <xf numFmtId="168" fontId="8" fillId="0" borderId="1" xfId="0" applyNumberFormat="1" applyFont="1" applyBorder="1" applyAlignment="1">
      <alignment horizontal="center" vertical="center" wrapText="1"/>
    </xf>
    <xf numFmtId="0" fontId="0" fillId="0" borderId="0" xfId="0" applyFont="1" applyAlignment="1">
      <alignment horizontal="center" vertical="center"/>
    </xf>
    <xf numFmtId="0" fontId="9" fillId="9" borderId="23" xfId="0" applyFont="1" applyFill="1" applyBorder="1" applyAlignment="1">
      <alignment horizontal="left" vertical="center" wrapText="1"/>
    </xf>
    <xf numFmtId="169" fontId="9" fillId="9" borderId="23" xfId="2" applyNumberFormat="1" applyFont="1" applyFill="1" applyBorder="1" applyAlignment="1">
      <alignment horizontal="left" vertical="center" wrapText="1" readingOrder="1"/>
    </xf>
    <xf numFmtId="169" fontId="9" fillId="9" borderId="33" xfId="2" applyNumberFormat="1" applyFont="1" applyFill="1" applyBorder="1" applyAlignment="1">
      <alignment horizontal="left" vertical="center" wrapText="1" readingOrder="1"/>
    </xf>
    <xf numFmtId="169" fontId="10" fillId="9" borderId="34" xfId="2" applyNumberFormat="1" applyFont="1" applyFill="1" applyBorder="1" applyAlignment="1">
      <alignment horizontal="left" vertical="center" wrapText="1" readingOrder="1"/>
    </xf>
    <xf numFmtId="169" fontId="9" fillId="9" borderId="32" xfId="2" applyNumberFormat="1" applyFont="1" applyFill="1" applyBorder="1" applyAlignment="1">
      <alignment horizontal="left" vertical="center" wrapText="1" readingOrder="1"/>
    </xf>
    <xf numFmtId="169" fontId="9" fillId="9" borderId="35" xfId="2" applyNumberFormat="1" applyFont="1" applyFill="1" applyBorder="1" applyAlignment="1">
      <alignment horizontal="left" vertical="center" wrapText="1" readingOrder="1"/>
    </xf>
    <xf numFmtId="169" fontId="10" fillId="9" borderId="36" xfId="2" applyNumberFormat="1" applyFont="1" applyFill="1" applyBorder="1" applyAlignment="1">
      <alignment horizontal="left" vertical="center" wrapText="1" readingOrder="1"/>
    </xf>
    <xf numFmtId="169" fontId="9" fillId="0" borderId="23" xfId="2" applyNumberFormat="1" applyFont="1" applyFill="1" applyBorder="1" applyAlignment="1">
      <alignment horizontal="left" vertical="center" wrapText="1" readingOrder="1"/>
    </xf>
    <xf numFmtId="169" fontId="9" fillId="0" borderId="33" xfId="2" applyNumberFormat="1" applyFont="1" applyFill="1" applyBorder="1" applyAlignment="1">
      <alignment horizontal="left" vertical="center" wrapText="1" readingOrder="1"/>
    </xf>
    <xf numFmtId="169" fontId="10" fillId="0" borderId="34" xfId="2" applyNumberFormat="1" applyFont="1" applyFill="1" applyBorder="1" applyAlignment="1">
      <alignment horizontal="left" vertical="center" wrapText="1" readingOrder="1"/>
    </xf>
    <xf numFmtId="0" fontId="9" fillId="9" borderId="32" xfId="0" applyFont="1" applyFill="1" applyBorder="1" applyAlignment="1">
      <alignment horizontal="left" vertical="center" wrapText="1"/>
    </xf>
    <xf numFmtId="0" fontId="2" fillId="25" borderId="0" xfId="0" applyFont="1" applyFill="1" applyAlignment="1">
      <alignment vertical="center" wrapText="1"/>
    </xf>
    <xf numFmtId="168" fontId="7" fillId="0" borderId="1" xfId="0" applyNumberFormat="1" applyFont="1" applyBorder="1" applyAlignment="1">
      <alignment horizontal="center" vertical="center" wrapText="1"/>
    </xf>
    <xf numFmtId="0" fontId="0" fillId="0" borderId="0" xfId="0" applyFont="1" applyFill="1" applyAlignment="1">
      <alignment vertical="center"/>
    </xf>
    <xf numFmtId="0" fontId="2" fillId="13" borderId="0" xfId="0" applyFont="1" applyFill="1" applyAlignment="1">
      <alignment vertical="center" wrapText="1"/>
    </xf>
    <xf numFmtId="0" fontId="2" fillId="26" borderId="0" xfId="0" applyFont="1" applyFill="1" applyAlignment="1">
      <alignment vertical="center" wrapText="1"/>
    </xf>
    <xf numFmtId="164" fontId="0" fillId="0" borderId="0" xfId="0" applyNumberFormat="1" applyFont="1"/>
    <xf numFmtId="0" fontId="3" fillId="7" borderId="0" xfId="0" applyFont="1" applyFill="1" applyAlignment="1">
      <alignment vertical="center"/>
    </xf>
    <xf numFmtId="0" fontId="3" fillId="20" borderId="1" xfId="0" applyFont="1" applyFill="1" applyBorder="1" applyAlignment="1">
      <alignment vertical="center"/>
    </xf>
    <xf numFmtId="0" fontId="2" fillId="2" borderId="1" xfId="0" applyFont="1" applyFill="1" applyBorder="1" applyAlignment="1">
      <alignment vertical="center"/>
    </xf>
    <xf numFmtId="0" fontId="2" fillId="30" borderId="1" xfId="0" applyFont="1" applyFill="1" applyBorder="1" applyAlignment="1">
      <alignment vertical="center"/>
    </xf>
    <xf numFmtId="0" fontId="4" fillId="16" borderId="16" xfId="0" applyFont="1" applyFill="1" applyBorder="1" applyAlignment="1">
      <alignment horizontal="left" vertical="center" readingOrder="1"/>
    </xf>
    <xf numFmtId="0" fontId="0" fillId="14" borderId="1" xfId="0" applyFont="1" applyFill="1" applyBorder="1" applyAlignment="1">
      <alignment horizontal="left" indent="2"/>
    </xf>
    <xf numFmtId="168" fontId="0" fillId="14" borderId="1" xfId="0" applyNumberFormat="1" applyFont="1" applyFill="1" applyBorder="1"/>
    <xf numFmtId="168" fontId="3" fillId="14" borderId="1" xfId="0" applyNumberFormat="1" applyFont="1" applyFill="1" applyBorder="1"/>
    <xf numFmtId="9" fontId="0" fillId="0" borderId="0" xfId="3" applyFont="1" applyAlignment="1">
      <alignment horizontal="center"/>
    </xf>
    <xf numFmtId="0" fontId="9" fillId="0" borderId="0" xfId="0" applyFont="1" applyFill="1" applyAlignment="1">
      <alignment vertical="top" wrapText="1"/>
    </xf>
    <xf numFmtId="165" fontId="3" fillId="0" borderId="0" xfId="0" applyNumberFormat="1" applyFont="1" applyAlignment="1">
      <alignment horizontal="right"/>
    </xf>
    <xf numFmtId="0" fontId="9" fillId="14" borderId="1" xfId="0" applyFont="1" applyFill="1" applyBorder="1" applyAlignment="1">
      <alignment horizontal="center"/>
    </xf>
    <xf numFmtId="170" fontId="3" fillId="0" borderId="0" xfId="1" applyNumberFormat="1" applyFont="1"/>
    <xf numFmtId="171" fontId="12" fillId="0" borderId="0" xfId="0" applyNumberFormat="1" applyFont="1"/>
    <xf numFmtId="44" fontId="8" fillId="0" borderId="0" xfId="0" applyNumberFormat="1" applyFont="1"/>
    <xf numFmtId="169" fontId="7" fillId="0" borderId="0" xfId="0" applyNumberFormat="1" applyFont="1"/>
    <xf numFmtId="0" fontId="0" fillId="5" borderId="2" xfId="0" applyFont="1" applyFill="1" applyBorder="1"/>
    <xf numFmtId="0" fontId="0" fillId="5" borderId="3" xfId="0" applyFont="1" applyFill="1" applyBorder="1"/>
    <xf numFmtId="168" fontId="0" fillId="5" borderId="3" xfId="0" applyNumberFormat="1" applyFont="1" applyFill="1" applyBorder="1"/>
    <xf numFmtId="0" fontId="4" fillId="16" borderId="0" xfId="0" applyFont="1" applyFill="1" applyBorder="1" applyAlignment="1">
      <alignment horizontal="left" vertical="center" wrapText="1" readingOrder="1"/>
    </xf>
    <xf numFmtId="169" fontId="4" fillId="16" borderId="0" xfId="2" applyNumberFormat="1" applyFont="1" applyFill="1" applyBorder="1" applyAlignment="1">
      <alignment horizontal="left" vertical="center" wrapText="1" readingOrder="1"/>
    </xf>
    <xf numFmtId="0" fontId="7" fillId="0" borderId="0" xfId="0" applyFont="1" applyAlignment="1">
      <alignment horizontal="center"/>
    </xf>
    <xf numFmtId="0" fontId="3" fillId="0" borderId="10" xfId="0" applyFont="1" applyBorder="1" applyAlignment="1">
      <alignment horizontal="center" vertical="center" wrapText="1"/>
    </xf>
    <xf numFmtId="0" fontId="3" fillId="19" borderId="10" xfId="0" applyFont="1" applyFill="1" applyBorder="1" applyAlignment="1">
      <alignment horizontal="center" vertical="center" wrapText="1"/>
    </xf>
    <xf numFmtId="0" fontId="7" fillId="19" borderId="2" xfId="0" applyFont="1" applyFill="1" applyBorder="1"/>
    <xf numFmtId="0" fontId="7" fillId="19" borderId="6" xfId="0" applyFont="1" applyFill="1" applyBorder="1"/>
    <xf numFmtId="0" fontId="7" fillId="19" borderId="3" xfId="0" applyFont="1" applyFill="1" applyBorder="1"/>
    <xf numFmtId="0" fontId="3" fillId="22" borderId="10" xfId="0" applyFont="1" applyFill="1" applyBorder="1" applyAlignment="1">
      <alignment horizontal="center" vertical="center" wrapText="1"/>
    </xf>
    <xf numFmtId="0" fontId="0" fillId="22" borderId="6" xfId="0" applyFont="1" applyFill="1" applyBorder="1"/>
    <xf numFmtId="0" fontId="0" fillId="22" borderId="3" xfId="0" applyFont="1" applyFill="1" applyBorder="1"/>
    <xf numFmtId="0" fontId="7" fillId="22" borderId="2" xfId="0" applyFont="1" applyFill="1" applyBorder="1"/>
    <xf numFmtId="0" fontId="0" fillId="33" borderId="6" xfId="0" applyFont="1" applyFill="1" applyBorder="1"/>
    <xf numFmtId="0" fontId="3" fillId="33" borderId="3" xfId="0" applyFont="1" applyFill="1" applyBorder="1"/>
    <xf numFmtId="0" fontId="13" fillId="33" borderId="2" xfId="0" applyFont="1" applyFill="1" applyBorder="1"/>
    <xf numFmtId="0" fontId="2" fillId="2" borderId="10" xfId="0" applyFont="1" applyFill="1" applyBorder="1" applyAlignment="1">
      <alignment horizontal="center" vertical="center" wrapText="1"/>
    </xf>
    <xf numFmtId="167" fontId="2" fillId="13" borderId="2"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4" fillId="34" borderId="2" xfId="0" applyFont="1" applyFill="1" applyBorder="1"/>
    <xf numFmtId="0" fontId="4" fillId="34" borderId="3" xfId="0" applyFont="1" applyFill="1" applyBorder="1"/>
    <xf numFmtId="168" fontId="2" fillId="34" borderId="3" xfId="0" applyNumberFormat="1" applyFont="1" applyFill="1" applyBorder="1"/>
    <xf numFmtId="168" fontId="2" fillId="34" borderId="1" xfId="0" applyNumberFormat="1" applyFont="1" applyFill="1" applyBorder="1"/>
    <xf numFmtId="0" fontId="0" fillId="5" borderId="48" xfId="0" applyFont="1" applyFill="1" applyBorder="1"/>
    <xf numFmtId="0" fontId="0" fillId="5" borderId="49" xfId="0" applyFont="1" applyFill="1" applyBorder="1"/>
    <xf numFmtId="0" fontId="3" fillId="0" borderId="50" xfId="0" applyFont="1" applyBorder="1" applyAlignment="1">
      <alignment horizontal="center" vertical="center" wrapText="1"/>
    </xf>
    <xf numFmtId="0" fontId="3" fillId="0" borderId="51" xfId="0" applyFont="1" applyBorder="1" applyAlignment="1">
      <alignment horizontal="center" vertical="center" wrapText="1"/>
    </xf>
    <xf numFmtId="168" fontId="0" fillId="5" borderId="49" xfId="0" applyNumberFormat="1" applyFont="1" applyFill="1" applyBorder="1"/>
    <xf numFmtId="168" fontId="0" fillId="5" borderId="10" xfId="0" applyNumberFormat="1" applyFont="1" applyFill="1" applyBorder="1"/>
    <xf numFmtId="0" fontId="0" fillId="0" borderId="8" xfId="0" applyFont="1" applyBorder="1" applyAlignment="1">
      <alignment horizontal="center" vertical="center"/>
    </xf>
    <xf numFmtId="15" fontId="0" fillId="0" borderId="8" xfId="0" applyNumberFormat="1" applyFont="1" applyBorder="1" applyAlignment="1">
      <alignment horizontal="center" vertical="center" wrapText="1"/>
    </xf>
    <xf numFmtId="0" fontId="0" fillId="0" borderId="8" xfId="0" applyFont="1" applyBorder="1" applyAlignment="1">
      <alignment horizontal="center" vertical="center" wrapText="1"/>
    </xf>
    <xf numFmtId="0" fontId="21" fillId="0" borderId="8" xfId="0" applyFont="1" applyBorder="1" applyAlignment="1">
      <alignment horizontal="center"/>
    </xf>
    <xf numFmtId="168" fontId="9" fillId="5" borderId="16" xfId="0" applyNumberFormat="1" applyFont="1" applyFill="1" applyBorder="1" applyAlignment="1">
      <alignment vertical="center" wrapText="1" readingOrder="1"/>
    </xf>
    <xf numFmtId="168" fontId="10" fillId="5" borderId="16" xfId="0" applyNumberFormat="1" applyFont="1" applyFill="1" applyBorder="1" applyAlignment="1">
      <alignment vertical="center" wrapText="1" readingOrder="1"/>
    </xf>
    <xf numFmtId="168" fontId="7" fillId="8" borderId="0" xfId="0" applyNumberFormat="1" applyFont="1" applyFill="1" applyAlignment="1"/>
    <xf numFmtId="168" fontId="8" fillId="8" borderId="0" xfId="0" applyNumberFormat="1" applyFont="1" applyFill="1" applyAlignment="1"/>
    <xf numFmtId="168" fontId="0" fillId="8" borderId="0" xfId="0" applyNumberFormat="1" applyFont="1" applyFill="1" applyAlignment="1"/>
    <xf numFmtId="168" fontId="3" fillId="8" borderId="0" xfId="0" applyNumberFormat="1" applyFont="1" applyFill="1" applyAlignment="1"/>
    <xf numFmtId="168" fontId="7" fillId="0" borderId="0" xfId="0" applyNumberFormat="1" applyFont="1" applyAlignment="1"/>
    <xf numFmtId="168" fontId="8" fillId="0" borderId="0" xfId="0" applyNumberFormat="1" applyFont="1" applyAlignment="1"/>
    <xf numFmtId="0" fontId="0" fillId="0" borderId="0" xfId="0" applyFont="1" applyAlignment="1"/>
    <xf numFmtId="0" fontId="3" fillId="0" borderId="0" xfId="0" applyFont="1" applyAlignment="1"/>
    <xf numFmtId="168" fontId="4" fillId="16" borderId="16" xfId="0" applyNumberFormat="1" applyFont="1" applyFill="1" applyBorder="1" applyAlignment="1">
      <alignment vertical="center" wrapText="1" readingOrder="1"/>
    </xf>
    <xf numFmtId="168" fontId="2" fillId="16" borderId="16" xfId="0" applyNumberFormat="1" applyFont="1" applyFill="1" applyBorder="1" applyAlignment="1">
      <alignment vertical="center" wrapText="1" readingOrder="1"/>
    </xf>
    <xf numFmtId="168" fontId="7" fillId="22" borderId="0" xfId="0" applyNumberFormat="1" applyFont="1" applyFill="1" applyAlignment="1"/>
    <xf numFmtId="165" fontId="10" fillId="22" borderId="13" xfId="0" applyNumberFormat="1" applyFont="1" applyFill="1" applyBorder="1" applyAlignment="1">
      <alignment vertical="center" wrapText="1"/>
    </xf>
    <xf numFmtId="165" fontId="12" fillId="0" borderId="0" xfId="0" applyNumberFormat="1" applyFont="1" applyAlignment="1"/>
    <xf numFmtId="165" fontId="10" fillId="5" borderId="16" xfId="0" applyNumberFormat="1" applyFont="1" applyFill="1" applyBorder="1" applyAlignment="1">
      <alignment vertical="center" wrapText="1"/>
    </xf>
    <xf numFmtId="168" fontId="0" fillId="22" borderId="0" xfId="0" applyNumberFormat="1" applyFont="1" applyFill="1" applyAlignment="1"/>
    <xf numFmtId="165" fontId="10" fillId="0" borderId="0" xfId="0" applyNumberFormat="1" applyFont="1" applyAlignment="1"/>
    <xf numFmtId="165" fontId="2" fillId="16" borderId="16" xfId="0" applyNumberFormat="1" applyFont="1" applyFill="1" applyBorder="1" applyAlignment="1">
      <alignment vertical="center" wrapText="1"/>
    </xf>
    <xf numFmtId="168" fontId="7" fillId="23" borderId="0" xfId="0" applyNumberFormat="1" applyFont="1" applyFill="1" applyAlignment="1"/>
    <xf numFmtId="168" fontId="8" fillId="23" borderId="0" xfId="0" applyNumberFormat="1" applyFont="1" applyFill="1" applyAlignment="1"/>
    <xf numFmtId="168" fontId="0" fillId="23" borderId="0" xfId="0" applyNumberFormat="1" applyFont="1" applyFill="1" applyAlignment="1"/>
    <xf numFmtId="168" fontId="3" fillId="23" borderId="0" xfId="0" applyNumberFormat="1" applyFont="1" applyFill="1" applyAlignment="1"/>
    <xf numFmtId="168" fontId="19" fillId="5" borderId="16" xfId="0" applyNumberFormat="1" applyFont="1" applyFill="1" applyBorder="1" applyAlignment="1">
      <alignment vertical="center" wrapText="1" readingOrder="1"/>
    </xf>
    <xf numFmtId="168" fontId="0" fillId="0" borderId="0" xfId="0" applyNumberFormat="1" applyFont="1" applyAlignment="1"/>
    <xf numFmtId="168" fontId="15" fillId="0" borderId="0" xfId="0" applyNumberFormat="1" applyFont="1" applyAlignment="1"/>
    <xf numFmtId="167" fontId="15" fillId="0" borderId="0" xfId="0" applyNumberFormat="1" applyFont="1" applyAlignment="1"/>
    <xf numFmtId="168" fontId="13" fillId="16" borderId="16" xfId="0" applyNumberFormat="1" applyFont="1" applyFill="1" applyBorder="1" applyAlignment="1">
      <alignment vertical="center" wrapText="1" readingOrder="1"/>
    </xf>
    <xf numFmtId="0" fontId="7" fillId="0" borderId="0" xfId="0" applyFont="1" applyAlignment="1"/>
    <xf numFmtId="165" fontId="3" fillId="0" borderId="0" xfId="0" applyNumberFormat="1" applyFont="1" applyAlignment="1"/>
    <xf numFmtId="168" fontId="19" fillId="5" borderId="21" xfId="0" applyNumberFormat="1" applyFont="1" applyFill="1" applyBorder="1" applyAlignment="1">
      <alignment vertical="center" wrapText="1" readingOrder="1"/>
    </xf>
    <xf numFmtId="168" fontId="9" fillId="5" borderId="21" xfId="0" applyNumberFormat="1" applyFont="1" applyFill="1" applyBorder="1" applyAlignment="1">
      <alignment vertical="center" wrapText="1" readingOrder="1"/>
    </xf>
    <xf numFmtId="168" fontId="10" fillId="5" borderId="21" xfId="0" applyNumberFormat="1" applyFont="1" applyFill="1" applyBorder="1" applyAlignment="1">
      <alignment vertical="center" wrapText="1" readingOrder="1"/>
    </xf>
    <xf numFmtId="165" fontId="10" fillId="5" borderId="21" xfId="0" applyNumberFormat="1" applyFont="1" applyFill="1" applyBorder="1" applyAlignment="1">
      <alignment vertical="center" wrapText="1"/>
    </xf>
    <xf numFmtId="168" fontId="3" fillId="0" borderId="0" xfId="0" applyNumberFormat="1" applyFont="1" applyAlignment="1"/>
    <xf numFmtId="0" fontId="5" fillId="0" borderId="0" xfId="0" applyFont="1"/>
    <xf numFmtId="0" fontId="22" fillId="0" borderId="0" xfId="0" applyFont="1"/>
    <xf numFmtId="169" fontId="3" fillId="10" borderId="24" xfId="0" applyNumberFormat="1" applyFont="1" applyFill="1" applyBorder="1"/>
    <xf numFmtId="169" fontId="3" fillId="19" borderId="24" xfId="0" applyNumberFormat="1" applyFont="1" applyFill="1" applyBorder="1"/>
    <xf numFmtId="0" fontId="22" fillId="0" borderId="0" xfId="0" applyFont="1" applyAlignment="1"/>
    <xf numFmtId="10" fontId="0" fillId="9" borderId="1" xfId="0" applyNumberFormat="1" applyFont="1" applyFill="1" applyBorder="1"/>
    <xf numFmtId="0" fontId="0" fillId="0" borderId="0" xfId="0" applyFont="1" applyBorder="1" applyAlignment="1"/>
    <xf numFmtId="164" fontId="0" fillId="0" borderId="0" xfId="2" applyFont="1" applyFill="1" applyBorder="1"/>
    <xf numFmtId="167" fontId="2" fillId="13" borderId="51" xfId="0" applyNumberFormat="1" applyFont="1" applyFill="1" applyBorder="1" applyAlignment="1">
      <alignment horizontal="center" vertical="center" wrapText="1"/>
    </xf>
    <xf numFmtId="168" fontId="2" fillId="16" borderId="52" xfId="0" applyNumberFormat="1" applyFont="1" applyFill="1" applyBorder="1" applyAlignment="1">
      <alignment horizontal="right" vertical="center" wrapText="1" readingOrder="1"/>
    </xf>
    <xf numFmtId="168" fontId="13" fillId="16" borderId="39" xfId="0" applyNumberFormat="1" applyFont="1" applyFill="1" applyBorder="1" applyAlignment="1">
      <alignment horizontal="right" vertical="center" wrapText="1" readingOrder="1"/>
    </xf>
    <xf numFmtId="0" fontId="23" fillId="9" borderId="3" xfId="0" applyFont="1" applyFill="1" applyBorder="1" applyAlignment="1">
      <alignment horizontal="center"/>
    </xf>
    <xf numFmtId="0" fontId="23" fillId="9" borderId="1" xfId="0" applyFont="1" applyFill="1" applyBorder="1" applyAlignment="1">
      <alignment horizontal="center"/>
    </xf>
    <xf numFmtId="0" fontId="9" fillId="0" borderId="0" xfId="18" applyFont="1"/>
    <xf numFmtId="0" fontId="10" fillId="0" borderId="26" xfId="18" applyFont="1" applyBorder="1" applyAlignment="1" applyProtection="1">
      <alignment horizontal="center"/>
      <protection locked="0"/>
    </xf>
    <xf numFmtId="0" fontId="10" fillId="0" borderId="24" xfId="18" applyFont="1" applyBorder="1" applyAlignment="1" applyProtection="1">
      <alignment horizontal="center"/>
      <protection locked="0"/>
    </xf>
    <xf numFmtId="10" fontId="25" fillId="3" borderId="45" xfId="6" applyNumberFormat="1" applyFont="1" applyFill="1" applyBorder="1" applyAlignment="1" applyProtection="1">
      <alignment horizontal="center" vertical="top"/>
      <protection locked="0"/>
    </xf>
    <xf numFmtId="10" fontId="25" fillId="3" borderId="46" xfId="6" applyNumberFormat="1" applyFont="1" applyFill="1" applyBorder="1" applyAlignment="1" applyProtection="1">
      <alignment horizontal="center" vertical="top"/>
      <protection locked="0"/>
    </xf>
    <xf numFmtId="10" fontId="25" fillId="3" borderId="47" xfId="6" applyNumberFormat="1" applyFont="1" applyFill="1" applyBorder="1" applyAlignment="1" applyProtection="1">
      <alignment horizontal="center" vertical="top"/>
      <protection locked="0"/>
    </xf>
    <xf numFmtId="10" fontId="25" fillId="3" borderId="42" xfId="6" applyNumberFormat="1" applyFont="1" applyFill="1" applyBorder="1" applyAlignment="1" applyProtection="1">
      <alignment horizontal="center" vertical="top"/>
      <protection locked="0"/>
    </xf>
    <xf numFmtId="10" fontId="25" fillId="3" borderId="43" xfId="6" applyNumberFormat="1" applyFont="1" applyFill="1" applyBorder="1" applyAlignment="1" applyProtection="1">
      <alignment horizontal="center" vertical="top"/>
      <protection locked="0"/>
    </xf>
    <xf numFmtId="10" fontId="25" fillId="3" borderId="44" xfId="6" applyNumberFormat="1" applyFont="1" applyFill="1" applyBorder="1" applyAlignment="1" applyProtection="1">
      <alignment horizontal="center" vertical="top"/>
      <protection locked="0"/>
    </xf>
    <xf numFmtId="0" fontId="10" fillId="0" borderId="27" xfId="18" applyFont="1" applyBorder="1" applyAlignment="1" applyProtection="1">
      <alignment horizontal="center"/>
      <protection locked="0"/>
    </xf>
    <xf numFmtId="0" fontId="10" fillId="0" borderId="28" xfId="18" applyFont="1" applyBorder="1" applyAlignment="1" applyProtection="1">
      <alignment horizontal="center"/>
      <protection locked="0"/>
    </xf>
    <xf numFmtId="0" fontId="10" fillId="0" borderId="29" xfId="18" applyFont="1" applyBorder="1" applyAlignment="1" applyProtection="1">
      <alignment horizontal="center"/>
      <protection locked="0"/>
    </xf>
    <xf numFmtId="43" fontId="25" fillId="3" borderId="45" xfId="19" applyNumberFormat="1" applyFont="1" applyFill="1" applyBorder="1" applyAlignment="1" applyProtection="1">
      <alignment horizontal="center" vertical="top"/>
      <protection locked="0"/>
    </xf>
    <xf numFmtId="43" fontId="25" fillId="0" borderId="46" xfId="19" applyFont="1" applyFill="1" applyBorder="1" applyAlignment="1" applyProtection="1">
      <alignment horizontal="center" vertical="top"/>
      <protection locked="0"/>
    </xf>
    <xf numFmtId="43" fontId="25" fillId="0" borderId="47" xfId="19" applyFont="1" applyFill="1" applyBorder="1" applyAlignment="1" applyProtection="1">
      <alignment horizontal="center" vertical="top"/>
      <protection locked="0"/>
    </xf>
    <xf numFmtId="43" fontId="25" fillId="3" borderId="42" xfId="19" applyNumberFormat="1" applyFont="1" applyFill="1" applyBorder="1" applyAlignment="1" applyProtection="1">
      <alignment horizontal="center" vertical="top"/>
      <protection locked="0"/>
    </xf>
    <xf numFmtId="43" fontId="25" fillId="0" borderId="43" xfId="19" applyNumberFormat="1" applyFont="1" applyFill="1" applyBorder="1" applyAlignment="1" applyProtection="1">
      <alignment horizontal="center" vertical="top"/>
      <protection locked="0"/>
    </xf>
    <xf numFmtId="43" fontId="25" fillId="0" borderId="44" xfId="19" applyNumberFormat="1" applyFont="1" applyFill="1" applyBorder="1" applyAlignment="1" applyProtection="1">
      <alignment horizontal="center" vertical="top"/>
      <protection locked="0"/>
    </xf>
    <xf numFmtId="0" fontId="0" fillId="3" borderId="5" xfId="0" applyFont="1" applyFill="1" applyBorder="1" applyAlignment="1">
      <alignment vertical="top"/>
    </xf>
    <xf numFmtId="0" fontId="0" fillId="0" borderId="5" xfId="0" applyFont="1" applyBorder="1" applyAlignment="1">
      <alignment horizontal="center" vertical="top"/>
    </xf>
    <xf numFmtId="0" fontId="0" fillId="0" borderId="5" xfId="0" applyFont="1" applyBorder="1" applyAlignment="1">
      <alignment vertical="top" wrapText="1"/>
    </xf>
    <xf numFmtId="0" fontId="9" fillId="0" borderId="5" xfId="0" applyFont="1" applyFill="1" applyBorder="1" applyAlignment="1">
      <alignment vertical="top" wrapText="1"/>
    </xf>
    <xf numFmtId="0" fontId="0" fillId="3" borderId="6" xfId="0" applyFont="1" applyFill="1" applyBorder="1" applyAlignment="1">
      <alignment vertical="top"/>
    </xf>
    <xf numFmtId="0" fontId="0" fillId="0" borderId="6" xfId="0" applyFont="1" applyBorder="1" applyAlignment="1">
      <alignment horizontal="center" vertical="top"/>
    </xf>
    <xf numFmtId="0" fontId="4" fillId="30" borderId="6" xfId="0" applyFont="1" applyFill="1" applyBorder="1" applyAlignment="1">
      <alignment vertical="top"/>
    </xf>
    <xf numFmtId="0" fontId="0" fillId="0" borderId="6" xfId="0" applyFont="1" applyBorder="1" applyAlignment="1">
      <alignment vertical="top" wrapText="1"/>
    </xf>
    <xf numFmtId="0" fontId="0" fillId="0" borderId="6" xfId="0" applyFont="1" applyFill="1" applyBorder="1" applyAlignment="1">
      <alignment vertical="top"/>
    </xf>
    <xf numFmtId="0" fontId="9" fillId="31" borderId="6" xfId="0" applyFont="1" applyFill="1" applyBorder="1" applyAlignment="1">
      <alignment vertical="top"/>
    </xf>
    <xf numFmtId="0" fontId="0" fillId="3" borderId="0" xfId="0" applyFont="1" applyFill="1" applyBorder="1" applyAlignment="1">
      <alignment vertical="top"/>
    </xf>
    <xf numFmtId="0" fontId="0" fillId="10" borderId="0" xfId="0" quotePrefix="1" applyFont="1" applyFill="1" applyBorder="1" applyAlignment="1">
      <alignment horizontal="left" vertical="top" wrapText="1" indent="2"/>
    </xf>
    <xf numFmtId="0" fontId="0" fillId="0" borderId="0" xfId="0" applyFont="1" applyBorder="1" applyAlignment="1">
      <alignment vertical="top" wrapText="1"/>
    </xf>
    <xf numFmtId="0" fontId="9" fillId="0" borderId="0" xfId="0" applyFont="1" applyFill="1" applyBorder="1" applyAlignment="1">
      <alignment vertical="top" wrapText="1"/>
    </xf>
    <xf numFmtId="0" fontId="0" fillId="10" borderId="0" xfId="0" quotePrefix="1" applyFont="1" applyFill="1" applyBorder="1" applyAlignment="1">
      <alignment horizontal="left" vertical="top" indent="2"/>
    </xf>
    <xf numFmtId="0" fontId="0" fillId="10" borderId="5" xfId="0" quotePrefix="1" applyFont="1" applyFill="1" applyBorder="1" applyAlignment="1">
      <alignment horizontal="left" vertical="top" indent="2"/>
    </xf>
    <xf numFmtId="0" fontId="4" fillId="26" borderId="6" xfId="0" applyFont="1" applyFill="1" applyBorder="1" applyAlignment="1">
      <alignment vertical="top"/>
    </xf>
    <xf numFmtId="0" fontId="0" fillId="3" borderId="8" xfId="0" applyFont="1" applyFill="1" applyBorder="1" applyAlignment="1">
      <alignment vertical="top"/>
    </xf>
    <xf numFmtId="0" fontId="0" fillId="0" borderId="0" xfId="0" applyFont="1"/>
    <xf numFmtId="0" fontId="4" fillId="13" borderId="6" xfId="0" applyFont="1" applyFill="1" applyBorder="1" applyAlignment="1">
      <alignment vertical="top"/>
    </xf>
    <xf numFmtId="0" fontId="0" fillId="0" borderId="6" xfId="0" applyFont="1" applyFill="1" applyBorder="1" applyAlignment="1">
      <alignment vertical="top" wrapText="1"/>
    </xf>
    <xf numFmtId="0" fontId="4" fillId="29" borderId="5" xfId="0" applyFont="1" applyFill="1" applyBorder="1" applyAlignment="1">
      <alignment vertical="top"/>
    </xf>
    <xf numFmtId="10" fontId="2" fillId="29" borderId="1" xfId="0" applyNumberFormat="1" applyFont="1" applyFill="1" applyBorder="1"/>
    <xf numFmtId="169" fontId="4" fillId="29" borderId="12" xfId="2" applyNumberFormat="1" applyFont="1" applyFill="1" applyBorder="1" applyAlignment="1">
      <alignment vertical="center"/>
    </xf>
    <xf numFmtId="9" fontId="4" fillId="29" borderId="1" xfId="0" applyNumberFormat="1" applyFont="1" applyFill="1" applyBorder="1"/>
    <xf numFmtId="169" fontId="4" fillId="29" borderId="1" xfId="2" applyNumberFormat="1" applyFont="1" applyFill="1" applyBorder="1"/>
    <xf numFmtId="0" fontId="0" fillId="4" borderId="0" xfId="0" applyFont="1" applyFill="1"/>
    <xf numFmtId="164" fontId="0" fillId="4" borderId="0" xfId="2" applyFont="1" applyFill="1"/>
    <xf numFmtId="164" fontId="0" fillId="4" borderId="0" xfId="2" applyFont="1" applyFill="1" applyBorder="1"/>
    <xf numFmtId="0" fontId="0" fillId="4" borderId="0" xfId="0" applyFont="1" applyFill="1" applyBorder="1"/>
    <xf numFmtId="0" fontId="27" fillId="4" borderId="0" xfId="0" applyFont="1" applyFill="1"/>
    <xf numFmtId="0" fontId="16" fillId="0" borderId="0" xfId="0" applyFont="1"/>
    <xf numFmtId="0" fontId="16" fillId="4" borderId="1" xfId="0" applyFont="1" applyFill="1" applyBorder="1" applyProtection="1">
      <protection locked="0"/>
    </xf>
    <xf numFmtId="0" fontId="16" fillId="4" borderId="1" xfId="0" applyFont="1" applyFill="1" applyBorder="1"/>
    <xf numFmtId="0" fontId="0" fillId="0" borderId="0" xfId="0" applyFont="1" applyBorder="1" applyAlignment="1">
      <alignment horizontal="center" vertical="center" wrapText="1"/>
    </xf>
    <xf numFmtId="0" fontId="0" fillId="0" borderId="5" xfId="0" applyFont="1" applyBorder="1" applyAlignment="1">
      <alignment horizontal="center" vertical="center"/>
    </xf>
    <xf numFmtId="0" fontId="3" fillId="9" borderId="0" xfId="0" applyFont="1" applyFill="1" applyAlignment="1">
      <alignment horizontal="left" vertical="center"/>
    </xf>
    <xf numFmtId="0" fontId="0" fillId="9" borderId="0" xfId="0" applyFont="1" applyFill="1" applyAlignment="1">
      <alignment horizontal="left" vertical="top" wrapText="1"/>
    </xf>
    <xf numFmtId="0" fontId="0" fillId="0" borderId="5" xfId="0" applyFont="1" applyBorder="1" applyAlignment="1">
      <alignment horizontal="center" vertical="center" wrapText="1"/>
    </xf>
    <xf numFmtId="0" fontId="24" fillId="32" borderId="17" xfId="18" applyFont="1" applyFill="1" applyBorder="1" applyAlignment="1">
      <alignment horizontal="center" vertical="center" wrapText="1"/>
    </xf>
    <xf numFmtId="0" fontId="24" fillId="32" borderId="20" xfId="18" applyFont="1" applyFill="1" applyBorder="1" applyAlignment="1">
      <alignment horizontal="center" vertical="center" wrapText="1"/>
    </xf>
    <xf numFmtId="0" fontId="24" fillId="32" borderId="22" xfId="18" applyFont="1" applyFill="1" applyBorder="1" applyAlignment="1">
      <alignment horizontal="center" vertical="center" wrapText="1"/>
    </xf>
  </cellXfs>
  <cellStyles count="24">
    <cellStyle name="Comma" xfId="1" builtinId="3"/>
    <cellStyle name="Comma 2" xfId="7"/>
    <cellStyle name="Comma 2 2" xfId="11"/>
    <cellStyle name="Comma 3" xfId="8"/>
    <cellStyle name="Comma 32" xfId="19"/>
    <cellStyle name="Comma 4" xfId="14"/>
    <cellStyle name="Comma 4 2" xfId="23"/>
    <cellStyle name="Comma 4 3" xfId="21"/>
    <cellStyle name="Comma 5" xfId="16"/>
    <cellStyle name="Comma 6" xfId="17"/>
    <cellStyle name="Currency" xfId="2" builtinId="4"/>
    <cellStyle name="Currency 2" xfId="5"/>
    <cellStyle name="Currency 2 2" xfId="10"/>
    <cellStyle name="Currency 2 3" xfId="22"/>
    <cellStyle name="Currency 3" xfId="9"/>
    <cellStyle name="Currency 4" xfId="12"/>
    <cellStyle name="Currency 5" xfId="20"/>
    <cellStyle name="Normal" xfId="0" builtinId="0"/>
    <cellStyle name="Normal 138" xfId="18"/>
    <cellStyle name="Normal 2" xfId="4"/>
    <cellStyle name="Normal 2 13" xfId="15"/>
    <cellStyle name="Normal 2 2" xfId="13"/>
    <cellStyle name="Percent" xfId="3" builtinId="5"/>
    <cellStyle name="Percent 2" xfId="6"/>
  </cellStyles>
  <dxfs count="0"/>
  <tableStyles count="0" defaultTableStyle="TableStyleMedium2" defaultPivotStyle="PivotStyleLight16"/>
  <colors>
    <mruColors>
      <color rgb="FFFFCCCC"/>
      <color rgb="FFD8EEC0"/>
      <color rgb="FFCCFF99"/>
      <color rgb="FFFF00FF"/>
      <color rgb="FFD60093"/>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7"/>
  <sheetViews>
    <sheetView showGridLines="0" tabSelected="1" zoomScale="80" zoomScaleNormal="80" workbookViewId="0">
      <pane ySplit="7" topLeftCell="A8" activePane="bottomLeft" state="frozen"/>
      <selection activeCell="F19" sqref="F19"/>
      <selection pane="bottomLeft" activeCell="C8" sqref="C8"/>
    </sheetView>
  </sheetViews>
  <sheetFormatPr defaultColWidth="9.140625" defaultRowHeight="15" x14ac:dyDescent="0.25"/>
  <cols>
    <col min="1" max="1" width="2.28515625" style="74" customWidth="1"/>
    <col min="2" max="2" width="20.5703125" style="73" customWidth="1"/>
    <col min="3" max="3" width="32.7109375" style="74" customWidth="1"/>
    <col min="4" max="4" width="123.28515625" style="75" customWidth="1"/>
    <col min="5" max="5" width="67.28515625" style="74" customWidth="1"/>
    <col min="6" max="8" width="9.140625" style="74" customWidth="1"/>
    <col min="9" max="16384" width="9.140625" style="74"/>
  </cols>
  <sheetData>
    <row r="1" spans="1:5" ht="5.25" customHeight="1" x14ac:dyDescent="0.25"/>
    <row r="2" spans="1:5" s="76" customFormat="1" ht="31.5" customHeight="1" x14ac:dyDescent="0.25">
      <c r="B2" s="347" t="s">
        <v>149</v>
      </c>
      <c r="C2" s="347"/>
      <c r="D2" s="347"/>
      <c r="E2" s="347"/>
    </row>
    <row r="3" spans="1:5" ht="63.75" customHeight="1" x14ac:dyDescent="0.25">
      <c r="B3" s="77"/>
      <c r="C3" s="348" t="s">
        <v>244</v>
      </c>
      <c r="D3" s="348"/>
      <c r="E3" s="348"/>
    </row>
    <row r="4" spans="1:5" ht="31.5" customHeight="1" x14ac:dyDescent="0.25">
      <c r="B4" s="347" t="s">
        <v>151</v>
      </c>
      <c r="C4" s="347"/>
      <c r="D4" s="347"/>
      <c r="E4" s="347"/>
    </row>
    <row r="5" spans="1:5" ht="30" customHeight="1" x14ac:dyDescent="0.25">
      <c r="B5" s="77"/>
      <c r="C5" s="348" t="s">
        <v>150</v>
      </c>
      <c r="D5" s="348"/>
      <c r="E5" s="348"/>
    </row>
    <row r="7" spans="1:5" ht="58.5" customHeight="1" x14ac:dyDescent="0.25">
      <c r="B7" s="65" t="s">
        <v>185</v>
      </c>
      <c r="C7" s="66" t="s">
        <v>147</v>
      </c>
      <c r="D7" s="66" t="s">
        <v>142</v>
      </c>
      <c r="E7" s="69" t="s">
        <v>154</v>
      </c>
    </row>
    <row r="8" spans="1:5" ht="63" customHeight="1" x14ac:dyDescent="0.25">
      <c r="A8" s="311"/>
      <c r="B8" s="312" t="s">
        <v>143</v>
      </c>
      <c r="C8" s="332" t="s">
        <v>155</v>
      </c>
      <c r="D8" s="313" t="s">
        <v>167</v>
      </c>
      <c r="E8" s="314" t="s">
        <v>194</v>
      </c>
    </row>
    <row r="9" spans="1:5" ht="63" customHeight="1" x14ac:dyDescent="0.25">
      <c r="A9" s="315"/>
      <c r="B9" s="316" t="s">
        <v>159</v>
      </c>
      <c r="C9" s="317" t="s">
        <v>158</v>
      </c>
      <c r="D9" s="318" t="s">
        <v>168</v>
      </c>
      <c r="E9" s="319" t="s">
        <v>195</v>
      </c>
    </row>
    <row r="10" spans="1:5" ht="63" customHeight="1" x14ac:dyDescent="0.25">
      <c r="A10" s="315"/>
      <c r="B10" s="316" t="s">
        <v>152</v>
      </c>
      <c r="C10" s="320" t="s">
        <v>153</v>
      </c>
      <c r="D10" s="318" t="s">
        <v>169</v>
      </c>
      <c r="E10" s="319" t="s">
        <v>195</v>
      </c>
    </row>
    <row r="11" spans="1:5" ht="63" customHeight="1" x14ac:dyDescent="0.25">
      <c r="B11" s="78" t="s">
        <v>146</v>
      </c>
      <c r="C11" s="67" t="s">
        <v>148</v>
      </c>
      <c r="D11" s="79" t="s">
        <v>170</v>
      </c>
      <c r="E11" s="203" t="s">
        <v>193</v>
      </c>
    </row>
    <row r="12" spans="1:5" ht="48.75" customHeight="1" x14ac:dyDescent="0.25">
      <c r="A12" s="321"/>
      <c r="B12" s="345"/>
      <c r="C12" s="322" t="s">
        <v>224</v>
      </c>
      <c r="D12" s="323" t="s">
        <v>221</v>
      </c>
      <c r="E12" s="324" t="s">
        <v>195</v>
      </c>
    </row>
    <row r="13" spans="1:5" ht="48.75" customHeight="1" x14ac:dyDescent="0.25">
      <c r="A13" s="321"/>
      <c r="B13" s="345"/>
      <c r="C13" s="325" t="s">
        <v>225</v>
      </c>
      <c r="D13" s="323" t="s">
        <v>235</v>
      </c>
      <c r="E13" s="324" t="s">
        <v>237</v>
      </c>
    </row>
    <row r="14" spans="1:5" ht="48.75" customHeight="1" x14ac:dyDescent="0.25">
      <c r="A14" s="321"/>
      <c r="B14" s="345"/>
      <c r="C14" s="325" t="s">
        <v>226</v>
      </c>
      <c r="D14" s="323" t="s">
        <v>223</v>
      </c>
      <c r="E14" s="324" t="s">
        <v>220</v>
      </c>
    </row>
    <row r="15" spans="1:5" ht="48.75" customHeight="1" x14ac:dyDescent="0.25">
      <c r="A15" s="311"/>
      <c r="B15" s="349"/>
      <c r="C15" s="326" t="s">
        <v>227</v>
      </c>
      <c r="D15" s="313" t="s">
        <v>222</v>
      </c>
      <c r="E15" s="314" t="s">
        <v>220</v>
      </c>
    </row>
    <row r="16" spans="1:5" ht="63" customHeight="1" x14ac:dyDescent="0.25">
      <c r="B16" s="78" t="s">
        <v>144</v>
      </c>
      <c r="C16" s="80" t="s">
        <v>145</v>
      </c>
      <c r="D16" s="79" t="s">
        <v>171</v>
      </c>
      <c r="E16" s="71" t="s">
        <v>189</v>
      </c>
    </row>
    <row r="17" spans="1:5" ht="48.75" customHeight="1" x14ac:dyDescent="0.25">
      <c r="A17" s="321"/>
      <c r="B17" s="345"/>
      <c r="C17" s="322" t="s">
        <v>228</v>
      </c>
      <c r="D17" s="323" t="s">
        <v>238</v>
      </c>
      <c r="E17" s="324" t="s">
        <v>195</v>
      </c>
    </row>
    <row r="18" spans="1:5" ht="48.75" customHeight="1" x14ac:dyDescent="0.25">
      <c r="A18" s="321"/>
      <c r="B18" s="345"/>
      <c r="C18" s="322" t="s">
        <v>229</v>
      </c>
      <c r="D18" s="323" t="s">
        <v>239</v>
      </c>
      <c r="E18" s="324" t="s">
        <v>195</v>
      </c>
    </row>
    <row r="19" spans="1:5" ht="48.75" customHeight="1" x14ac:dyDescent="0.25">
      <c r="A19" s="311"/>
      <c r="B19" s="346"/>
      <c r="C19" s="326" t="s">
        <v>236</v>
      </c>
      <c r="D19" s="313" t="s">
        <v>234</v>
      </c>
      <c r="E19" s="314" t="s">
        <v>189</v>
      </c>
    </row>
    <row r="20" spans="1:5" ht="63" customHeight="1" x14ac:dyDescent="0.25">
      <c r="B20" s="78" t="s">
        <v>183</v>
      </c>
      <c r="C20" s="81" t="s">
        <v>175</v>
      </c>
      <c r="D20" s="79" t="s">
        <v>184</v>
      </c>
      <c r="E20" s="72" t="s">
        <v>190</v>
      </c>
    </row>
    <row r="21" spans="1:5" ht="48.75" customHeight="1" x14ac:dyDescent="0.25">
      <c r="A21" s="321"/>
      <c r="B21" s="345"/>
      <c r="C21" s="322" t="s">
        <v>230</v>
      </c>
      <c r="D21" s="323" t="s">
        <v>240</v>
      </c>
      <c r="E21" s="324" t="s">
        <v>195</v>
      </c>
    </row>
    <row r="22" spans="1:5" ht="48.75" customHeight="1" x14ac:dyDescent="0.25">
      <c r="A22" s="311"/>
      <c r="B22" s="346"/>
      <c r="C22" s="326" t="s">
        <v>231</v>
      </c>
      <c r="D22" s="313" t="s">
        <v>241</v>
      </c>
      <c r="E22" s="314" t="s">
        <v>195</v>
      </c>
    </row>
    <row r="23" spans="1:5" ht="63" customHeight="1" x14ac:dyDescent="0.25">
      <c r="B23" s="78" t="s">
        <v>180</v>
      </c>
      <c r="C23" s="68" t="s">
        <v>181</v>
      </c>
      <c r="D23" s="79" t="s">
        <v>182</v>
      </c>
      <c r="E23" s="72" t="s">
        <v>186</v>
      </c>
    </row>
    <row r="24" spans="1:5" ht="48.75" customHeight="1" x14ac:dyDescent="0.25">
      <c r="A24" s="321"/>
      <c r="B24" s="345"/>
      <c r="C24" s="322" t="s">
        <v>232</v>
      </c>
      <c r="D24" s="323" t="s">
        <v>242</v>
      </c>
      <c r="E24" s="324" t="s">
        <v>195</v>
      </c>
    </row>
    <row r="25" spans="1:5" ht="48.75" customHeight="1" x14ac:dyDescent="0.25">
      <c r="A25" s="311"/>
      <c r="B25" s="346"/>
      <c r="C25" s="326" t="s">
        <v>233</v>
      </c>
      <c r="D25" s="313" t="s">
        <v>243</v>
      </c>
      <c r="E25" s="314" t="s">
        <v>195</v>
      </c>
    </row>
    <row r="26" spans="1:5" ht="63" customHeight="1" x14ac:dyDescent="0.25">
      <c r="A26" s="315"/>
      <c r="B26" s="316" t="s">
        <v>179</v>
      </c>
      <c r="C26" s="327" t="s">
        <v>173</v>
      </c>
      <c r="D26" s="318" t="s">
        <v>178</v>
      </c>
      <c r="E26" s="319" t="s">
        <v>187</v>
      </c>
    </row>
    <row r="27" spans="1:5" ht="63" customHeight="1" x14ac:dyDescent="0.25">
      <c r="A27" s="328"/>
      <c r="B27" s="316" t="s">
        <v>176</v>
      </c>
      <c r="C27" s="330" t="s">
        <v>172</v>
      </c>
      <c r="D27" s="318" t="s">
        <v>177</v>
      </c>
      <c r="E27" s="331" t="s">
        <v>189</v>
      </c>
    </row>
  </sheetData>
  <mergeCells count="8">
    <mergeCell ref="B17:B19"/>
    <mergeCell ref="B21:B22"/>
    <mergeCell ref="B24:B25"/>
    <mergeCell ref="B2:E2"/>
    <mergeCell ref="C3:E3"/>
    <mergeCell ref="B4:E4"/>
    <mergeCell ref="C5:E5"/>
    <mergeCell ref="B12:B1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C000"/>
    <pageSetUpPr fitToPage="1"/>
  </sheetPr>
  <dimension ref="B1:X48"/>
  <sheetViews>
    <sheetView showGridLines="0" topLeftCell="A2" zoomScale="80" zoomScaleNormal="80" zoomScaleSheetLayoutView="55" workbookViewId="0">
      <pane xSplit="2" ySplit="3" topLeftCell="C5" activePane="bottomRight" state="frozen"/>
      <selection activeCell="F19" sqref="F19"/>
      <selection pane="topRight" activeCell="F19" sqref="F19"/>
      <selection pane="bottomLeft" activeCell="F19" sqref="F19"/>
      <selection pane="bottomRight" activeCell="A2" sqref="A1:XFD1048576"/>
    </sheetView>
  </sheetViews>
  <sheetFormatPr defaultColWidth="8.85546875" defaultRowHeight="15" x14ac:dyDescent="0.25"/>
  <cols>
    <col min="1" max="1" width="4.7109375" style="6" customWidth="1"/>
    <col min="2" max="2" width="45.7109375" style="6" customWidth="1"/>
    <col min="3" max="4" width="13.85546875" style="4" customWidth="1"/>
    <col min="5" max="5" width="13.85546875" style="1" customWidth="1"/>
    <col min="6" max="6" width="4.7109375" style="6" customWidth="1"/>
    <col min="7" max="10" width="13.85546875" style="6" customWidth="1"/>
    <col min="11" max="11" width="13.85546875" style="1" customWidth="1"/>
    <col min="12" max="12" width="4.7109375" style="6" customWidth="1"/>
    <col min="13" max="16" width="13.85546875" style="6" customWidth="1"/>
    <col min="17" max="17" width="13.85546875" style="37" customWidth="1"/>
    <col min="18" max="18" width="4.7109375" style="6" customWidth="1"/>
    <col min="19" max="22" width="13.85546875" style="6" customWidth="1"/>
    <col min="23" max="23" width="13.85546875" style="1" customWidth="1"/>
    <col min="24" max="24" width="9.140625" style="6" customWidth="1"/>
    <col min="25" max="16384" width="8.85546875" style="6"/>
  </cols>
  <sheetData>
    <row r="1" spans="2:24" ht="15.75" thickBot="1" x14ac:dyDescent="0.3">
      <c r="C1" s="36" t="s">
        <v>50</v>
      </c>
      <c r="D1" s="36" t="s">
        <v>59</v>
      </c>
      <c r="E1" s="12" t="s">
        <v>61</v>
      </c>
      <c r="G1" s="12" t="s">
        <v>104</v>
      </c>
    </row>
    <row r="2" spans="2:24" ht="15.75" thickBot="1" x14ac:dyDescent="0.3">
      <c r="G2" s="47" t="s">
        <v>245</v>
      </c>
      <c r="H2" s="48"/>
      <c r="I2" s="48"/>
      <c r="J2" s="48"/>
      <c r="K2" s="48"/>
      <c r="L2" s="329"/>
      <c r="M2" s="26" t="s">
        <v>165</v>
      </c>
      <c r="N2" s="139"/>
      <c r="O2" s="139"/>
      <c r="P2" s="139"/>
      <c r="Q2" s="140"/>
      <c r="R2" s="329"/>
      <c r="S2" s="15" t="s">
        <v>246</v>
      </c>
      <c r="T2" s="141"/>
      <c r="U2" s="141"/>
      <c r="V2" s="141"/>
      <c r="W2" s="142"/>
    </row>
    <row r="3" spans="2:24" s="1" customFormat="1" x14ac:dyDescent="0.25">
      <c r="B3" s="8"/>
      <c r="C3" s="32"/>
      <c r="D3" s="32"/>
      <c r="E3" s="32"/>
      <c r="Q3" s="37"/>
    </row>
    <row r="4" spans="2:24" ht="60" customHeight="1" x14ac:dyDescent="0.25">
      <c r="B4" s="195" t="s">
        <v>145</v>
      </c>
      <c r="C4" s="175" t="s">
        <v>216</v>
      </c>
      <c r="D4" s="175" t="s">
        <v>59</v>
      </c>
      <c r="E4" s="175" t="s">
        <v>108</v>
      </c>
      <c r="G4" s="171" t="s">
        <v>161</v>
      </c>
      <c r="H4" s="171" t="s">
        <v>162</v>
      </c>
      <c r="I4" s="171" t="s">
        <v>163</v>
      </c>
      <c r="J4" s="171" t="s">
        <v>164</v>
      </c>
      <c r="K4" s="174" t="s">
        <v>2</v>
      </c>
      <c r="M4" s="171" t="s">
        <v>161</v>
      </c>
      <c r="N4" s="171" t="s">
        <v>162</v>
      </c>
      <c r="O4" s="171" t="s">
        <v>163</v>
      </c>
      <c r="P4" s="171" t="s">
        <v>164</v>
      </c>
      <c r="Q4" s="174" t="s">
        <v>2</v>
      </c>
      <c r="S4" s="171" t="s">
        <v>161</v>
      </c>
      <c r="T4" s="171" t="s">
        <v>162</v>
      </c>
      <c r="U4" s="171" t="s">
        <v>163</v>
      </c>
      <c r="V4" s="171" t="s">
        <v>164</v>
      </c>
      <c r="W4" s="174" t="s">
        <v>2</v>
      </c>
    </row>
    <row r="5" spans="2:24" x14ac:dyDescent="0.25">
      <c r="B5" s="1" t="s">
        <v>29</v>
      </c>
      <c r="C5" s="5"/>
      <c r="D5" s="5"/>
      <c r="E5" s="32"/>
    </row>
    <row r="6" spans="2:24" ht="15.75" thickBot="1" x14ac:dyDescent="0.3">
      <c r="B6" s="4" t="s">
        <v>122</v>
      </c>
      <c r="C6" s="5"/>
      <c r="D6" s="5"/>
      <c r="E6" s="32"/>
    </row>
    <row r="7" spans="2:24" ht="15.75" thickBot="1" x14ac:dyDescent="0.3">
      <c r="B7" s="113" t="s">
        <v>84</v>
      </c>
      <c r="C7" s="132">
        <v>2952516.9992063995</v>
      </c>
      <c r="D7" s="132">
        <v>2928761.7514601732</v>
      </c>
      <c r="E7" s="133">
        <v>2882840.399956442</v>
      </c>
      <c r="F7" s="31"/>
      <c r="G7" s="245">
        <v>1091709.1200784696</v>
      </c>
      <c r="H7" s="245">
        <v>1395605.9093459479</v>
      </c>
      <c r="I7" s="245">
        <v>465201.9697819826</v>
      </c>
      <c r="J7" s="245">
        <v>0</v>
      </c>
      <c r="K7" s="246">
        <v>2952516.9992064005</v>
      </c>
      <c r="M7" s="245">
        <v>1082925.4888169898</v>
      </c>
      <c r="N7" s="245">
        <v>1384377.1969823875</v>
      </c>
      <c r="O7" s="245">
        <v>461459.06566079572</v>
      </c>
      <c r="P7" s="245">
        <v>0</v>
      </c>
      <c r="Q7" s="246">
        <v>2928761.7514601727</v>
      </c>
      <c r="S7" s="245">
        <v>1065945.8208738663</v>
      </c>
      <c r="T7" s="245">
        <v>1362670.9343119317</v>
      </c>
      <c r="U7" s="245">
        <v>454223.64477064385</v>
      </c>
      <c r="V7" s="245">
        <v>0</v>
      </c>
      <c r="W7" s="246">
        <v>2882840.3999564415</v>
      </c>
    </row>
    <row r="8" spans="2:24" ht="15.75" thickBot="1" x14ac:dyDescent="0.3">
      <c r="B8" s="113" t="s">
        <v>196</v>
      </c>
      <c r="C8" s="132">
        <v>141917.907744</v>
      </c>
      <c r="D8" s="132">
        <v>140776.07009869904</v>
      </c>
      <c r="E8" s="133">
        <v>138568.77980098425</v>
      </c>
      <c r="F8" s="31"/>
      <c r="G8" s="245">
        <v>141917.907744</v>
      </c>
      <c r="H8" s="245">
        <v>0</v>
      </c>
      <c r="I8" s="245">
        <v>0</v>
      </c>
      <c r="J8" s="245">
        <v>0</v>
      </c>
      <c r="K8" s="246">
        <v>141917.907744</v>
      </c>
      <c r="M8" s="245">
        <v>140776.07009869904</v>
      </c>
      <c r="N8" s="245">
        <v>0</v>
      </c>
      <c r="O8" s="245">
        <v>0</v>
      </c>
      <c r="P8" s="245">
        <v>0</v>
      </c>
      <c r="Q8" s="246">
        <v>140776.07009869904</v>
      </c>
      <c r="S8" s="245">
        <v>138568.77980098425</v>
      </c>
      <c r="T8" s="245">
        <v>0</v>
      </c>
      <c r="U8" s="245">
        <v>0</v>
      </c>
      <c r="V8" s="245">
        <v>0</v>
      </c>
      <c r="W8" s="246">
        <v>138568.77980098425</v>
      </c>
    </row>
    <row r="9" spans="2:24" ht="15.75" thickBot="1" x14ac:dyDescent="0.3">
      <c r="B9" s="113" t="s">
        <v>127</v>
      </c>
      <c r="C9" s="132">
        <v>58066.362815999986</v>
      </c>
      <c r="D9" s="132">
        <v>57599.174706740276</v>
      </c>
      <c r="E9" s="133">
        <v>56696.051758376751</v>
      </c>
      <c r="F9" s="31"/>
      <c r="G9" s="245">
        <v>58066.362815999986</v>
      </c>
      <c r="H9" s="245">
        <v>0</v>
      </c>
      <c r="I9" s="245">
        <v>0</v>
      </c>
      <c r="J9" s="245">
        <v>0</v>
      </c>
      <c r="K9" s="246">
        <v>58066.362815999986</v>
      </c>
      <c r="M9" s="245">
        <v>57599.174706740276</v>
      </c>
      <c r="N9" s="245">
        <v>0</v>
      </c>
      <c r="O9" s="245">
        <v>0</v>
      </c>
      <c r="P9" s="245">
        <v>0</v>
      </c>
      <c r="Q9" s="246">
        <v>57599.174706740276</v>
      </c>
      <c r="S9" s="245">
        <v>56696.051758376751</v>
      </c>
      <c r="T9" s="245">
        <v>0</v>
      </c>
      <c r="U9" s="245">
        <v>0</v>
      </c>
      <c r="V9" s="245">
        <v>0</v>
      </c>
      <c r="W9" s="246">
        <v>56696.051758376751</v>
      </c>
    </row>
    <row r="10" spans="2:24" ht="15.75" thickBot="1" x14ac:dyDescent="0.3">
      <c r="B10" s="113" t="s">
        <v>128</v>
      </c>
      <c r="C10" s="132">
        <v>69428.715840000004</v>
      </c>
      <c r="D10" s="132">
        <v>68870.10894766885</v>
      </c>
      <c r="E10" s="133">
        <v>67790.264033855216</v>
      </c>
      <c r="F10" s="31"/>
      <c r="G10" s="245">
        <v>69428.715840000004</v>
      </c>
      <c r="H10" s="245">
        <v>0</v>
      </c>
      <c r="I10" s="245">
        <v>0</v>
      </c>
      <c r="J10" s="245">
        <v>0</v>
      </c>
      <c r="K10" s="246">
        <v>69428.715840000004</v>
      </c>
      <c r="M10" s="245">
        <v>68870.10894766885</v>
      </c>
      <c r="N10" s="245">
        <v>0</v>
      </c>
      <c r="O10" s="245">
        <v>0</v>
      </c>
      <c r="P10" s="245">
        <v>0</v>
      </c>
      <c r="Q10" s="246">
        <v>68870.10894766885</v>
      </c>
      <c r="S10" s="245">
        <v>67790.264033855216</v>
      </c>
      <c r="T10" s="245">
        <v>0</v>
      </c>
      <c r="U10" s="245">
        <v>0</v>
      </c>
      <c r="V10" s="245">
        <v>0</v>
      </c>
      <c r="W10" s="246">
        <v>67790.264033855216</v>
      </c>
    </row>
    <row r="11" spans="2:24" ht="15.75" thickBot="1" x14ac:dyDescent="0.3">
      <c r="B11" s="113" t="s">
        <v>129</v>
      </c>
      <c r="C11" s="132">
        <v>211450.59450239997</v>
      </c>
      <c r="D11" s="132">
        <v>209749.31343955034</v>
      </c>
      <c r="E11" s="133">
        <v>206460.56113823334</v>
      </c>
      <c r="F11" s="31"/>
      <c r="G11" s="245">
        <v>211450.59450239997</v>
      </c>
      <c r="H11" s="245">
        <v>0</v>
      </c>
      <c r="I11" s="245">
        <v>0</v>
      </c>
      <c r="J11" s="245">
        <v>0</v>
      </c>
      <c r="K11" s="246">
        <v>211450.59450239997</v>
      </c>
      <c r="M11" s="245">
        <v>209749.31343955034</v>
      </c>
      <c r="N11" s="245">
        <v>0</v>
      </c>
      <c r="O11" s="245">
        <v>0</v>
      </c>
      <c r="P11" s="245">
        <v>0</v>
      </c>
      <c r="Q11" s="246">
        <v>209749.31343955034</v>
      </c>
      <c r="S11" s="245">
        <v>206460.56113823334</v>
      </c>
      <c r="T11" s="245">
        <v>0</v>
      </c>
      <c r="U11" s="245">
        <v>0</v>
      </c>
      <c r="V11" s="245">
        <v>0</v>
      </c>
      <c r="W11" s="246">
        <v>206460.56113823334</v>
      </c>
    </row>
    <row r="12" spans="2:24" ht="15.75" thickBot="1" x14ac:dyDescent="0.3">
      <c r="B12" s="113" t="s">
        <v>130</v>
      </c>
      <c r="C12" s="132">
        <v>414400.59751872002</v>
      </c>
      <c r="D12" s="132">
        <v>411066.42912514671</v>
      </c>
      <c r="E12" s="133">
        <v>404621.13668241794</v>
      </c>
      <c r="F12" s="31"/>
      <c r="G12" s="245">
        <v>414400.59751872002</v>
      </c>
      <c r="H12" s="245">
        <v>0</v>
      </c>
      <c r="I12" s="245">
        <v>0</v>
      </c>
      <c r="J12" s="245">
        <v>0</v>
      </c>
      <c r="K12" s="246">
        <v>414400.59751872002</v>
      </c>
      <c r="M12" s="245">
        <v>411066.42912514671</v>
      </c>
      <c r="N12" s="245">
        <v>0</v>
      </c>
      <c r="O12" s="245">
        <v>0</v>
      </c>
      <c r="P12" s="245">
        <v>0</v>
      </c>
      <c r="Q12" s="246">
        <v>411066.42912514671</v>
      </c>
      <c r="S12" s="245">
        <v>404621.13668241794</v>
      </c>
      <c r="T12" s="245">
        <v>0</v>
      </c>
      <c r="U12" s="245">
        <v>0</v>
      </c>
      <c r="V12" s="245">
        <v>0</v>
      </c>
      <c r="W12" s="246">
        <v>404621.13668241794</v>
      </c>
    </row>
    <row r="13" spans="2:24" ht="15.75" thickBot="1" x14ac:dyDescent="0.3">
      <c r="B13" s="113" t="s">
        <v>131</v>
      </c>
      <c r="C13" s="132">
        <v>142379.80479359996</v>
      </c>
      <c r="D13" s="132">
        <v>141234.25083477754</v>
      </c>
      <c r="E13" s="133">
        <v>139019.7765185528</v>
      </c>
      <c r="F13" s="31"/>
      <c r="G13" s="245">
        <v>0</v>
      </c>
      <c r="H13" s="245">
        <v>142379.80479359996</v>
      </c>
      <c r="I13" s="245">
        <v>0</v>
      </c>
      <c r="J13" s="245">
        <v>0</v>
      </c>
      <c r="K13" s="246">
        <v>142379.80479359996</v>
      </c>
      <c r="M13" s="245">
        <v>0</v>
      </c>
      <c r="N13" s="245">
        <v>141234.25083477754</v>
      </c>
      <c r="O13" s="245">
        <v>0</v>
      </c>
      <c r="P13" s="245">
        <v>0</v>
      </c>
      <c r="Q13" s="246">
        <v>141234.25083477754</v>
      </c>
      <c r="S13" s="245">
        <v>0</v>
      </c>
      <c r="T13" s="245">
        <v>139019.7765185528</v>
      </c>
      <c r="U13" s="245">
        <v>0</v>
      </c>
      <c r="V13" s="245">
        <v>0</v>
      </c>
      <c r="W13" s="246">
        <v>139019.7765185528</v>
      </c>
    </row>
    <row r="14" spans="2:24" ht="15.75" thickBot="1" x14ac:dyDescent="0.3">
      <c r="B14" s="113" t="s">
        <v>124</v>
      </c>
      <c r="C14" s="132">
        <v>30000</v>
      </c>
      <c r="D14" s="132">
        <v>29758.627153517369</v>
      </c>
      <c r="E14" s="133">
        <v>29292.02846992563</v>
      </c>
      <c r="F14" s="31"/>
      <c r="G14" s="245">
        <v>30000</v>
      </c>
      <c r="H14" s="245">
        <v>0</v>
      </c>
      <c r="I14" s="245">
        <v>0</v>
      </c>
      <c r="J14" s="245">
        <v>0</v>
      </c>
      <c r="K14" s="246">
        <v>30000</v>
      </c>
      <c r="M14" s="245">
        <v>29758.627153517369</v>
      </c>
      <c r="N14" s="245">
        <v>0</v>
      </c>
      <c r="O14" s="245">
        <v>0</v>
      </c>
      <c r="P14" s="245">
        <v>0</v>
      </c>
      <c r="Q14" s="246">
        <v>29758.627153517369</v>
      </c>
      <c r="S14" s="245">
        <v>29292.02846992563</v>
      </c>
      <c r="T14" s="245">
        <v>0</v>
      </c>
      <c r="U14" s="245">
        <v>0</v>
      </c>
      <c r="V14" s="245">
        <v>0</v>
      </c>
      <c r="W14" s="246">
        <v>29292.02846992563</v>
      </c>
    </row>
    <row r="15" spans="2:24" x14ac:dyDescent="0.25">
      <c r="B15" s="134" t="s">
        <v>122</v>
      </c>
      <c r="C15" s="27">
        <v>4020160.9824211202</v>
      </c>
      <c r="D15" s="27">
        <v>3987815.7257662732</v>
      </c>
      <c r="E15" s="33">
        <v>3925288.998358788</v>
      </c>
      <c r="F15" s="31"/>
      <c r="G15" s="247">
        <v>2016973.2984995893</v>
      </c>
      <c r="H15" s="247">
        <v>1537985.7141395479</v>
      </c>
      <c r="I15" s="247">
        <v>465201.9697819826</v>
      </c>
      <c r="J15" s="247">
        <v>0</v>
      </c>
      <c r="K15" s="248">
        <v>4020160.9824211211</v>
      </c>
      <c r="L15" s="60"/>
      <c r="M15" s="257">
        <v>2000745.2122883126</v>
      </c>
      <c r="N15" s="257">
        <v>1525611.4478171649</v>
      </c>
      <c r="O15" s="257">
        <v>461459.06566079572</v>
      </c>
      <c r="P15" s="257">
        <v>0</v>
      </c>
      <c r="Q15" s="258">
        <v>3987815.7257662723</v>
      </c>
      <c r="R15" s="59"/>
      <c r="S15" s="264">
        <v>1969374.6427576593</v>
      </c>
      <c r="T15" s="264">
        <v>1501690.7108304845</v>
      </c>
      <c r="U15" s="264">
        <v>454223.64477064385</v>
      </c>
      <c r="V15" s="264">
        <v>0</v>
      </c>
      <c r="W15" s="265">
        <v>3925288.998358787</v>
      </c>
      <c r="X15" s="60"/>
    </row>
    <row r="16" spans="2:24" ht="15.75" thickBot="1" x14ac:dyDescent="0.3">
      <c r="B16" s="4" t="s">
        <v>23</v>
      </c>
      <c r="C16" s="5"/>
      <c r="D16" s="5"/>
      <c r="E16" s="32"/>
      <c r="F16" s="31"/>
      <c r="G16" s="5"/>
      <c r="H16" s="5"/>
      <c r="I16" s="5"/>
      <c r="J16" s="5"/>
      <c r="K16" s="32"/>
      <c r="M16" s="251"/>
      <c r="N16" s="251"/>
      <c r="O16" s="251"/>
      <c r="P16" s="251"/>
      <c r="Q16" s="259"/>
      <c r="S16" s="251"/>
      <c r="T16" s="251"/>
      <c r="U16" s="251"/>
      <c r="V16" s="251"/>
      <c r="W16" s="252"/>
    </row>
    <row r="17" spans="2:24" ht="15.75" thickBot="1" x14ac:dyDescent="0.3">
      <c r="B17" s="113" t="s">
        <v>22</v>
      </c>
      <c r="C17" s="132">
        <v>234042.43902439027</v>
      </c>
      <c r="D17" s="132">
        <v>232159.38936755506</v>
      </c>
      <c r="E17" s="133">
        <v>228519.25956910907</v>
      </c>
      <c r="F17" s="31"/>
      <c r="G17" s="245">
        <v>74468.048780487807</v>
      </c>
      <c r="H17" s="245">
        <v>127659.51219512196</v>
      </c>
      <c r="I17" s="245">
        <v>31914.878048780487</v>
      </c>
      <c r="J17" s="245">
        <v>0</v>
      </c>
      <c r="K17" s="246">
        <v>234042.43902439025</v>
      </c>
      <c r="M17" s="245">
        <v>73868.896616949351</v>
      </c>
      <c r="N17" s="245">
        <v>126632.39420048459</v>
      </c>
      <c r="O17" s="245">
        <v>31658.098550121143</v>
      </c>
      <c r="P17" s="245">
        <v>0</v>
      </c>
      <c r="Q17" s="260">
        <v>232159.38936755509</v>
      </c>
      <c r="S17" s="245">
        <v>72710.673499261989</v>
      </c>
      <c r="T17" s="245">
        <v>124646.86885587769</v>
      </c>
      <c r="U17" s="245">
        <v>31161.717213969423</v>
      </c>
      <c r="V17" s="245">
        <v>0</v>
      </c>
      <c r="W17" s="246">
        <v>228519.2595691091</v>
      </c>
    </row>
    <row r="18" spans="2:24" x14ac:dyDescent="0.25">
      <c r="B18" s="11" t="s">
        <v>23</v>
      </c>
      <c r="C18" s="27">
        <v>234042.43902439027</v>
      </c>
      <c r="D18" s="27">
        <v>232159.38936755506</v>
      </c>
      <c r="E18" s="34">
        <v>228519.25956910907</v>
      </c>
      <c r="F18" s="31"/>
      <c r="G18" s="249">
        <v>74468.048780487807</v>
      </c>
      <c r="H18" s="249">
        <v>127659.51219512196</v>
      </c>
      <c r="I18" s="249">
        <v>31914.878048780487</v>
      </c>
      <c r="J18" s="249">
        <v>0</v>
      </c>
      <c r="K18" s="250">
        <v>234042.43902439025</v>
      </c>
      <c r="L18" s="60"/>
      <c r="M18" s="261">
        <v>73868.896616949351</v>
      </c>
      <c r="N18" s="261">
        <v>126632.39420048459</v>
      </c>
      <c r="O18" s="261">
        <v>31658.098550121143</v>
      </c>
      <c r="P18" s="261">
        <v>0</v>
      </c>
      <c r="Q18" s="258">
        <v>232159.38936755509</v>
      </c>
      <c r="R18" s="59"/>
      <c r="S18" s="266">
        <v>72710.673499261989</v>
      </c>
      <c r="T18" s="266">
        <v>124646.86885587769</v>
      </c>
      <c r="U18" s="266">
        <v>31161.717213969423</v>
      </c>
      <c r="V18" s="266">
        <v>0</v>
      </c>
      <c r="W18" s="267">
        <v>228519.2595691091</v>
      </c>
      <c r="X18" s="60"/>
    </row>
    <row r="19" spans="2:24" ht="15.75" thickBot="1" x14ac:dyDescent="0.3">
      <c r="B19" s="4" t="s">
        <v>123</v>
      </c>
      <c r="C19" s="5"/>
      <c r="D19" s="5"/>
      <c r="E19" s="32"/>
      <c r="F19" s="31"/>
      <c r="G19" s="251"/>
      <c r="H19" s="251"/>
      <c r="I19" s="251"/>
      <c r="J19" s="251"/>
      <c r="K19" s="252"/>
      <c r="M19" s="251"/>
      <c r="N19" s="251"/>
      <c r="O19" s="251"/>
      <c r="P19" s="251"/>
      <c r="Q19" s="259"/>
      <c r="S19" s="251"/>
      <c r="T19" s="251"/>
      <c r="U19" s="251"/>
      <c r="V19" s="251"/>
      <c r="W19" s="252"/>
    </row>
    <row r="20" spans="2:24" ht="15.75" thickBot="1" x14ac:dyDescent="0.3">
      <c r="B20" s="113" t="s">
        <v>123</v>
      </c>
      <c r="C20" s="5">
        <v>437058.84146341472</v>
      </c>
      <c r="D20" s="5">
        <v>433542.37024193385</v>
      </c>
      <c r="E20" s="32">
        <v>426744.66757263523</v>
      </c>
      <c r="F20" s="31"/>
      <c r="G20" s="251">
        <v>139064.17682926831</v>
      </c>
      <c r="H20" s="251">
        <v>238395.73170731711</v>
      </c>
      <c r="I20" s="251">
        <v>59598.932926829279</v>
      </c>
      <c r="J20" s="251">
        <v>0</v>
      </c>
      <c r="K20" s="252">
        <v>437058.84146341466</v>
      </c>
      <c r="M20" s="251">
        <v>137945.29962243349</v>
      </c>
      <c r="N20" s="251">
        <v>236477.65649560024</v>
      </c>
      <c r="O20" s="251">
        <v>59119.414123900053</v>
      </c>
      <c r="P20" s="251">
        <v>0</v>
      </c>
      <c r="Q20" s="259">
        <v>433542.37024193379</v>
      </c>
      <c r="S20" s="251">
        <v>135782.39422765662</v>
      </c>
      <c r="T20" s="251">
        <v>232769.81867598279</v>
      </c>
      <c r="U20" s="251">
        <v>58192.454668995691</v>
      </c>
      <c r="V20" s="251">
        <v>0</v>
      </c>
      <c r="W20" s="252">
        <v>426744.66757263511</v>
      </c>
    </row>
    <row r="21" spans="2:24" ht="15.75" thickBot="1" x14ac:dyDescent="0.3">
      <c r="B21" s="135" t="s">
        <v>30</v>
      </c>
      <c r="C21" s="27">
        <v>437058.84146341472</v>
      </c>
      <c r="D21" s="27">
        <v>433542.37024193385</v>
      </c>
      <c r="E21" s="33">
        <v>426744.66757263523</v>
      </c>
      <c r="F21" s="31"/>
      <c r="G21" s="247">
        <v>139064.17682926831</v>
      </c>
      <c r="H21" s="247">
        <v>238395.73170731711</v>
      </c>
      <c r="I21" s="247">
        <v>59598.932926829279</v>
      </c>
      <c r="J21" s="247">
        <v>0</v>
      </c>
      <c r="K21" s="248">
        <v>437058.84146341466</v>
      </c>
      <c r="L21" s="60"/>
      <c r="M21" s="257">
        <v>137945.29962243349</v>
      </c>
      <c r="N21" s="257">
        <v>236477.65649560024</v>
      </c>
      <c r="O21" s="257">
        <v>59119.414123900053</v>
      </c>
      <c r="P21" s="257">
        <v>0</v>
      </c>
      <c r="Q21" s="258">
        <v>433542.37024193379</v>
      </c>
      <c r="R21" s="59"/>
      <c r="S21" s="264">
        <v>135782.39422765662</v>
      </c>
      <c r="T21" s="264">
        <v>232769.81867598279</v>
      </c>
      <c r="U21" s="264">
        <v>58192.454668995691</v>
      </c>
      <c r="V21" s="264">
        <v>0</v>
      </c>
      <c r="W21" s="265">
        <v>426744.66757263511</v>
      </c>
      <c r="X21" s="60"/>
    </row>
    <row r="22" spans="2:24" ht="15.75" thickBot="1" x14ac:dyDescent="0.3">
      <c r="B22" s="4"/>
      <c r="F22" s="31"/>
      <c r="G22" s="253"/>
      <c r="H22" s="253"/>
      <c r="I22" s="253"/>
      <c r="J22" s="253"/>
      <c r="K22" s="254"/>
      <c r="M22" s="253"/>
      <c r="N22" s="253"/>
      <c r="O22" s="253"/>
      <c r="P22" s="253"/>
      <c r="Q22" s="262"/>
      <c r="S22" s="253"/>
      <c r="T22" s="253"/>
      <c r="U22" s="253"/>
      <c r="V22" s="253"/>
      <c r="W22" s="254"/>
    </row>
    <row r="23" spans="2:24" ht="15.75" thickBot="1" x14ac:dyDescent="0.3">
      <c r="B23" s="124" t="s">
        <v>31</v>
      </c>
      <c r="C23" s="136">
        <v>4691262.2629089253</v>
      </c>
      <c r="D23" s="136">
        <v>4653517.485375762</v>
      </c>
      <c r="E23" s="137">
        <v>4580552.9255005326</v>
      </c>
      <c r="F23" s="31"/>
      <c r="G23" s="255">
        <v>2230505.5241093454</v>
      </c>
      <c r="H23" s="255">
        <v>1904040.9580419869</v>
      </c>
      <c r="I23" s="255">
        <v>556715.78075759241</v>
      </c>
      <c r="J23" s="255">
        <v>0</v>
      </c>
      <c r="K23" s="256">
        <v>4691262.2629089262</v>
      </c>
      <c r="L23" s="60"/>
      <c r="M23" s="255">
        <v>2212559.4085276956</v>
      </c>
      <c r="N23" s="255">
        <v>1888721.4985132497</v>
      </c>
      <c r="O23" s="255">
        <v>552236.57833481696</v>
      </c>
      <c r="P23" s="255">
        <v>0</v>
      </c>
      <c r="Q23" s="263">
        <v>4653517.4853757611</v>
      </c>
      <c r="R23" s="59"/>
      <c r="S23" s="255">
        <v>2177867.7104845778</v>
      </c>
      <c r="T23" s="255">
        <v>1859107.3983623451</v>
      </c>
      <c r="U23" s="255">
        <v>543577.81665360893</v>
      </c>
      <c r="V23" s="255">
        <v>0</v>
      </c>
      <c r="W23" s="256">
        <v>4580552.9255005307</v>
      </c>
      <c r="X23" s="60"/>
    </row>
    <row r="24" spans="2:24" x14ac:dyDescent="0.25">
      <c r="B24" s="1"/>
      <c r="F24" s="31"/>
      <c r="Q24" s="204"/>
    </row>
    <row r="25" spans="2:24" ht="15.75" thickBot="1" x14ac:dyDescent="0.3">
      <c r="B25" s="1" t="s">
        <v>41</v>
      </c>
      <c r="F25" s="31"/>
      <c r="Q25" s="204"/>
    </row>
    <row r="26" spans="2:24" ht="15.75" thickBot="1" x14ac:dyDescent="0.3">
      <c r="B26" s="113" t="s">
        <v>39</v>
      </c>
      <c r="C26" s="268">
        <v>175946.60136606998</v>
      </c>
      <c r="D26" s="268">
        <v>174530.97696604754</v>
      </c>
      <c r="E26" s="246">
        <v>171794.42854671928</v>
      </c>
      <c r="F26" s="269"/>
      <c r="G26" s="245">
        <v>109037.76643854083</v>
      </c>
      <c r="H26" s="245">
        <v>66908.834927529169</v>
      </c>
      <c r="I26" s="245">
        <v>0</v>
      </c>
      <c r="J26" s="245">
        <v>0</v>
      </c>
      <c r="K26" s="246">
        <v>175946.60136606998</v>
      </c>
      <c r="L26" s="270"/>
      <c r="M26" s="245">
        <v>108160.47456989484</v>
      </c>
      <c r="N26" s="245">
        <v>66370.502396152689</v>
      </c>
      <c r="O26" s="245">
        <v>0</v>
      </c>
      <c r="P26" s="245">
        <v>0</v>
      </c>
      <c r="Q26" s="260">
        <v>174530.97696604754</v>
      </c>
      <c r="R26" s="271"/>
      <c r="S26" s="245">
        <v>106464.57862716132</v>
      </c>
      <c r="T26" s="245">
        <v>65329.849919557957</v>
      </c>
      <c r="U26" s="245">
        <v>0</v>
      </c>
      <c r="V26" s="245">
        <v>0</v>
      </c>
      <c r="W26" s="246">
        <v>171794.42854671928</v>
      </c>
      <c r="X26" s="60"/>
    </row>
    <row r="27" spans="2:24" ht="15.75" thickBot="1" x14ac:dyDescent="0.3">
      <c r="B27" s="113" t="s">
        <v>3</v>
      </c>
      <c r="C27" s="268">
        <v>20996.951219512193</v>
      </c>
      <c r="D27" s="268">
        <v>20996.951219512193</v>
      </c>
      <c r="E27" s="246">
        <v>20667.73073000765</v>
      </c>
      <c r="F27" s="269"/>
      <c r="G27" s="245">
        <v>11402.439024390244</v>
      </c>
      <c r="H27" s="245">
        <v>9100.6097560975613</v>
      </c>
      <c r="I27" s="245">
        <v>493.90243902439022</v>
      </c>
      <c r="J27" s="245">
        <v>0</v>
      </c>
      <c r="K27" s="246">
        <v>20996.951219512197</v>
      </c>
      <c r="L27" s="270"/>
      <c r="M27" s="245">
        <v>11402.439024390244</v>
      </c>
      <c r="N27" s="245">
        <v>9100.6097560975613</v>
      </c>
      <c r="O27" s="245">
        <v>493.90243902439022</v>
      </c>
      <c r="P27" s="245">
        <v>0</v>
      </c>
      <c r="Q27" s="260">
        <v>20996.951219512197</v>
      </c>
      <c r="R27" s="271"/>
      <c r="S27" s="245">
        <v>11223.655137248235</v>
      </c>
      <c r="T27" s="245">
        <v>8957.9172686326165</v>
      </c>
      <c r="U27" s="245">
        <v>486.15832412679526</v>
      </c>
      <c r="V27" s="245">
        <v>0</v>
      </c>
      <c r="W27" s="246">
        <v>20667.730730007646</v>
      </c>
      <c r="X27" s="60"/>
    </row>
    <row r="28" spans="2:24" ht="15.75" thickBot="1" x14ac:dyDescent="0.3">
      <c r="B28" s="113" t="s">
        <v>42</v>
      </c>
      <c r="C28" s="268">
        <v>89039.634146341457</v>
      </c>
      <c r="D28" s="268">
        <v>89039.634146341457</v>
      </c>
      <c r="E28" s="246">
        <v>87643.542321747242</v>
      </c>
      <c r="F28" s="269"/>
      <c r="G28" s="245">
        <v>32652.439024390242</v>
      </c>
      <c r="H28" s="245">
        <v>46097.560975609755</v>
      </c>
      <c r="I28" s="245">
        <v>10289.634146341465</v>
      </c>
      <c r="J28" s="245">
        <v>0</v>
      </c>
      <c r="K28" s="246">
        <v>89039.634146341472</v>
      </c>
      <c r="L28" s="270"/>
      <c r="M28" s="245">
        <v>32652.439024390242</v>
      </c>
      <c r="N28" s="245">
        <v>46097.560975609755</v>
      </c>
      <c r="O28" s="245">
        <v>10289.634146341465</v>
      </c>
      <c r="P28" s="245">
        <v>0</v>
      </c>
      <c r="Q28" s="260">
        <v>89039.634146341472</v>
      </c>
      <c r="R28" s="271"/>
      <c r="S28" s="245">
        <v>32140.466983938124</v>
      </c>
      <c r="T28" s="245">
        <v>45374.776918500887</v>
      </c>
      <c r="U28" s="245">
        <v>10128.298419308234</v>
      </c>
      <c r="V28" s="245">
        <v>0</v>
      </c>
      <c r="W28" s="246">
        <v>87643.542321747256</v>
      </c>
      <c r="X28" s="60"/>
    </row>
    <row r="29" spans="2:24" ht="15.75" thickBot="1" x14ac:dyDescent="0.3">
      <c r="B29" s="113" t="s">
        <v>43</v>
      </c>
      <c r="C29" s="268">
        <v>59614.200000000012</v>
      </c>
      <c r="D29" s="268">
        <v>59614.200000000012</v>
      </c>
      <c r="E29" s="246">
        <v>58679.482578397219</v>
      </c>
      <c r="F29" s="269"/>
      <c r="G29" s="245">
        <v>23183.300000000003</v>
      </c>
      <c r="H29" s="245">
        <v>36430.900000000009</v>
      </c>
      <c r="I29" s="245">
        <v>0</v>
      </c>
      <c r="J29" s="245">
        <v>0</v>
      </c>
      <c r="K29" s="246">
        <v>59614.200000000012</v>
      </c>
      <c r="L29" s="270"/>
      <c r="M29" s="245">
        <v>23183.300000000003</v>
      </c>
      <c r="N29" s="245">
        <v>36430.900000000009</v>
      </c>
      <c r="O29" s="245">
        <v>0</v>
      </c>
      <c r="P29" s="245">
        <v>0</v>
      </c>
      <c r="Q29" s="260">
        <v>59614.200000000012</v>
      </c>
      <c r="R29" s="271"/>
      <c r="S29" s="245">
        <v>22819.798780487807</v>
      </c>
      <c r="T29" s="245">
        <v>35859.683797909413</v>
      </c>
      <c r="U29" s="245">
        <v>0</v>
      </c>
      <c r="V29" s="245">
        <v>0</v>
      </c>
      <c r="W29" s="246">
        <v>58679.482578397219</v>
      </c>
      <c r="X29" s="60"/>
    </row>
    <row r="30" spans="2:24" ht="15.75" thickBot="1" x14ac:dyDescent="0.3">
      <c r="B30" s="124" t="s">
        <v>41</v>
      </c>
      <c r="C30" s="272">
        <v>345597.38673192367</v>
      </c>
      <c r="D30" s="272">
        <v>344181.76233190123</v>
      </c>
      <c r="E30" s="256">
        <v>338785.18417687138</v>
      </c>
      <c r="F30" s="269"/>
      <c r="G30" s="255">
        <v>176275.94448732131</v>
      </c>
      <c r="H30" s="255">
        <v>158537.90565923648</v>
      </c>
      <c r="I30" s="255">
        <v>10783.536585365855</v>
      </c>
      <c r="J30" s="255">
        <v>0</v>
      </c>
      <c r="K30" s="256">
        <v>345597.38673192367</v>
      </c>
      <c r="L30" s="270"/>
      <c r="M30" s="255">
        <v>175398.65261867532</v>
      </c>
      <c r="N30" s="255">
        <v>157999.57312786003</v>
      </c>
      <c r="O30" s="255">
        <v>10783.536585365855</v>
      </c>
      <c r="P30" s="255">
        <v>0</v>
      </c>
      <c r="Q30" s="263">
        <v>344181.76233190123</v>
      </c>
      <c r="R30" s="271"/>
      <c r="S30" s="255">
        <v>172648.49952883547</v>
      </c>
      <c r="T30" s="255">
        <v>155522.22790460088</v>
      </c>
      <c r="U30" s="255">
        <v>10614.456743435028</v>
      </c>
      <c r="V30" s="255">
        <v>0</v>
      </c>
      <c r="W30" s="256">
        <v>338785.18417687138</v>
      </c>
      <c r="X30" s="60"/>
    </row>
    <row r="31" spans="2:24" ht="23.1" customHeight="1" thickBot="1" x14ac:dyDescent="0.3">
      <c r="B31" s="1" t="s">
        <v>32</v>
      </c>
      <c r="C31" s="273"/>
      <c r="D31" s="273"/>
      <c r="E31" s="254"/>
      <c r="F31" s="269"/>
      <c r="G31" s="253"/>
      <c r="H31" s="253"/>
      <c r="I31" s="253"/>
      <c r="J31" s="253"/>
      <c r="K31" s="254"/>
      <c r="L31" s="253"/>
      <c r="M31" s="253"/>
      <c r="N31" s="253"/>
      <c r="O31" s="253"/>
      <c r="P31" s="253"/>
      <c r="Q31" s="274"/>
      <c r="R31" s="253"/>
      <c r="S31" s="253"/>
      <c r="T31" s="253"/>
      <c r="U31" s="253"/>
      <c r="V31" s="253"/>
      <c r="W31" s="254"/>
    </row>
    <row r="32" spans="2:24" ht="15.75" thickBot="1" x14ac:dyDescent="0.3">
      <c r="B32" s="138" t="s">
        <v>71</v>
      </c>
      <c r="C32" s="275">
        <v>341000</v>
      </c>
      <c r="D32" s="275">
        <v>341000</v>
      </c>
      <c r="E32" s="246">
        <v>335653.31010452961</v>
      </c>
      <c r="F32" s="269"/>
      <c r="G32" s="276">
        <v>341000</v>
      </c>
      <c r="H32" s="276">
        <v>0</v>
      </c>
      <c r="I32" s="276">
        <v>0</v>
      </c>
      <c r="J32" s="276">
        <v>0</v>
      </c>
      <c r="K32" s="277">
        <v>341000</v>
      </c>
      <c r="L32" s="270"/>
      <c r="M32" s="276">
        <v>341000</v>
      </c>
      <c r="N32" s="276">
        <v>0</v>
      </c>
      <c r="O32" s="276">
        <v>0</v>
      </c>
      <c r="P32" s="276">
        <v>0</v>
      </c>
      <c r="Q32" s="278">
        <v>341000</v>
      </c>
      <c r="R32" s="271"/>
      <c r="S32" s="276">
        <v>335653.31010452961</v>
      </c>
      <c r="T32" s="276">
        <v>0</v>
      </c>
      <c r="U32" s="276">
        <v>0</v>
      </c>
      <c r="V32" s="276">
        <v>0</v>
      </c>
      <c r="W32" s="277">
        <v>335653.31010452961</v>
      </c>
      <c r="X32" s="60"/>
    </row>
    <row r="33" spans="2:24" ht="15.75" thickBot="1" x14ac:dyDescent="0.3">
      <c r="B33" s="138" t="s">
        <v>126</v>
      </c>
      <c r="C33" s="275">
        <v>138539</v>
      </c>
      <c r="D33" s="275">
        <v>138539</v>
      </c>
      <c r="E33" s="246">
        <v>136366.78571428571</v>
      </c>
      <c r="F33" s="269"/>
      <c r="G33" s="276">
        <v>138539</v>
      </c>
      <c r="H33" s="276">
        <v>0</v>
      </c>
      <c r="I33" s="276">
        <v>0</v>
      </c>
      <c r="J33" s="276">
        <v>0</v>
      </c>
      <c r="K33" s="277">
        <v>138539</v>
      </c>
      <c r="L33" s="270"/>
      <c r="M33" s="276">
        <v>138539</v>
      </c>
      <c r="N33" s="276">
        <v>0</v>
      </c>
      <c r="O33" s="276">
        <v>0</v>
      </c>
      <c r="P33" s="276">
        <v>0</v>
      </c>
      <c r="Q33" s="278">
        <v>138539</v>
      </c>
      <c r="R33" s="271"/>
      <c r="S33" s="276">
        <v>136366.78571428571</v>
      </c>
      <c r="T33" s="276">
        <v>0</v>
      </c>
      <c r="U33" s="276">
        <v>0</v>
      </c>
      <c r="V33" s="276">
        <v>0</v>
      </c>
      <c r="W33" s="277">
        <v>136366.78571428571</v>
      </c>
      <c r="X33" s="60"/>
    </row>
    <row r="34" spans="2:24" ht="15.75" thickBot="1" x14ac:dyDescent="0.3">
      <c r="B34" s="138" t="s">
        <v>127</v>
      </c>
      <c r="C34" s="275">
        <v>127952</v>
      </c>
      <c r="D34" s="275">
        <v>127952</v>
      </c>
      <c r="E34" s="246">
        <v>125945.78397212543</v>
      </c>
      <c r="F34" s="269"/>
      <c r="G34" s="276">
        <v>127952</v>
      </c>
      <c r="H34" s="276">
        <v>0</v>
      </c>
      <c r="I34" s="276">
        <v>0</v>
      </c>
      <c r="J34" s="276">
        <v>0</v>
      </c>
      <c r="K34" s="277">
        <v>127952</v>
      </c>
      <c r="L34" s="270"/>
      <c r="M34" s="276">
        <v>127952</v>
      </c>
      <c r="N34" s="276">
        <v>0</v>
      </c>
      <c r="O34" s="276">
        <v>0</v>
      </c>
      <c r="P34" s="276">
        <v>0</v>
      </c>
      <c r="Q34" s="278">
        <v>127952</v>
      </c>
      <c r="R34" s="271"/>
      <c r="S34" s="276">
        <v>125945.78397212543</v>
      </c>
      <c r="T34" s="276">
        <v>0</v>
      </c>
      <c r="U34" s="276">
        <v>0</v>
      </c>
      <c r="V34" s="276">
        <v>0</v>
      </c>
      <c r="W34" s="277">
        <v>125945.78397212543</v>
      </c>
      <c r="X34" s="60"/>
    </row>
    <row r="35" spans="2:24" ht="15.75" thickBot="1" x14ac:dyDescent="0.3">
      <c r="B35" s="138" t="s">
        <v>128</v>
      </c>
      <c r="C35" s="275">
        <v>366000</v>
      </c>
      <c r="D35" s="275">
        <v>366000</v>
      </c>
      <c r="E35" s="246">
        <v>360261.32404181181</v>
      </c>
      <c r="F35" s="269"/>
      <c r="G35" s="276">
        <v>366000</v>
      </c>
      <c r="H35" s="276">
        <v>0</v>
      </c>
      <c r="I35" s="276">
        <v>0</v>
      </c>
      <c r="J35" s="276">
        <v>0</v>
      </c>
      <c r="K35" s="277">
        <v>366000</v>
      </c>
      <c r="L35" s="270"/>
      <c r="M35" s="276">
        <v>366000</v>
      </c>
      <c r="N35" s="276">
        <v>0</v>
      </c>
      <c r="O35" s="276">
        <v>0</v>
      </c>
      <c r="P35" s="276">
        <v>0</v>
      </c>
      <c r="Q35" s="278">
        <v>366000</v>
      </c>
      <c r="R35" s="271"/>
      <c r="S35" s="276">
        <v>360261.32404181181</v>
      </c>
      <c r="T35" s="276">
        <v>0</v>
      </c>
      <c r="U35" s="276">
        <v>0</v>
      </c>
      <c r="V35" s="276">
        <v>0</v>
      </c>
      <c r="W35" s="277">
        <v>360261.32404181181</v>
      </c>
      <c r="X35" s="60"/>
    </row>
    <row r="36" spans="2:24" ht="15.75" thickBot="1" x14ac:dyDescent="0.3">
      <c r="B36" s="138" t="s">
        <v>9</v>
      </c>
      <c r="C36" s="275">
        <v>95015</v>
      </c>
      <c r="D36" s="275">
        <v>95015</v>
      </c>
      <c r="E36" s="246">
        <v>93525.21777003484</v>
      </c>
      <c r="F36" s="269"/>
      <c r="G36" s="276">
        <v>95015</v>
      </c>
      <c r="H36" s="276">
        <v>0</v>
      </c>
      <c r="I36" s="276">
        <v>0</v>
      </c>
      <c r="J36" s="276">
        <v>0</v>
      </c>
      <c r="K36" s="277">
        <v>95015</v>
      </c>
      <c r="L36" s="270"/>
      <c r="M36" s="276">
        <v>95015</v>
      </c>
      <c r="N36" s="276">
        <v>0</v>
      </c>
      <c r="O36" s="276">
        <v>0</v>
      </c>
      <c r="P36" s="276">
        <v>0</v>
      </c>
      <c r="Q36" s="278">
        <v>95015</v>
      </c>
      <c r="R36" s="271"/>
      <c r="S36" s="276">
        <v>93525.21777003484</v>
      </c>
      <c r="T36" s="276">
        <v>0</v>
      </c>
      <c r="U36" s="276">
        <v>0</v>
      </c>
      <c r="V36" s="276">
        <v>0</v>
      </c>
      <c r="W36" s="277">
        <v>93525.21777003484</v>
      </c>
      <c r="X36" s="60"/>
    </row>
    <row r="37" spans="2:24" ht="15.75" thickBot="1" x14ac:dyDescent="0.3">
      <c r="B37" s="138" t="s">
        <v>124</v>
      </c>
      <c r="C37" s="275">
        <v>0</v>
      </c>
      <c r="D37" s="275">
        <v>0</v>
      </c>
      <c r="E37" s="246">
        <v>0</v>
      </c>
      <c r="F37" s="269"/>
      <c r="G37" s="276">
        <v>0</v>
      </c>
      <c r="H37" s="276">
        <v>0</v>
      </c>
      <c r="I37" s="276">
        <v>0</v>
      </c>
      <c r="J37" s="276">
        <v>0</v>
      </c>
      <c r="K37" s="277">
        <v>0</v>
      </c>
      <c r="L37" s="270"/>
      <c r="M37" s="276">
        <v>0</v>
      </c>
      <c r="N37" s="276">
        <v>0</v>
      </c>
      <c r="O37" s="276">
        <v>0</v>
      </c>
      <c r="P37" s="276">
        <v>0</v>
      </c>
      <c r="Q37" s="278">
        <v>0</v>
      </c>
      <c r="R37" s="271"/>
      <c r="S37" s="276">
        <v>0</v>
      </c>
      <c r="T37" s="276">
        <v>0</v>
      </c>
      <c r="U37" s="276">
        <v>0</v>
      </c>
      <c r="V37" s="276">
        <v>0</v>
      </c>
      <c r="W37" s="277">
        <v>0</v>
      </c>
      <c r="X37" s="60"/>
    </row>
    <row r="38" spans="2:24" ht="6" customHeight="1" thickBot="1" x14ac:dyDescent="0.3">
      <c r="C38" s="251"/>
      <c r="D38" s="251"/>
      <c r="E38" s="279"/>
      <c r="F38" s="269"/>
      <c r="G38" s="269"/>
      <c r="H38" s="269"/>
      <c r="I38" s="269"/>
      <c r="J38" s="269"/>
      <c r="K38" s="254"/>
      <c r="L38" s="270"/>
      <c r="M38" s="269"/>
      <c r="N38" s="253"/>
      <c r="O38" s="253"/>
      <c r="P38" s="253"/>
      <c r="Q38" s="274"/>
      <c r="R38" s="271"/>
      <c r="S38" s="253"/>
      <c r="T38" s="253"/>
      <c r="U38" s="253"/>
      <c r="V38" s="253"/>
      <c r="W38" s="254"/>
      <c r="X38" s="60"/>
    </row>
    <row r="39" spans="2:24" ht="15.75" thickBot="1" x14ac:dyDescent="0.3">
      <c r="B39" s="124" t="s">
        <v>34</v>
      </c>
      <c r="C39" s="272">
        <v>1068506</v>
      </c>
      <c r="D39" s="272">
        <v>1068506</v>
      </c>
      <c r="E39" s="256">
        <v>1051752.4216027874</v>
      </c>
      <c r="F39" s="269"/>
      <c r="G39" s="255">
        <v>1068506</v>
      </c>
      <c r="H39" s="255">
        <v>0</v>
      </c>
      <c r="I39" s="255">
        <v>0</v>
      </c>
      <c r="J39" s="255">
        <v>0</v>
      </c>
      <c r="K39" s="256">
        <v>1068506</v>
      </c>
      <c r="L39" s="270"/>
      <c r="M39" s="255">
        <v>1068506</v>
      </c>
      <c r="N39" s="255">
        <v>0</v>
      </c>
      <c r="O39" s="255">
        <v>0</v>
      </c>
      <c r="P39" s="255">
        <v>0</v>
      </c>
      <c r="Q39" s="263">
        <v>1068506</v>
      </c>
      <c r="R39" s="271"/>
      <c r="S39" s="255">
        <v>1051752.4216027874</v>
      </c>
      <c r="T39" s="255">
        <v>0</v>
      </c>
      <c r="U39" s="255">
        <v>0</v>
      </c>
      <c r="V39" s="255">
        <v>0</v>
      </c>
      <c r="W39" s="256">
        <v>1051752.4216027874</v>
      </c>
      <c r="X39" s="60"/>
    </row>
    <row r="40" spans="2:24" ht="15.75" thickBot="1" x14ac:dyDescent="0.3">
      <c r="C40" s="273"/>
      <c r="D40" s="273"/>
      <c r="E40" s="254"/>
      <c r="F40" s="269"/>
      <c r="G40" s="253"/>
      <c r="H40" s="253"/>
      <c r="I40" s="253"/>
      <c r="J40" s="253"/>
      <c r="K40" s="254"/>
      <c r="L40" s="253"/>
      <c r="M40" s="253"/>
      <c r="N40" s="253"/>
      <c r="O40" s="253"/>
      <c r="P40" s="253"/>
      <c r="Q40" s="274"/>
      <c r="R40" s="253"/>
      <c r="S40" s="253"/>
      <c r="T40" s="253"/>
      <c r="U40" s="253"/>
      <c r="V40" s="253"/>
      <c r="W40" s="254"/>
    </row>
    <row r="41" spans="2:24" ht="15.75" thickBot="1" x14ac:dyDescent="0.3">
      <c r="B41" s="124" t="s">
        <v>98</v>
      </c>
      <c r="C41" s="272">
        <v>6105365.6496408489</v>
      </c>
      <c r="D41" s="272">
        <v>6066205.2477076631</v>
      </c>
      <c r="E41" s="256">
        <v>5971090.5312801916</v>
      </c>
      <c r="F41" s="269"/>
      <c r="G41" s="255">
        <v>3475287.4685966666</v>
      </c>
      <c r="H41" s="255">
        <v>2062578.8637012234</v>
      </c>
      <c r="I41" s="255">
        <v>567499.3173429583</v>
      </c>
      <c r="J41" s="255">
        <v>0</v>
      </c>
      <c r="K41" s="256">
        <v>6105365.6496408498</v>
      </c>
      <c r="L41" s="270"/>
      <c r="M41" s="255">
        <v>3456464.0611463711</v>
      </c>
      <c r="N41" s="255">
        <v>2046721.0716411097</v>
      </c>
      <c r="O41" s="255">
        <v>563020.11492018285</v>
      </c>
      <c r="P41" s="255">
        <v>0</v>
      </c>
      <c r="Q41" s="263">
        <v>6066205.2477076622</v>
      </c>
      <c r="R41" s="271"/>
      <c r="S41" s="255">
        <v>3402268.6316162008</v>
      </c>
      <c r="T41" s="255">
        <v>2014629.6262669459</v>
      </c>
      <c r="U41" s="255">
        <v>554192.27339704393</v>
      </c>
      <c r="V41" s="255">
        <v>0</v>
      </c>
      <c r="W41" s="256">
        <v>5971090.5312801898</v>
      </c>
      <c r="X41" s="60"/>
    </row>
    <row r="42" spans="2:24" x14ac:dyDescent="0.25">
      <c r="Q42" s="207"/>
      <c r="W42" s="208"/>
    </row>
    <row r="43" spans="2:24" x14ac:dyDescent="0.25">
      <c r="K43" s="206"/>
    </row>
    <row r="44" spans="2:24" x14ac:dyDescent="0.25">
      <c r="K44" s="206"/>
    </row>
    <row r="45" spans="2:24" x14ac:dyDescent="0.25">
      <c r="K45" s="206"/>
    </row>
    <row r="46" spans="2:24" x14ac:dyDescent="0.25">
      <c r="K46" s="206"/>
    </row>
    <row r="47" spans="2:24" x14ac:dyDescent="0.25">
      <c r="K47" s="35"/>
    </row>
    <row r="48" spans="2:24" x14ac:dyDescent="0.25">
      <c r="K48" s="35"/>
    </row>
  </sheetData>
  <pageMargins left="0.70866141732283472" right="0.70866141732283472" top="0.74803149606299213" bottom="0.74803149606299213" header="0.31496062992125984" footer="0.31496062992125984"/>
  <pageSetup paperSize="8" scale="6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B1:GC170"/>
  <sheetViews>
    <sheetView showGridLines="0" zoomScale="80" zoomScaleNormal="80" workbookViewId="0">
      <selection activeCell="C4" sqref="C4"/>
    </sheetView>
  </sheetViews>
  <sheetFormatPr defaultColWidth="8.85546875" defaultRowHeight="15" outlineLevelCol="1" x14ac:dyDescent="0.25"/>
  <cols>
    <col min="1" max="1" width="4.140625" style="6" customWidth="1"/>
    <col min="2" max="2" width="28.5703125" style="6" hidden="1" customWidth="1"/>
    <col min="3" max="3" width="30.7109375" style="6" customWidth="1"/>
    <col min="4" max="4" width="17.5703125" style="6" customWidth="1"/>
    <col min="5" max="5" width="11.140625" style="6" customWidth="1"/>
    <col min="6" max="6" width="41.140625" style="6" customWidth="1"/>
    <col min="7" max="7" width="13.140625" style="6" hidden="1" customWidth="1" outlineLevel="1"/>
    <col min="8" max="8" width="22.140625" style="6" hidden="1" customWidth="1" outlineLevel="1"/>
    <col min="9" max="9" width="30.140625" style="6" hidden="1" customWidth="1" outlineLevel="1"/>
    <col min="10" max="12" width="14.28515625" style="6" hidden="1" customWidth="1" outlineLevel="1"/>
    <col min="13" max="14" width="15.28515625" style="6" hidden="1" customWidth="1" outlineLevel="1"/>
    <col min="15" max="16" width="16.42578125" style="6" hidden="1" customWidth="1" outlineLevel="1"/>
    <col min="17" max="18" width="16" style="6" hidden="1" customWidth="1" outlineLevel="1"/>
    <col min="19" max="22" width="12.140625" style="6" hidden="1" customWidth="1" outlineLevel="1"/>
    <col min="23" max="23" width="16" style="6" hidden="1" customWidth="1" outlineLevel="1"/>
    <col min="24" max="24" width="14" style="6" hidden="1" customWidth="1" outlineLevel="1"/>
    <col min="25" max="26" width="16" style="62" hidden="1" customWidth="1" outlineLevel="1"/>
    <col min="27" max="27" width="17.85546875" style="62" hidden="1" customWidth="1" outlineLevel="1"/>
    <col min="28" max="28" width="13" style="6" hidden="1" customWidth="1" outlineLevel="1"/>
    <col min="29" max="29" width="15.28515625" style="6" hidden="1" customWidth="1" outlineLevel="1"/>
    <col min="30" max="30" width="14.5703125" style="6" hidden="1" customWidth="1" outlineLevel="1"/>
    <col min="31" max="54" width="12.28515625" style="6" hidden="1" customWidth="1" outlineLevel="1"/>
    <col min="55" max="81" width="11.28515625" style="6" hidden="1" customWidth="1" outlineLevel="1"/>
    <col min="82" max="93" width="10.28515625" style="6" hidden="1" customWidth="1" outlineLevel="1"/>
    <col min="94" max="94" width="3.7109375" style="6" customWidth="1" collapsed="1"/>
    <col min="95" max="99" width="13.7109375" style="6" customWidth="1"/>
    <col min="100" max="100" width="4.7109375" style="6" customWidth="1"/>
    <col min="101" max="105" width="13.7109375" style="6" customWidth="1"/>
    <col min="106" max="106" width="4.7109375" style="6" customWidth="1"/>
    <col min="107" max="111" width="13.7109375" style="6" customWidth="1"/>
    <col min="112" max="112" width="8.85546875" style="6"/>
    <col min="113" max="113" width="11.5703125" style="6" bestFit="1" customWidth="1"/>
    <col min="114"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c r="Y3" s="62"/>
      <c r="Z3" s="62"/>
      <c r="AA3" s="62"/>
    </row>
    <row r="4" spans="3:185" s="329" customFormat="1" x14ac:dyDescent="0.25">
      <c r="C4" s="342" t="s">
        <v>248</v>
      </c>
      <c r="Y4" s="62"/>
      <c r="Z4" s="62"/>
      <c r="AA4" s="62"/>
    </row>
    <row r="5" spans="3:185" s="329" customFormat="1" x14ac:dyDescent="0.25">
      <c r="Y5" s="62"/>
      <c r="Z5" s="62"/>
      <c r="AA5" s="62"/>
    </row>
    <row r="6" spans="3:185" s="329" customFormat="1" x14ac:dyDescent="0.25">
      <c r="Y6" s="62"/>
      <c r="Z6" s="62"/>
      <c r="AA6" s="62"/>
    </row>
    <row r="7" spans="3:185" s="329" customFormat="1" x14ac:dyDescent="0.25">
      <c r="Y7" s="62"/>
      <c r="Z7" s="62"/>
      <c r="AA7" s="62"/>
    </row>
    <row r="8" spans="3:185" s="329" customFormat="1" x14ac:dyDescent="0.25">
      <c r="Y8" s="62"/>
      <c r="Z8" s="62"/>
      <c r="AA8" s="62"/>
    </row>
    <row r="9" spans="3:185" s="329" customFormat="1" x14ac:dyDescent="0.25">
      <c r="Y9" s="62"/>
      <c r="Z9" s="62"/>
      <c r="AA9" s="62"/>
    </row>
    <row r="10" spans="3:185" s="329" customFormat="1" x14ac:dyDescent="0.25">
      <c r="Y10" s="62"/>
      <c r="Z10" s="62"/>
      <c r="AA10" s="62"/>
    </row>
    <row r="11" spans="3:185" s="329" customFormat="1" x14ac:dyDescent="0.25">
      <c r="Y11" s="62"/>
      <c r="Z11" s="62"/>
      <c r="AA11" s="62"/>
    </row>
    <row r="12" spans="3:185" s="329" customFormat="1" x14ac:dyDescent="0.25">
      <c r="Y12" s="62"/>
      <c r="Z12" s="62"/>
      <c r="AA12" s="62"/>
    </row>
    <row r="13" spans="3:185" s="329" customFormat="1" x14ac:dyDescent="0.25">
      <c r="Y13" s="62"/>
      <c r="Z13" s="62"/>
      <c r="AA13" s="62"/>
    </row>
    <row r="14" spans="3:185" s="329" customFormat="1" x14ac:dyDescent="0.25">
      <c r="Y14" s="62"/>
      <c r="Z14" s="62"/>
      <c r="AA14" s="62"/>
    </row>
    <row r="15" spans="3:185" s="329" customFormat="1" x14ac:dyDescent="0.25">
      <c r="Y15" s="62"/>
      <c r="Z15" s="62"/>
      <c r="AA15" s="62"/>
    </row>
    <row r="16" spans="3:185" s="329" customFormat="1" x14ac:dyDescent="0.25">
      <c r="Y16" s="62"/>
      <c r="Z16" s="62"/>
      <c r="AA16" s="62"/>
    </row>
    <row r="17" spans="25:27" s="329" customFormat="1" x14ac:dyDescent="0.25">
      <c r="Y17" s="62"/>
      <c r="Z17" s="62"/>
      <c r="AA17" s="62"/>
    </row>
    <row r="18" spans="25:27" s="329" customFormat="1" x14ac:dyDescent="0.25">
      <c r="Y18" s="62"/>
      <c r="Z18" s="62"/>
      <c r="AA18" s="62"/>
    </row>
    <row r="19" spans="25:27" s="329" customFormat="1" x14ac:dyDescent="0.25">
      <c r="Y19" s="62"/>
      <c r="Z19" s="62"/>
      <c r="AA19" s="62"/>
    </row>
    <row r="20" spans="25:27" s="329" customFormat="1" x14ac:dyDescent="0.25">
      <c r="Y20" s="62"/>
      <c r="Z20" s="62"/>
      <c r="AA20" s="62"/>
    </row>
    <row r="21" spans="25:27" s="329" customFormat="1" x14ac:dyDescent="0.25">
      <c r="Y21" s="62"/>
      <c r="Z21" s="62"/>
      <c r="AA21" s="62"/>
    </row>
    <row r="22" spans="25:27" s="329" customFormat="1" x14ac:dyDescent="0.25">
      <c r="Y22" s="62"/>
      <c r="Z22" s="62"/>
      <c r="AA22" s="62"/>
    </row>
    <row r="23" spans="25:27" s="329" customFormat="1" x14ac:dyDescent="0.25">
      <c r="Y23" s="62"/>
      <c r="Z23" s="62"/>
      <c r="AA23" s="62"/>
    </row>
    <row r="24" spans="25:27" s="329" customFormat="1" x14ac:dyDescent="0.25">
      <c r="Y24" s="62"/>
      <c r="Z24" s="62"/>
      <c r="AA24" s="62"/>
    </row>
    <row r="25" spans="25:27" s="329" customFormat="1" x14ac:dyDescent="0.25">
      <c r="Y25" s="62"/>
      <c r="Z25" s="62"/>
      <c r="AA25" s="62"/>
    </row>
    <row r="26" spans="25:27" s="329" customFormat="1" x14ac:dyDescent="0.25">
      <c r="Y26" s="62"/>
      <c r="Z26" s="62"/>
      <c r="AA26" s="62"/>
    </row>
    <row r="27" spans="25:27" s="329" customFormat="1" x14ac:dyDescent="0.25">
      <c r="Y27" s="62"/>
      <c r="Z27" s="62"/>
      <c r="AA27" s="62"/>
    </row>
    <row r="28" spans="25:27" s="329" customFormat="1" x14ac:dyDescent="0.25">
      <c r="Y28" s="62"/>
      <c r="Z28" s="62"/>
      <c r="AA28" s="62"/>
    </row>
    <row r="29" spans="25:27" s="329" customFormat="1" x14ac:dyDescent="0.25">
      <c r="Y29" s="62"/>
      <c r="Z29" s="62"/>
      <c r="AA29" s="62"/>
    </row>
    <row r="30" spans="25:27" s="329" customFormat="1" x14ac:dyDescent="0.25">
      <c r="Y30" s="62"/>
      <c r="Z30" s="62"/>
      <c r="AA30" s="62"/>
    </row>
    <row r="31" spans="25:27" s="329" customFormat="1" x14ac:dyDescent="0.25">
      <c r="Y31" s="62"/>
      <c r="Z31" s="62"/>
      <c r="AA31" s="62"/>
    </row>
    <row r="32" spans="25:27" s="329" customFormat="1" x14ac:dyDescent="0.25">
      <c r="Y32" s="62"/>
      <c r="Z32" s="62"/>
      <c r="AA32" s="62"/>
    </row>
    <row r="33" spans="25:27" s="329" customFormat="1" x14ac:dyDescent="0.25">
      <c r="Y33" s="62"/>
      <c r="Z33" s="62"/>
      <c r="AA33" s="62"/>
    </row>
    <row r="34" spans="25:27" s="329" customFormat="1" x14ac:dyDescent="0.25">
      <c r="Y34" s="62"/>
      <c r="Z34" s="62"/>
      <c r="AA34" s="62"/>
    </row>
    <row r="35" spans="25:27" s="329" customFormat="1" x14ac:dyDescent="0.25">
      <c r="Y35" s="62"/>
      <c r="Z35" s="62"/>
      <c r="AA35" s="62"/>
    </row>
    <row r="36" spans="25:27" s="329" customFormat="1" x14ac:dyDescent="0.25">
      <c r="Y36" s="62"/>
      <c r="Z36" s="62"/>
      <c r="AA36" s="62"/>
    </row>
    <row r="37" spans="25:27" s="329" customFormat="1" x14ac:dyDescent="0.25">
      <c r="Y37" s="62"/>
      <c r="Z37" s="62"/>
      <c r="AA37" s="62"/>
    </row>
    <row r="38" spans="25:27" s="329" customFormat="1" x14ac:dyDescent="0.25">
      <c r="Y38" s="62"/>
      <c r="Z38" s="62"/>
      <c r="AA38" s="62"/>
    </row>
    <row r="39" spans="25:27" s="329" customFormat="1" x14ac:dyDescent="0.25">
      <c r="Y39" s="62"/>
      <c r="Z39" s="62"/>
      <c r="AA39" s="62"/>
    </row>
    <row r="40" spans="25:27" s="329" customFormat="1" x14ac:dyDescent="0.25">
      <c r="Y40" s="62"/>
      <c r="Z40" s="62"/>
      <c r="AA40" s="62"/>
    </row>
    <row r="41" spans="25:27" s="329" customFormat="1" x14ac:dyDescent="0.25">
      <c r="Y41" s="62"/>
      <c r="Z41" s="62"/>
      <c r="AA41" s="62"/>
    </row>
    <row r="42" spans="25:27" s="329" customFormat="1" x14ac:dyDescent="0.25">
      <c r="Y42" s="62"/>
      <c r="Z42" s="62"/>
      <c r="AA42" s="62"/>
    </row>
    <row r="43" spans="25:27" s="329" customFormat="1" x14ac:dyDescent="0.25">
      <c r="Y43" s="62"/>
      <c r="Z43" s="62"/>
      <c r="AA43" s="62"/>
    </row>
    <row r="44" spans="25:27" s="329" customFormat="1" x14ac:dyDescent="0.25">
      <c r="Y44" s="62"/>
      <c r="Z44" s="62"/>
      <c r="AA44" s="62"/>
    </row>
    <row r="45" spans="25:27" s="329" customFormat="1" x14ac:dyDescent="0.25">
      <c r="Y45" s="62"/>
      <c r="Z45" s="62"/>
      <c r="AA45" s="62"/>
    </row>
    <row r="46" spans="25:27" s="329" customFormat="1" x14ac:dyDescent="0.25">
      <c r="Y46" s="62"/>
      <c r="Z46" s="62"/>
      <c r="AA46" s="62"/>
    </row>
    <row r="47" spans="25:27" s="329" customFormat="1" x14ac:dyDescent="0.25">
      <c r="Y47" s="62"/>
      <c r="Z47" s="62"/>
      <c r="AA47" s="62"/>
    </row>
    <row r="48" spans="25:27" s="329" customFormat="1" x14ac:dyDescent="0.25">
      <c r="Y48" s="62"/>
      <c r="Z48" s="62"/>
      <c r="AA48" s="62"/>
    </row>
    <row r="49" spans="25:27" s="329" customFormat="1" x14ac:dyDescent="0.25">
      <c r="Y49" s="62"/>
      <c r="Z49" s="62"/>
      <c r="AA49" s="62"/>
    </row>
    <row r="50" spans="25:27" s="329" customFormat="1" x14ac:dyDescent="0.25">
      <c r="Y50" s="62"/>
      <c r="Z50" s="62"/>
      <c r="AA50" s="62"/>
    </row>
    <row r="51" spans="25:27" s="329" customFormat="1" x14ac:dyDescent="0.25">
      <c r="Y51" s="62"/>
      <c r="Z51" s="62"/>
      <c r="AA51" s="62"/>
    </row>
    <row r="52" spans="25:27" s="329" customFormat="1" x14ac:dyDescent="0.25">
      <c r="Y52" s="62"/>
      <c r="Z52" s="62"/>
      <c r="AA52" s="62"/>
    </row>
    <row r="53" spans="25:27" s="329" customFormat="1" x14ac:dyDescent="0.25">
      <c r="Y53" s="62"/>
      <c r="Z53" s="62"/>
      <c r="AA53" s="62"/>
    </row>
    <row r="54" spans="25:27" s="329" customFormat="1" x14ac:dyDescent="0.25">
      <c r="Y54" s="62"/>
      <c r="Z54" s="62"/>
      <c r="AA54" s="62"/>
    </row>
    <row r="55" spans="25:27" s="329" customFormat="1" x14ac:dyDescent="0.25">
      <c r="Y55" s="62"/>
      <c r="Z55" s="62"/>
      <c r="AA55" s="62"/>
    </row>
    <row r="56" spans="25:27" s="329" customFormat="1" x14ac:dyDescent="0.25">
      <c r="Y56" s="62"/>
      <c r="Z56" s="62"/>
      <c r="AA56" s="62"/>
    </row>
    <row r="57" spans="25:27" s="329" customFormat="1" x14ac:dyDescent="0.25">
      <c r="Y57" s="62"/>
      <c r="Z57" s="62"/>
      <c r="AA57" s="62"/>
    </row>
    <row r="58" spans="25:27" s="329" customFormat="1" x14ac:dyDescent="0.25">
      <c r="Y58" s="62"/>
      <c r="Z58" s="62"/>
      <c r="AA58" s="62"/>
    </row>
    <row r="59" spans="25:27" s="329" customFormat="1" x14ac:dyDescent="0.25">
      <c r="Y59" s="62"/>
      <c r="Z59" s="62"/>
      <c r="AA59" s="62"/>
    </row>
    <row r="60" spans="25:27" s="329" customFormat="1" x14ac:dyDescent="0.25">
      <c r="Y60" s="62"/>
      <c r="Z60" s="62"/>
      <c r="AA60" s="62"/>
    </row>
    <row r="61" spans="25:27" s="329" customFormat="1" x14ac:dyDescent="0.25">
      <c r="Y61" s="62"/>
      <c r="Z61" s="62"/>
      <c r="AA61" s="62"/>
    </row>
    <row r="62" spans="25:27" s="329" customFormat="1" x14ac:dyDescent="0.25">
      <c r="Y62" s="62"/>
      <c r="Z62" s="62"/>
      <c r="AA62" s="62"/>
    </row>
    <row r="63" spans="25:27" s="329" customFormat="1" x14ac:dyDescent="0.25">
      <c r="Y63" s="62"/>
      <c r="Z63" s="62"/>
      <c r="AA63" s="62"/>
    </row>
    <row r="64" spans="25:27" s="329" customFormat="1" x14ac:dyDescent="0.25">
      <c r="Y64" s="62"/>
      <c r="Z64" s="62"/>
      <c r="AA64" s="62"/>
    </row>
    <row r="65" spans="25:27" s="329" customFormat="1" x14ac:dyDescent="0.25">
      <c r="Y65" s="62"/>
      <c r="Z65" s="62"/>
      <c r="AA65" s="62"/>
    </row>
    <row r="66" spans="25:27" s="329" customFormat="1" x14ac:dyDescent="0.25">
      <c r="Y66" s="62"/>
      <c r="Z66" s="62"/>
      <c r="AA66" s="62"/>
    </row>
    <row r="67" spans="25:27" s="329" customFormat="1" x14ac:dyDescent="0.25">
      <c r="Y67" s="62"/>
      <c r="Z67" s="62"/>
      <c r="AA67" s="62"/>
    </row>
    <row r="68" spans="25:27" s="329" customFormat="1" x14ac:dyDescent="0.25">
      <c r="Y68" s="62"/>
      <c r="Z68" s="62"/>
      <c r="AA68" s="62"/>
    </row>
    <row r="69" spans="25:27" s="329" customFormat="1" x14ac:dyDescent="0.25">
      <c r="Y69" s="62"/>
      <c r="Z69" s="62"/>
      <c r="AA69" s="62"/>
    </row>
    <row r="70" spans="25:27" s="329" customFormat="1" x14ac:dyDescent="0.25">
      <c r="Y70" s="62"/>
      <c r="Z70" s="62"/>
      <c r="AA70" s="62"/>
    </row>
    <row r="71" spans="25:27" s="329" customFormat="1" x14ac:dyDescent="0.25">
      <c r="Y71" s="62"/>
      <c r="Z71" s="62"/>
      <c r="AA71" s="62"/>
    </row>
    <row r="72" spans="25:27" s="329" customFormat="1" x14ac:dyDescent="0.25">
      <c r="Y72" s="62"/>
      <c r="Z72" s="62"/>
      <c r="AA72" s="62"/>
    </row>
    <row r="73" spans="25:27" s="329" customFormat="1" x14ac:dyDescent="0.25">
      <c r="Y73" s="62"/>
      <c r="Z73" s="62"/>
      <c r="AA73" s="62"/>
    </row>
    <row r="74" spans="25:27" s="329" customFormat="1" x14ac:dyDescent="0.25">
      <c r="Y74" s="62"/>
      <c r="Z74" s="62"/>
      <c r="AA74" s="62"/>
    </row>
    <row r="75" spans="25:27" s="329" customFormat="1" x14ac:dyDescent="0.25">
      <c r="Y75" s="62"/>
      <c r="Z75" s="62"/>
      <c r="AA75" s="62"/>
    </row>
    <row r="76" spans="25:27" s="329" customFormat="1" x14ac:dyDescent="0.25">
      <c r="Y76" s="62"/>
      <c r="Z76" s="62"/>
      <c r="AA76" s="62"/>
    </row>
    <row r="77" spans="25:27" s="329" customFormat="1" x14ac:dyDescent="0.25">
      <c r="Y77" s="62"/>
      <c r="Z77" s="62"/>
      <c r="AA77" s="62"/>
    </row>
    <row r="78" spans="25:27" s="329" customFormat="1" x14ac:dyDescent="0.25">
      <c r="Y78" s="62"/>
      <c r="Z78" s="62"/>
      <c r="AA78" s="62"/>
    </row>
    <row r="79" spans="25:27" s="329" customFormat="1" x14ac:dyDescent="0.25">
      <c r="Y79" s="62"/>
      <c r="Z79" s="62"/>
      <c r="AA79" s="62"/>
    </row>
    <row r="80" spans="25:27" s="329" customFormat="1" x14ac:dyDescent="0.25">
      <c r="Y80" s="62"/>
      <c r="Z80" s="62"/>
      <c r="AA80" s="62"/>
    </row>
    <row r="81" spans="25:27" s="329" customFormat="1" x14ac:dyDescent="0.25">
      <c r="Y81" s="62"/>
      <c r="Z81" s="62"/>
      <c r="AA81" s="62"/>
    </row>
    <row r="82" spans="25:27" s="329" customFormat="1" x14ac:dyDescent="0.25">
      <c r="Y82" s="62"/>
      <c r="Z82" s="62"/>
      <c r="AA82" s="62"/>
    </row>
    <row r="83" spans="25:27" s="329" customFormat="1" x14ac:dyDescent="0.25">
      <c r="Y83" s="62"/>
      <c r="Z83" s="62"/>
      <c r="AA83" s="62"/>
    </row>
    <row r="84" spans="25:27" s="329" customFormat="1" x14ac:dyDescent="0.25">
      <c r="Y84" s="62"/>
      <c r="Z84" s="62"/>
      <c r="AA84" s="62"/>
    </row>
    <row r="85" spans="25:27" s="329" customFormat="1" x14ac:dyDescent="0.25">
      <c r="Y85" s="62"/>
      <c r="Z85" s="62"/>
      <c r="AA85" s="62"/>
    </row>
    <row r="86" spans="25:27" s="329" customFormat="1" x14ac:dyDescent="0.25">
      <c r="Y86" s="62"/>
      <c r="Z86" s="62"/>
      <c r="AA86" s="62"/>
    </row>
    <row r="87" spans="25:27" s="329" customFormat="1" x14ac:dyDescent="0.25">
      <c r="Y87" s="62"/>
      <c r="Z87" s="62"/>
      <c r="AA87" s="62"/>
    </row>
    <row r="88" spans="25:27" s="329" customFormat="1" x14ac:dyDescent="0.25">
      <c r="Y88" s="62"/>
      <c r="Z88" s="62"/>
      <c r="AA88" s="62"/>
    </row>
    <row r="89" spans="25:27" s="329" customFormat="1" x14ac:dyDescent="0.25">
      <c r="Y89" s="62"/>
      <c r="Z89" s="62"/>
      <c r="AA89" s="62"/>
    </row>
    <row r="90" spans="25:27" s="329" customFormat="1" x14ac:dyDescent="0.25">
      <c r="Y90" s="62"/>
      <c r="Z90" s="62"/>
      <c r="AA90" s="62"/>
    </row>
    <row r="91" spans="25:27" s="329" customFormat="1" x14ac:dyDescent="0.25">
      <c r="Y91" s="62"/>
      <c r="Z91" s="62"/>
      <c r="AA91" s="62"/>
    </row>
    <row r="92" spans="25:27" s="329" customFormat="1" x14ac:dyDescent="0.25">
      <c r="Y92" s="62"/>
      <c r="Z92" s="62"/>
      <c r="AA92" s="62"/>
    </row>
    <row r="93" spans="25:27" s="329" customFormat="1" x14ac:dyDescent="0.25">
      <c r="Y93" s="62"/>
      <c r="Z93" s="62"/>
      <c r="AA93" s="62"/>
    </row>
    <row r="94" spans="25:27" s="329" customFormat="1" x14ac:dyDescent="0.25">
      <c r="Y94" s="62"/>
      <c r="Z94" s="62"/>
      <c r="AA94" s="62"/>
    </row>
    <row r="95" spans="25:27" s="329" customFormat="1" x14ac:dyDescent="0.25">
      <c r="Y95" s="62"/>
      <c r="Z95" s="62"/>
      <c r="AA95" s="62"/>
    </row>
    <row r="96" spans="25:27" s="329" customFormat="1" x14ac:dyDescent="0.25">
      <c r="Y96" s="62"/>
      <c r="Z96" s="62"/>
      <c r="AA96" s="62"/>
    </row>
    <row r="97" spans="25:27" s="329" customFormat="1" x14ac:dyDescent="0.25">
      <c r="Y97" s="62"/>
      <c r="Z97" s="62"/>
      <c r="AA97" s="62"/>
    </row>
    <row r="98" spans="25:27" s="329" customFormat="1" x14ac:dyDescent="0.25">
      <c r="Y98" s="62"/>
      <c r="Z98" s="62"/>
      <c r="AA98" s="62"/>
    </row>
    <row r="99" spans="25:27" s="329" customFormat="1" x14ac:dyDescent="0.25">
      <c r="Y99" s="62"/>
      <c r="Z99" s="62"/>
      <c r="AA99" s="62"/>
    </row>
    <row r="100" spans="25:27" s="329" customFormat="1" x14ac:dyDescent="0.25">
      <c r="Y100" s="62"/>
      <c r="Z100" s="62"/>
      <c r="AA100" s="62"/>
    </row>
    <row r="101" spans="25:27" s="329" customFormat="1" x14ac:dyDescent="0.25">
      <c r="Y101" s="62"/>
      <c r="Z101" s="62"/>
      <c r="AA101" s="62"/>
    </row>
    <row r="102" spans="25:27" s="329" customFormat="1" x14ac:dyDescent="0.25">
      <c r="Y102" s="62"/>
      <c r="Z102" s="62"/>
      <c r="AA102" s="62"/>
    </row>
    <row r="103" spans="25:27" s="329" customFormat="1" x14ac:dyDescent="0.25">
      <c r="Y103" s="62"/>
      <c r="Z103" s="62"/>
      <c r="AA103" s="62"/>
    </row>
    <row r="104" spans="25:27" s="329" customFormat="1" x14ac:dyDescent="0.25">
      <c r="Y104" s="62"/>
      <c r="Z104" s="62"/>
      <c r="AA104" s="62"/>
    </row>
    <row r="105" spans="25:27" s="329" customFormat="1" x14ac:dyDescent="0.25">
      <c r="Y105" s="62"/>
      <c r="Z105" s="62"/>
      <c r="AA105" s="62"/>
    </row>
    <row r="106" spans="25:27" s="329" customFormat="1" x14ac:dyDescent="0.25">
      <c r="Y106" s="62"/>
      <c r="Z106" s="62"/>
      <c r="AA106" s="62"/>
    </row>
    <row r="107" spans="25:27" s="329" customFormat="1" x14ac:dyDescent="0.25">
      <c r="Y107" s="62"/>
      <c r="Z107" s="62"/>
      <c r="AA107" s="62"/>
    </row>
    <row r="108" spans="25:27" s="329" customFormat="1" x14ac:dyDescent="0.25">
      <c r="Y108" s="62"/>
      <c r="Z108" s="62"/>
      <c r="AA108" s="62"/>
    </row>
    <row r="109" spans="25:27" s="329" customFormat="1" x14ac:dyDescent="0.25">
      <c r="Y109" s="62"/>
      <c r="Z109" s="62"/>
      <c r="AA109" s="62"/>
    </row>
    <row r="110" spans="25:27" s="329" customFormat="1" x14ac:dyDescent="0.25">
      <c r="Y110" s="62"/>
      <c r="Z110" s="62"/>
      <c r="AA110" s="62"/>
    </row>
    <row r="111" spans="25:27" s="329" customFormat="1" x14ac:dyDescent="0.25">
      <c r="Y111" s="62"/>
      <c r="Z111" s="62"/>
      <c r="AA111" s="62"/>
    </row>
    <row r="112" spans="25:27" s="329" customFormat="1" x14ac:dyDescent="0.25">
      <c r="Y112" s="62"/>
      <c r="Z112" s="62"/>
      <c r="AA112" s="62"/>
    </row>
    <row r="113" spans="25:27" s="329" customFormat="1" x14ac:dyDescent="0.25">
      <c r="Y113" s="62"/>
      <c r="Z113" s="62"/>
      <c r="AA113" s="62"/>
    </row>
    <row r="114" spans="25:27" s="329" customFormat="1" x14ac:dyDescent="0.25">
      <c r="Y114" s="62"/>
      <c r="Z114" s="62"/>
      <c r="AA114" s="62"/>
    </row>
    <row r="115" spans="25:27" s="329" customFormat="1" x14ac:dyDescent="0.25">
      <c r="Y115" s="62"/>
      <c r="Z115" s="62"/>
      <c r="AA115" s="62"/>
    </row>
    <row r="116" spans="25:27" s="329" customFormat="1" x14ac:dyDescent="0.25">
      <c r="Y116" s="62"/>
      <c r="Z116" s="62"/>
      <c r="AA116" s="62"/>
    </row>
    <row r="117" spans="25:27" s="329" customFormat="1" x14ac:dyDescent="0.25">
      <c r="Y117" s="62"/>
      <c r="Z117" s="62"/>
      <c r="AA117" s="62"/>
    </row>
    <row r="118" spans="25:27" s="329" customFormat="1" x14ac:dyDescent="0.25">
      <c r="Y118" s="62"/>
      <c r="Z118" s="62"/>
      <c r="AA118" s="62"/>
    </row>
    <row r="119" spans="25:27" s="329" customFormat="1" x14ac:dyDescent="0.25">
      <c r="Y119" s="62"/>
      <c r="Z119" s="62"/>
      <c r="AA119" s="62"/>
    </row>
    <row r="120" spans="25:27" s="329" customFormat="1" x14ac:dyDescent="0.25">
      <c r="Y120" s="62"/>
      <c r="Z120" s="62"/>
      <c r="AA120" s="62"/>
    </row>
    <row r="137" spans="3:3" x14ac:dyDescent="0.25">
      <c r="C137"/>
    </row>
    <row r="138" spans="3:3" x14ac:dyDescent="0.25">
      <c r="C138"/>
    </row>
    <row r="139" spans="3:3" x14ac:dyDescent="0.25">
      <c r="C139"/>
    </row>
    <row r="140" spans="3:3" x14ac:dyDescent="0.25">
      <c r="C140"/>
    </row>
    <row r="141" spans="3:3" x14ac:dyDescent="0.25">
      <c r="C141"/>
    </row>
    <row r="142" spans="3:3" x14ac:dyDescent="0.25">
      <c r="C142"/>
    </row>
    <row r="143" spans="3:3" x14ac:dyDescent="0.25">
      <c r="C143"/>
    </row>
    <row r="144" spans="3:3" x14ac:dyDescent="0.25">
      <c r="C144"/>
    </row>
    <row r="145" spans="3:3" x14ac:dyDescent="0.25">
      <c r="C145"/>
    </row>
    <row r="146" spans="3:3" x14ac:dyDescent="0.25">
      <c r="C146"/>
    </row>
    <row r="147" spans="3:3" x14ac:dyDescent="0.25">
      <c r="C147"/>
    </row>
    <row r="148" spans="3:3" x14ac:dyDescent="0.25">
      <c r="C148"/>
    </row>
    <row r="149" spans="3:3" x14ac:dyDescent="0.25">
      <c r="C149"/>
    </row>
    <row r="150" spans="3:3" x14ac:dyDescent="0.25">
      <c r="C150"/>
    </row>
    <row r="151" spans="3:3" x14ac:dyDescent="0.25">
      <c r="C151"/>
    </row>
    <row r="152" spans="3:3" x14ac:dyDescent="0.25">
      <c r="C152"/>
    </row>
    <row r="153" spans="3:3" x14ac:dyDescent="0.25">
      <c r="C153"/>
    </row>
    <row r="154" spans="3:3" x14ac:dyDescent="0.25">
      <c r="C154"/>
    </row>
    <row r="155" spans="3:3" x14ac:dyDescent="0.25">
      <c r="C155"/>
    </row>
    <row r="156" spans="3:3" x14ac:dyDescent="0.25">
      <c r="C156"/>
    </row>
    <row r="157" spans="3:3" x14ac:dyDescent="0.25">
      <c r="C157"/>
    </row>
    <row r="158" spans="3:3" x14ac:dyDescent="0.25">
      <c r="C158"/>
    </row>
    <row r="159" spans="3:3" x14ac:dyDescent="0.25">
      <c r="C159"/>
    </row>
    <row r="160" spans="3:3" x14ac:dyDescent="0.25">
      <c r="C160"/>
    </row>
    <row r="161" spans="3:3" x14ac:dyDescent="0.25">
      <c r="C161"/>
    </row>
    <row r="162" spans="3:3" x14ac:dyDescent="0.25">
      <c r="C162"/>
    </row>
    <row r="163" spans="3:3" x14ac:dyDescent="0.25">
      <c r="C163"/>
    </row>
    <row r="164" spans="3:3" x14ac:dyDescent="0.25">
      <c r="C164"/>
    </row>
    <row r="165" spans="3:3" x14ac:dyDescent="0.25">
      <c r="C165"/>
    </row>
    <row r="166" spans="3:3" x14ac:dyDescent="0.25">
      <c r="C166"/>
    </row>
    <row r="167" spans="3:3" x14ac:dyDescent="0.25">
      <c r="C167"/>
    </row>
    <row r="168" spans="3:3" x14ac:dyDescent="0.25">
      <c r="C168"/>
    </row>
    <row r="169" spans="3:3" x14ac:dyDescent="0.25">
      <c r="C169"/>
    </row>
    <row r="170" spans="3:3" x14ac:dyDescent="0.25">
      <c r="C170"/>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FF00"/>
  </sheetPr>
  <dimension ref="C1:GC41"/>
  <sheetViews>
    <sheetView showGridLines="0" zoomScale="80" zoomScaleNormal="80" workbookViewId="0">
      <selection activeCell="C4" sqref="C4"/>
    </sheetView>
  </sheetViews>
  <sheetFormatPr defaultColWidth="8.85546875" defaultRowHeight="15" outlineLevelCol="1" x14ac:dyDescent="0.25"/>
  <cols>
    <col min="1" max="1" width="4.140625" style="6" customWidth="1"/>
    <col min="2" max="2" width="20.140625" style="6" customWidth="1"/>
    <col min="3" max="3" width="24.85546875" style="6" customWidth="1"/>
    <col min="4" max="4" width="11.140625" style="6" customWidth="1"/>
    <col min="5" max="5" width="32.85546875" style="6" customWidth="1"/>
    <col min="6" max="6" width="18.42578125" style="6" customWidth="1"/>
    <col min="7" max="7" width="30.85546875" style="6" hidden="1" customWidth="1" outlineLevel="1"/>
    <col min="8" max="8" width="24" style="6" hidden="1" customWidth="1" outlineLevel="1"/>
    <col min="9" max="10" width="15.28515625" style="6" hidden="1" customWidth="1" outlineLevel="1"/>
    <col min="11" max="11" width="16.42578125" style="6" hidden="1" customWidth="1" outlineLevel="1"/>
    <col min="12" max="12" width="16" style="144" hidden="1" customWidth="1" outlineLevel="1"/>
    <col min="13" max="13" width="12.140625" style="6" hidden="1" customWidth="1" outlineLevel="1"/>
    <col min="14" max="15" width="16" style="6" hidden="1" customWidth="1" outlineLevel="1"/>
    <col min="16" max="16" width="14" style="6" hidden="1" customWidth="1" outlineLevel="1"/>
    <col min="17" max="17" width="16" style="6" hidden="1" customWidth="1" outlineLevel="1"/>
    <col min="18" max="18" width="10.28515625" style="6" hidden="1" customWidth="1" outlineLevel="1"/>
    <col min="19" max="19" width="13" style="6" hidden="1" customWidth="1" outlineLevel="1"/>
    <col min="20" max="20" width="10.5703125" style="6" hidden="1" customWidth="1" outlineLevel="1"/>
    <col min="21" max="22" width="9.7109375" style="6" hidden="1" customWidth="1" outlineLevel="1"/>
    <col min="23" max="83" width="8.85546875" style="6" hidden="1" customWidth="1" outlineLevel="1"/>
    <col min="84" max="84" width="3.7109375" style="6" customWidth="1" collapsed="1"/>
    <col min="85" max="89" width="13.85546875" style="6" customWidth="1"/>
    <col min="90" max="90" width="4.7109375" style="6" customWidth="1"/>
    <col min="91" max="95" width="13.85546875" style="6" customWidth="1"/>
    <col min="96" max="96" width="14.85546875" style="6" customWidth="1"/>
    <col min="97"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c r="L3" s="144"/>
    </row>
    <row r="4" spans="3:185" s="329" customFormat="1" x14ac:dyDescent="0.25">
      <c r="C4" s="342" t="s">
        <v>248</v>
      </c>
      <c r="L4" s="144"/>
    </row>
    <row r="5" spans="3:185" s="329" customFormat="1" x14ac:dyDescent="0.25">
      <c r="L5" s="144"/>
    </row>
    <row r="6" spans="3:185" s="329" customFormat="1" x14ac:dyDescent="0.25">
      <c r="L6" s="144"/>
    </row>
    <row r="7" spans="3:185" s="329" customFormat="1" x14ac:dyDescent="0.25">
      <c r="L7" s="144"/>
    </row>
    <row r="8" spans="3:185" s="329" customFormat="1" x14ac:dyDescent="0.25">
      <c r="L8" s="144"/>
    </row>
    <row r="9" spans="3:185" s="329" customFormat="1" x14ac:dyDescent="0.25">
      <c r="L9" s="144"/>
    </row>
    <row r="10" spans="3:185" s="329" customFormat="1" x14ac:dyDescent="0.25">
      <c r="L10" s="144"/>
    </row>
    <row r="11" spans="3:185" s="329" customFormat="1" x14ac:dyDescent="0.25">
      <c r="L11" s="144"/>
    </row>
    <row r="12" spans="3:185" s="329" customFormat="1" x14ac:dyDescent="0.25">
      <c r="L12" s="144"/>
    </row>
    <row r="13" spans="3:185" s="329" customFormat="1" x14ac:dyDescent="0.25">
      <c r="L13" s="144"/>
    </row>
    <row r="14" spans="3:185" s="329" customFormat="1" x14ac:dyDescent="0.25">
      <c r="L14" s="144"/>
    </row>
    <row r="15" spans="3:185" s="329" customFormat="1" x14ac:dyDescent="0.25">
      <c r="L15" s="144"/>
    </row>
    <row r="16" spans="3:185" s="329" customFormat="1" x14ac:dyDescent="0.25">
      <c r="L16" s="144"/>
    </row>
    <row r="17" spans="3:12" s="329" customFormat="1" x14ac:dyDescent="0.25">
      <c r="L17" s="144"/>
    </row>
    <row r="18" spans="3:12" s="329" customFormat="1" x14ac:dyDescent="0.25">
      <c r="L18" s="144"/>
    </row>
    <row r="19" spans="3:12" s="329" customFormat="1" x14ac:dyDescent="0.25">
      <c r="L19" s="144"/>
    </row>
    <row r="20" spans="3:12" s="329" customFormat="1" x14ac:dyDescent="0.25">
      <c r="L20" s="144"/>
    </row>
    <row r="21" spans="3:12" s="329" customFormat="1" x14ac:dyDescent="0.25">
      <c r="L21" s="144"/>
    </row>
    <row r="22" spans="3:12" s="329" customFormat="1" x14ac:dyDescent="0.25">
      <c r="L22" s="144"/>
    </row>
    <row r="23" spans="3:12" s="329" customFormat="1" x14ac:dyDescent="0.25">
      <c r="L23" s="144"/>
    </row>
    <row r="24" spans="3:12" s="329" customFormat="1" x14ac:dyDescent="0.25">
      <c r="L24" s="144"/>
    </row>
    <row r="25" spans="3:12" s="329" customFormat="1" x14ac:dyDescent="0.25">
      <c r="L25" s="144"/>
    </row>
    <row r="26" spans="3:12" s="329" customFormat="1" x14ac:dyDescent="0.25">
      <c r="L26" s="144"/>
    </row>
    <row r="27" spans="3:12" s="329" customFormat="1" x14ac:dyDescent="0.25">
      <c r="L27" s="144"/>
    </row>
    <row r="29" spans="3:12" x14ac:dyDescent="0.25">
      <c r="C29" s="61"/>
    </row>
    <row r="30" spans="3:12" x14ac:dyDescent="0.25">
      <c r="C30" s="61"/>
    </row>
    <row r="31" spans="3:12" x14ac:dyDescent="0.25">
      <c r="C31" s="61"/>
    </row>
    <row r="32" spans="3:12" x14ac:dyDescent="0.25">
      <c r="C32" s="61"/>
    </row>
    <row r="33" spans="3:3" x14ac:dyDescent="0.25">
      <c r="C33" s="61"/>
    </row>
    <row r="34" spans="3:3" x14ac:dyDescent="0.25">
      <c r="C34" s="61"/>
    </row>
    <row r="35" spans="3:3" x14ac:dyDescent="0.25">
      <c r="C35" s="61"/>
    </row>
    <row r="36" spans="3:3" x14ac:dyDescent="0.25">
      <c r="C36" s="61"/>
    </row>
    <row r="37" spans="3:3" x14ac:dyDescent="0.25">
      <c r="C37"/>
    </row>
    <row r="38" spans="3:3" x14ac:dyDescent="0.25">
      <c r="C38"/>
    </row>
    <row r="39" spans="3:3" x14ac:dyDescent="0.25">
      <c r="C39"/>
    </row>
    <row r="40" spans="3:3" x14ac:dyDescent="0.25">
      <c r="C40"/>
    </row>
    <row r="41" spans="3:3" x14ac:dyDescent="0.25">
      <c r="C41"/>
    </row>
  </sheetData>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GC328"/>
  <sheetViews>
    <sheetView showGridLines="0" topLeftCell="B1" zoomScale="80" zoomScaleNormal="80" workbookViewId="0">
      <selection activeCell="C4" sqref="C4"/>
    </sheetView>
  </sheetViews>
  <sheetFormatPr defaultColWidth="9.140625" defaultRowHeight="15" outlineLevelCol="1" x14ac:dyDescent="0.25"/>
  <cols>
    <col min="1" max="1" width="9.42578125" style="329" hidden="1" customWidth="1" outlineLevel="1"/>
    <col min="2" max="2" width="48.28515625" style="329" bestFit="1" customWidth="1" collapsed="1"/>
    <col min="3" max="3" width="26.5703125" style="329" customWidth="1"/>
    <col min="4" max="4" width="17.140625" style="329" customWidth="1"/>
    <col min="5" max="34" width="9.42578125" style="329" bestFit="1" customWidth="1"/>
    <col min="35" max="59" width="12.7109375" style="329" customWidth="1"/>
    <col min="60" max="16384" width="9.140625" style="329"/>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4" spans="3:185" x14ac:dyDescent="0.25">
      <c r="C4" s="342" t="s">
        <v>248</v>
      </c>
    </row>
    <row r="328" spans="61:61" x14ac:dyDescent="0.25">
      <c r="BI328" s="31"/>
    </row>
  </sheetData>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B1:X23"/>
  <sheetViews>
    <sheetView showGridLines="0" zoomScale="80" zoomScaleNormal="80" zoomScaleSheetLayoutView="55" workbookViewId="0">
      <pane xSplit="2" ySplit="3" topLeftCell="C4" activePane="bottomRight" state="frozen"/>
      <selection activeCell="F19" sqref="F19"/>
      <selection pane="topRight" activeCell="F19" sqref="F19"/>
      <selection pane="bottomLeft" activeCell="F19" sqref="F19"/>
      <selection pane="bottomRight" sqref="A1:XFD1048576"/>
    </sheetView>
  </sheetViews>
  <sheetFormatPr defaultColWidth="8.85546875" defaultRowHeight="15" x14ac:dyDescent="0.25"/>
  <cols>
    <col min="1" max="1" width="4.7109375" style="6" customWidth="1"/>
    <col min="2" max="2" width="45.7109375" style="6" customWidth="1"/>
    <col min="3" max="4" width="13.85546875" style="6" customWidth="1"/>
    <col min="5" max="5" width="13.85546875" style="1" customWidth="1"/>
    <col min="6" max="6" width="4.7109375" style="6" customWidth="1"/>
    <col min="7" max="11" width="13.85546875" style="6" customWidth="1"/>
    <col min="12" max="12" width="4.7109375" style="6" customWidth="1"/>
    <col min="13" max="16" width="13.85546875" style="6" customWidth="1"/>
    <col min="17" max="17" width="13.85546875" style="1" customWidth="1"/>
    <col min="18" max="18" width="4.7109375" style="6" customWidth="1"/>
    <col min="19" max="22" width="13.85546875" style="6" customWidth="1"/>
    <col min="23" max="23" width="13.85546875" style="1" customWidth="1"/>
    <col min="24" max="16384" width="8.85546875" style="6"/>
  </cols>
  <sheetData>
    <row r="1" spans="2:24" ht="15.75" thickBot="1" x14ac:dyDescent="0.3">
      <c r="G1" s="47" t="s">
        <v>245</v>
      </c>
      <c r="H1" s="48"/>
      <c r="I1" s="48"/>
      <c r="J1" s="48"/>
      <c r="K1" s="48"/>
      <c r="L1" s="329"/>
      <c r="M1" s="26" t="s">
        <v>165</v>
      </c>
      <c r="N1" s="139"/>
      <c r="O1" s="139"/>
      <c r="P1" s="139"/>
      <c r="Q1" s="140"/>
      <c r="R1" s="329"/>
      <c r="S1" s="15" t="s">
        <v>246</v>
      </c>
      <c r="T1" s="141"/>
      <c r="U1" s="141"/>
      <c r="V1" s="141"/>
      <c r="W1" s="142"/>
    </row>
    <row r="2" spans="2:24" x14ac:dyDescent="0.25">
      <c r="C2" s="30"/>
      <c r="G2" s="1"/>
      <c r="H2" s="1"/>
      <c r="I2" s="1"/>
      <c r="J2" s="1"/>
      <c r="K2" s="1"/>
      <c r="M2" s="1"/>
      <c r="N2" s="1"/>
      <c r="O2" s="1"/>
      <c r="P2" s="1"/>
      <c r="Q2" s="37"/>
      <c r="S2" s="1"/>
      <c r="T2" s="1"/>
      <c r="U2" s="1"/>
      <c r="V2" s="1"/>
    </row>
    <row r="3" spans="2:24" ht="60" customHeight="1" x14ac:dyDescent="0.25">
      <c r="B3" s="194" t="s">
        <v>175</v>
      </c>
      <c r="C3" s="175" t="s">
        <v>217</v>
      </c>
      <c r="D3" s="175" t="s">
        <v>59</v>
      </c>
      <c r="E3" s="175" t="s">
        <v>108</v>
      </c>
      <c r="G3" s="171" t="s">
        <v>161</v>
      </c>
      <c r="H3" s="171" t="s">
        <v>162</v>
      </c>
      <c r="I3" s="171" t="s">
        <v>163</v>
      </c>
      <c r="J3" s="171" t="s">
        <v>164</v>
      </c>
      <c r="K3" s="174" t="s">
        <v>2</v>
      </c>
      <c r="M3" s="171" t="s">
        <v>161</v>
      </c>
      <c r="N3" s="171" t="s">
        <v>162</v>
      </c>
      <c r="O3" s="171" t="s">
        <v>163</v>
      </c>
      <c r="P3" s="171" t="s">
        <v>164</v>
      </c>
      <c r="Q3" s="174" t="s">
        <v>2</v>
      </c>
      <c r="S3" s="171" t="s">
        <v>161</v>
      </c>
      <c r="T3" s="171" t="s">
        <v>162</v>
      </c>
      <c r="U3" s="171" t="s">
        <v>163</v>
      </c>
      <c r="V3" s="171" t="s">
        <v>164</v>
      </c>
      <c r="W3" s="174" t="s">
        <v>2</v>
      </c>
    </row>
    <row r="4" spans="2:24" x14ac:dyDescent="0.25">
      <c r="G4" s="40"/>
      <c r="H4" s="41"/>
      <c r="I4" s="41"/>
      <c r="J4" s="41"/>
      <c r="K4" s="51"/>
      <c r="M4" s="40"/>
      <c r="N4" s="41"/>
      <c r="O4" s="41"/>
      <c r="P4" s="41"/>
      <c r="Q4" s="42"/>
      <c r="S4" s="40"/>
      <c r="T4" s="41"/>
      <c r="U4" s="41"/>
      <c r="V4" s="41"/>
      <c r="W4" s="42"/>
    </row>
    <row r="5" spans="2:24" x14ac:dyDescent="0.25">
      <c r="G5" s="40"/>
      <c r="H5" s="41"/>
      <c r="I5" s="41"/>
      <c r="J5" s="41"/>
      <c r="K5" s="51"/>
      <c r="M5" s="40"/>
      <c r="N5" s="41"/>
      <c r="O5" s="41"/>
      <c r="P5" s="41"/>
      <c r="Q5" s="42"/>
      <c r="S5" s="40"/>
      <c r="T5" s="41"/>
      <c r="U5" s="41"/>
      <c r="V5" s="41"/>
      <c r="W5" s="42"/>
    </row>
    <row r="6" spans="2:24" x14ac:dyDescent="0.25">
      <c r="B6" s="147" t="s">
        <v>60</v>
      </c>
      <c r="C6" s="49"/>
      <c r="D6" s="49"/>
      <c r="E6" s="55"/>
      <c r="G6" s="40"/>
      <c r="H6" s="41"/>
      <c r="I6" s="41"/>
      <c r="J6" s="41"/>
      <c r="K6" s="51"/>
      <c r="M6" s="40"/>
      <c r="N6" s="41"/>
      <c r="O6" s="41"/>
      <c r="P6" s="41"/>
      <c r="Q6" s="42"/>
      <c r="S6" s="40"/>
      <c r="T6" s="41"/>
      <c r="U6" s="41"/>
      <c r="V6" s="41"/>
      <c r="W6" s="42"/>
    </row>
    <row r="7" spans="2:24" x14ac:dyDescent="0.25">
      <c r="B7" s="148" t="s">
        <v>125</v>
      </c>
      <c r="C7" s="149">
        <v>163307.89199999999</v>
      </c>
      <c r="D7" s="149">
        <v>161993.95564182941</v>
      </c>
      <c r="E7" s="150">
        <v>159453.98072758468</v>
      </c>
      <c r="G7" s="151">
        <v>100741.7928</v>
      </c>
      <c r="H7" s="151">
        <v>0</v>
      </c>
      <c r="I7" s="151">
        <v>62566.099200000011</v>
      </c>
      <c r="J7" s="151">
        <v>0</v>
      </c>
      <c r="K7" s="152">
        <v>163307.89199999999</v>
      </c>
      <c r="L7" s="59"/>
      <c r="M7" s="151">
        <v>99931.248357070013</v>
      </c>
      <c r="N7" s="151">
        <v>0</v>
      </c>
      <c r="O7" s="151">
        <v>62062.707284759388</v>
      </c>
      <c r="P7" s="151">
        <v>0</v>
      </c>
      <c r="Q7" s="153">
        <v>161993.95564182941</v>
      </c>
      <c r="R7" s="59"/>
      <c r="S7" s="151">
        <v>98364.382093631633</v>
      </c>
      <c r="T7" s="151">
        <v>0</v>
      </c>
      <c r="U7" s="151">
        <v>61089.59863395305</v>
      </c>
      <c r="V7" s="151">
        <v>0</v>
      </c>
      <c r="W7" s="153">
        <v>159453.98072758468</v>
      </c>
      <c r="X7" s="59"/>
    </row>
    <row r="8" spans="2:24" ht="15.75" thickBot="1" x14ac:dyDescent="0.3">
      <c r="B8" s="148" t="s">
        <v>7</v>
      </c>
      <c r="C8" s="149">
        <v>77581.963007999992</v>
      </c>
      <c r="D8" s="149">
        <v>76957.757033101618</v>
      </c>
      <c r="E8" s="150">
        <v>75751.102306101762</v>
      </c>
      <c r="G8" s="151">
        <v>77581.963007999992</v>
      </c>
      <c r="H8" s="151">
        <v>0</v>
      </c>
      <c r="I8" s="151">
        <v>0</v>
      </c>
      <c r="J8" s="151">
        <v>0</v>
      </c>
      <c r="K8" s="152">
        <v>77581.963007999992</v>
      </c>
      <c r="L8" s="59"/>
      <c r="M8" s="151">
        <v>76957.757033101618</v>
      </c>
      <c r="N8" s="151">
        <v>0</v>
      </c>
      <c r="O8" s="151">
        <v>0</v>
      </c>
      <c r="P8" s="151">
        <v>0</v>
      </c>
      <c r="Q8" s="153">
        <v>76957.757033101618</v>
      </c>
      <c r="R8" s="59"/>
      <c r="S8" s="151">
        <v>75751.102306101762</v>
      </c>
      <c r="T8" s="151">
        <v>0</v>
      </c>
      <c r="U8" s="151">
        <v>0</v>
      </c>
      <c r="V8" s="151">
        <v>0</v>
      </c>
      <c r="W8" s="153">
        <v>75751.102306101762</v>
      </c>
      <c r="X8" s="59"/>
    </row>
    <row r="9" spans="2:24" ht="27" customHeight="1" thickBot="1" x14ac:dyDescent="0.3">
      <c r="B9" s="124" t="s">
        <v>40</v>
      </c>
      <c r="C9" s="125">
        <v>240889.85500799998</v>
      </c>
      <c r="D9" s="125">
        <v>238951.71267493104</v>
      </c>
      <c r="E9" s="125">
        <v>235205.08303368645</v>
      </c>
      <c r="G9" s="154">
        <v>178323.75580799999</v>
      </c>
      <c r="H9" s="154">
        <v>0</v>
      </c>
      <c r="I9" s="154">
        <v>62566.099200000011</v>
      </c>
      <c r="J9" s="154">
        <v>0</v>
      </c>
      <c r="K9" s="155">
        <v>240889.85500799998</v>
      </c>
      <c r="L9" s="59"/>
      <c r="M9" s="154">
        <v>176889.00539017163</v>
      </c>
      <c r="N9" s="154">
        <v>0</v>
      </c>
      <c r="O9" s="154">
        <v>62062.707284759388</v>
      </c>
      <c r="P9" s="154">
        <v>0</v>
      </c>
      <c r="Q9" s="156">
        <v>238951.71267493101</v>
      </c>
      <c r="R9" s="59"/>
      <c r="S9" s="154">
        <v>174115.4843997334</v>
      </c>
      <c r="T9" s="154">
        <v>0</v>
      </c>
      <c r="U9" s="154">
        <v>61089.59863395305</v>
      </c>
      <c r="V9" s="154">
        <v>0</v>
      </c>
      <c r="W9" s="156">
        <v>235205.08303368645</v>
      </c>
      <c r="X9" s="59"/>
    </row>
    <row r="10" spans="2:24" ht="15.75" thickBot="1" x14ac:dyDescent="0.3">
      <c r="C10" s="30"/>
      <c r="G10" s="40"/>
      <c r="H10" s="41"/>
      <c r="I10" s="41"/>
      <c r="J10" s="41"/>
      <c r="K10" s="51"/>
      <c r="M10" s="40"/>
      <c r="N10" s="41"/>
      <c r="O10" s="41"/>
      <c r="P10" s="41"/>
      <c r="Q10" s="42"/>
      <c r="S10" s="40"/>
      <c r="T10" s="41"/>
      <c r="U10" s="41"/>
      <c r="V10" s="41"/>
      <c r="W10" s="42"/>
    </row>
    <row r="11" spans="2:24" ht="15.75" thickTop="1" x14ac:dyDescent="0.25">
      <c r="B11" s="147" t="s">
        <v>103</v>
      </c>
      <c r="C11" s="157"/>
      <c r="D11" s="158"/>
      <c r="E11" s="159"/>
      <c r="G11" s="40"/>
      <c r="H11" s="41"/>
      <c r="I11" s="41"/>
      <c r="J11" s="41"/>
      <c r="K11" s="51"/>
      <c r="M11" s="40"/>
      <c r="N11" s="41"/>
      <c r="O11" s="41"/>
      <c r="P11" s="41"/>
      <c r="Q11" s="42"/>
      <c r="S11" s="40"/>
      <c r="T11" s="41"/>
      <c r="U11" s="41"/>
      <c r="V11" s="41"/>
      <c r="W11" s="42"/>
    </row>
    <row r="12" spans="2:24" x14ac:dyDescent="0.25">
      <c r="B12" s="148" t="s">
        <v>39</v>
      </c>
      <c r="C12" s="149">
        <v>4126.7001599999994</v>
      </c>
      <c r="D12" s="149">
        <v>4093.4977145266816</v>
      </c>
      <c r="E12" s="150">
        <v>4029.3139524522212</v>
      </c>
      <c r="G12" s="151">
        <v>4126.7001599999994</v>
      </c>
      <c r="H12" s="149">
        <v>0</v>
      </c>
      <c r="I12" s="149">
        <v>0</v>
      </c>
      <c r="J12" s="149">
        <v>0</v>
      </c>
      <c r="K12" s="152">
        <v>4126.7001599999994</v>
      </c>
      <c r="L12" s="59"/>
      <c r="M12" s="151">
        <v>4093.4977145266816</v>
      </c>
      <c r="N12" s="149">
        <v>0</v>
      </c>
      <c r="O12" s="149">
        <v>0</v>
      </c>
      <c r="P12" s="149">
        <v>0</v>
      </c>
      <c r="Q12" s="153">
        <v>4093.4977145266816</v>
      </c>
      <c r="R12" s="59"/>
      <c r="S12" s="151">
        <v>4029.3139524522212</v>
      </c>
      <c r="T12" s="149">
        <v>0</v>
      </c>
      <c r="U12" s="149">
        <v>0</v>
      </c>
      <c r="V12" s="149">
        <v>0</v>
      </c>
      <c r="W12" s="153">
        <v>4029.3139524522212</v>
      </c>
      <c r="X12" s="59"/>
    </row>
    <row r="13" spans="2:24" x14ac:dyDescent="0.25">
      <c r="B13" s="148" t="s">
        <v>3</v>
      </c>
      <c r="C13" s="149">
        <v>750</v>
      </c>
      <c r="D13" s="149">
        <v>750</v>
      </c>
      <c r="E13" s="150">
        <v>738.24041811846689</v>
      </c>
      <c r="G13" s="151">
        <v>750</v>
      </c>
      <c r="H13" s="149">
        <v>0</v>
      </c>
      <c r="I13" s="149">
        <v>0</v>
      </c>
      <c r="J13" s="149">
        <v>0</v>
      </c>
      <c r="K13" s="152">
        <v>750</v>
      </c>
      <c r="L13" s="59"/>
      <c r="M13" s="151">
        <v>750</v>
      </c>
      <c r="N13" s="149">
        <v>0</v>
      </c>
      <c r="O13" s="149">
        <v>0</v>
      </c>
      <c r="P13" s="149">
        <v>0</v>
      </c>
      <c r="Q13" s="153">
        <v>750</v>
      </c>
      <c r="R13" s="59"/>
      <c r="S13" s="151">
        <v>738.24041811846689</v>
      </c>
      <c r="T13" s="149">
        <v>0</v>
      </c>
      <c r="U13" s="149">
        <v>0</v>
      </c>
      <c r="V13" s="149">
        <v>0</v>
      </c>
      <c r="W13" s="153">
        <v>738.24041811846689</v>
      </c>
      <c r="X13" s="59"/>
    </row>
    <row r="14" spans="2:24" ht="15.75" thickBot="1" x14ac:dyDescent="0.3">
      <c r="B14" s="148" t="s">
        <v>28</v>
      </c>
      <c r="C14" s="149">
        <v>5949.2</v>
      </c>
      <c r="D14" s="149">
        <v>5949.2</v>
      </c>
      <c r="E14" s="150">
        <v>5855.9198606271775</v>
      </c>
      <c r="G14" s="151">
        <v>5949.2</v>
      </c>
      <c r="H14" s="149">
        <v>0</v>
      </c>
      <c r="I14" s="149">
        <v>0</v>
      </c>
      <c r="J14" s="149">
        <v>0</v>
      </c>
      <c r="K14" s="152">
        <v>5949.2</v>
      </c>
      <c r="L14" s="59"/>
      <c r="M14" s="151">
        <v>5949.2</v>
      </c>
      <c r="N14" s="149">
        <v>0</v>
      </c>
      <c r="O14" s="149">
        <v>0</v>
      </c>
      <c r="P14" s="149">
        <v>0</v>
      </c>
      <c r="Q14" s="153">
        <v>5949.2</v>
      </c>
      <c r="R14" s="59"/>
      <c r="S14" s="151">
        <v>5855.9198606271775</v>
      </c>
      <c r="T14" s="149">
        <v>0</v>
      </c>
      <c r="U14" s="149">
        <v>0</v>
      </c>
      <c r="V14" s="149">
        <v>0</v>
      </c>
      <c r="W14" s="153">
        <v>5855.9198606271775</v>
      </c>
      <c r="X14" s="59"/>
    </row>
    <row r="15" spans="2:24" ht="15.75" thickBot="1" x14ac:dyDescent="0.3">
      <c r="B15" s="124" t="s">
        <v>103</v>
      </c>
      <c r="C15" s="125">
        <v>10825.900159999999</v>
      </c>
      <c r="D15" s="126">
        <v>10792.697714526683</v>
      </c>
      <c r="E15" s="127">
        <v>10623.474231197866</v>
      </c>
      <c r="G15" s="160">
        <v>10825.900159999999</v>
      </c>
      <c r="H15" s="125">
        <v>0</v>
      </c>
      <c r="I15" s="125">
        <v>0</v>
      </c>
      <c r="J15" s="125">
        <v>0</v>
      </c>
      <c r="K15" s="161">
        <v>10825.900159999999</v>
      </c>
      <c r="L15" s="59"/>
      <c r="M15" s="160">
        <v>10792.697714526683</v>
      </c>
      <c r="N15" s="125">
        <v>0</v>
      </c>
      <c r="O15" s="125">
        <v>0</v>
      </c>
      <c r="P15" s="125">
        <v>0</v>
      </c>
      <c r="Q15" s="162">
        <v>10792.697714526683</v>
      </c>
      <c r="R15" s="59"/>
      <c r="S15" s="160">
        <v>10623.474231197866</v>
      </c>
      <c r="T15" s="125">
        <v>0</v>
      </c>
      <c r="U15" s="125">
        <v>0</v>
      </c>
      <c r="V15" s="125">
        <v>0</v>
      </c>
      <c r="W15" s="162">
        <v>10623.474231197866</v>
      </c>
      <c r="X15" s="59"/>
    </row>
    <row r="16" spans="2:24" ht="15.75" thickBot="1" x14ac:dyDescent="0.3">
      <c r="C16" s="30"/>
      <c r="G16" s="40"/>
      <c r="H16" s="41"/>
      <c r="I16" s="41"/>
      <c r="J16" s="41"/>
      <c r="K16" s="51"/>
      <c r="M16" s="40"/>
      <c r="N16" s="41"/>
      <c r="O16" s="41"/>
      <c r="P16" s="41"/>
      <c r="Q16" s="42"/>
      <c r="S16" s="40"/>
      <c r="T16" s="41"/>
      <c r="U16" s="41"/>
      <c r="V16" s="41"/>
      <c r="W16" s="42"/>
    </row>
    <row r="17" spans="2:24" ht="16.5" thickTop="1" thickBot="1" x14ac:dyDescent="0.3">
      <c r="B17" s="147" t="s">
        <v>62</v>
      </c>
      <c r="C17" s="157"/>
      <c r="D17" s="158"/>
      <c r="E17" s="159"/>
      <c r="G17" s="40"/>
      <c r="H17" s="41"/>
      <c r="I17" s="41"/>
      <c r="J17" s="41"/>
      <c r="K17" s="51"/>
      <c r="M17" s="40"/>
      <c r="N17" s="41"/>
      <c r="O17" s="41"/>
      <c r="P17" s="41"/>
      <c r="Q17" s="42"/>
      <c r="S17" s="40"/>
      <c r="T17" s="41"/>
      <c r="U17" s="41"/>
      <c r="V17" s="41"/>
      <c r="W17" s="42"/>
    </row>
    <row r="18" spans="2:24" ht="15.75" thickBot="1" x14ac:dyDescent="0.3">
      <c r="B18" s="122" t="s">
        <v>135</v>
      </c>
      <c r="C18" s="163">
        <v>40000</v>
      </c>
      <c r="D18" s="163">
        <v>40000</v>
      </c>
      <c r="E18" s="164">
        <v>39372.822299651569</v>
      </c>
      <c r="G18" s="165">
        <v>40000</v>
      </c>
      <c r="H18" s="163">
        <v>0</v>
      </c>
      <c r="I18" s="163">
        <v>0</v>
      </c>
      <c r="J18" s="163">
        <v>0</v>
      </c>
      <c r="K18" s="166">
        <v>40000</v>
      </c>
      <c r="L18" s="59"/>
      <c r="M18" s="165">
        <v>40000</v>
      </c>
      <c r="N18" s="163">
        <v>0</v>
      </c>
      <c r="O18" s="163">
        <v>0</v>
      </c>
      <c r="P18" s="163">
        <v>0</v>
      </c>
      <c r="Q18" s="167">
        <v>40000</v>
      </c>
      <c r="R18" s="59"/>
      <c r="S18" s="165">
        <v>39372.822299651569</v>
      </c>
      <c r="T18" s="163">
        <v>0</v>
      </c>
      <c r="U18" s="163">
        <v>0</v>
      </c>
      <c r="V18" s="163">
        <v>0</v>
      </c>
      <c r="W18" s="167">
        <v>39372.822299651569</v>
      </c>
      <c r="X18" s="59"/>
    </row>
    <row r="19" spans="2:24" ht="15.75" thickBot="1" x14ac:dyDescent="0.3">
      <c r="B19" s="124" t="s">
        <v>62</v>
      </c>
      <c r="C19" s="125">
        <v>40000</v>
      </c>
      <c r="D19" s="126">
        <v>40000</v>
      </c>
      <c r="E19" s="127">
        <v>39372.822299651569</v>
      </c>
      <c r="G19" s="160">
        <v>40000</v>
      </c>
      <c r="H19" s="125">
        <v>0</v>
      </c>
      <c r="I19" s="125">
        <v>0</v>
      </c>
      <c r="J19" s="125">
        <v>0</v>
      </c>
      <c r="K19" s="161">
        <v>40000</v>
      </c>
      <c r="L19" s="59"/>
      <c r="M19" s="160">
        <v>40000</v>
      </c>
      <c r="N19" s="125">
        <v>0</v>
      </c>
      <c r="O19" s="125">
        <v>0</v>
      </c>
      <c r="P19" s="125">
        <v>0</v>
      </c>
      <c r="Q19" s="162">
        <v>40000</v>
      </c>
      <c r="R19" s="59"/>
      <c r="S19" s="160">
        <v>39372.822299651569</v>
      </c>
      <c r="T19" s="125">
        <v>0</v>
      </c>
      <c r="U19" s="125">
        <v>0</v>
      </c>
      <c r="V19" s="125">
        <v>0</v>
      </c>
      <c r="W19" s="162">
        <v>39372.822299651569</v>
      </c>
      <c r="X19" s="59"/>
    </row>
    <row r="20" spans="2:24" x14ac:dyDescent="0.25">
      <c r="C20" s="30"/>
      <c r="G20" s="52"/>
      <c r="H20" s="50"/>
      <c r="I20" s="50"/>
      <c r="J20" s="50"/>
      <c r="K20" s="53"/>
      <c r="M20" s="52"/>
      <c r="N20" s="50"/>
      <c r="O20" s="50"/>
      <c r="P20" s="50"/>
      <c r="Q20" s="54"/>
      <c r="S20" s="52"/>
      <c r="T20" s="50"/>
      <c r="U20" s="50"/>
      <c r="V20" s="50"/>
      <c r="W20" s="54"/>
    </row>
    <row r="21" spans="2:24" ht="15.75" thickBot="1" x14ac:dyDescent="0.3">
      <c r="C21" s="30"/>
      <c r="G21" s="52"/>
      <c r="H21" s="50"/>
      <c r="I21" s="50"/>
      <c r="J21" s="50"/>
      <c r="K21" s="53"/>
      <c r="M21" s="52"/>
      <c r="N21" s="50"/>
      <c r="O21" s="50"/>
      <c r="P21" s="50"/>
      <c r="Q21" s="54"/>
      <c r="S21" s="52"/>
      <c r="T21" s="50"/>
      <c r="U21" s="50"/>
      <c r="V21" s="50"/>
      <c r="W21" s="54"/>
    </row>
    <row r="22" spans="2:24" ht="15.75" thickBot="1" x14ac:dyDescent="0.3">
      <c r="B22" s="124" t="s">
        <v>140</v>
      </c>
      <c r="C22" s="125">
        <v>291715.755168</v>
      </c>
      <c r="D22" s="126">
        <v>289744.41038945771</v>
      </c>
      <c r="E22" s="127">
        <v>285201.37956453592</v>
      </c>
      <c r="G22" s="160">
        <v>229149.65596799998</v>
      </c>
      <c r="H22" s="125">
        <v>0</v>
      </c>
      <c r="I22" s="125">
        <v>62566.099200000011</v>
      </c>
      <c r="J22" s="125">
        <v>0</v>
      </c>
      <c r="K22" s="161">
        <v>291715.755168</v>
      </c>
      <c r="L22" s="59"/>
      <c r="M22" s="160">
        <v>227681.7031046983</v>
      </c>
      <c r="N22" s="125">
        <v>0</v>
      </c>
      <c r="O22" s="125">
        <v>62062.707284759388</v>
      </c>
      <c r="P22" s="125">
        <v>0</v>
      </c>
      <c r="Q22" s="162">
        <v>289744.41038945771</v>
      </c>
      <c r="R22" s="59"/>
      <c r="S22" s="160">
        <v>224111.78093058284</v>
      </c>
      <c r="T22" s="125">
        <v>0</v>
      </c>
      <c r="U22" s="125">
        <v>61089.59863395305</v>
      </c>
      <c r="V22" s="125">
        <v>0</v>
      </c>
      <c r="W22" s="162">
        <v>285201.37956453592</v>
      </c>
      <c r="X22" s="59"/>
    </row>
    <row r="23" spans="2:24" x14ac:dyDescent="0.25">
      <c r="C23" s="4"/>
      <c r="D23" s="4"/>
      <c r="K23" s="1"/>
      <c r="Q23" s="207"/>
      <c r="W23" s="208"/>
    </row>
  </sheetData>
  <pageMargins left="0.7" right="0.7" top="0.75" bottom="0.75" header="0.3" footer="0.3"/>
  <pageSetup paperSize="8" scale="6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sheetPr>
  <dimension ref="C1:GC57"/>
  <sheetViews>
    <sheetView showGridLines="0" zoomScale="80" zoomScaleNormal="80" workbookViewId="0">
      <selection activeCell="C4" sqref="C4"/>
    </sheetView>
  </sheetViews>
  <sheetFormatPr defaultColWidth="8.85546875" defaultRowHeight="15" outlineLevelCol="1" x14ac:dyDescent="0.25"/>
  <cols>
    <col min="1" max="1" width="9.28515625" style="6" customWidth="1"/>
    <col min="2" max="2" width="22.85546875" style="6" customWidth="1"/>
    <col min="3" max="3" width="26.28515625" style="6" customWidth="1"/>
    <col min="4" max="4" width="9.7109375" style="6" customWidth="1"/>
    <col min="5" max="5" width="11.140625" style="6" customWidth="1"/>
    <col min="6" max="6" width="19.85546875" style="6" customWidth="1"/>
    <col min="7" max="7" width="19.42578125" style="6" hidden="1" customWidth="1" outlineLevel="1"/>
    <col min="8" max="9" width="12.28515625" style="6" hidden="1" customWidth="1" outlineLevel="1"/>
    <col min="10" max="10" width="13.7109375" style="6" hidden="1" customWidth="1" outlineLevel="1"/>
    <col min="11" max="11" width="19.140625" style="6" hidden="1" customWidth="1" outlineLevel="1"/>
    <col min="12" max="13" width="15.28515625" style="6" hidden="1" customWidth="1" outlineLevel="1"/>
    <col min="14" max="15" width="16.42578125" style="6" hidden="1" customWidth="1" outlineLevel="1"/>
    <col min="16" max="17" width="16" style="6" hidden="1" customWidth="1" outlineLevel="1"/>
    <col min="18" max="21" width="12.140625" style="6" hidden="1" customWidth="1" outlineLevel="1"/>
    <col min="22" max="22" width="16" style="6" hidden="1" customWidth="1" outlineLevel="1"/>
    <col min="23" max="23" width="14" style="6" hidden="1" customWidth="1" outlineLevel="1"/>
    <col min="24" max="26" width="16" style="62" hidden="1" customWidth="1" outlineLevel="1"/>
    <col min="27" max="27" width="13" style="6" hidden="1" customWidth="1" outlineLevel="1"/>
    <col min="28" max="28" width="13.140625" style="6" hidden="1" customWidth="1" outlineLevel="1"/>
    <col min="29" max="37" width="10.5703125" style="6" hidden="1" customWidth="1" outlineLevel="1"/>
    <col min="38" max="92" width="10.28515625" style="6" hidden="1" customWidth="1" outlineLevel="1"/>
    <col min="93" max="93" width="4.7109375" style="6" customWidth="1" collapsed="1"/>
    <col min="94" max="98" width="13.7109375" style="6" customWidth="1"/>
    <col min="99" max="99" width="4.7109375" style="6" customWidth="1"/>
    <col min="100" max="104" width="13.7109375" style="6" customWidth="1"/>
    <col min="105" max="105" width="4.7109375" style="6" customWidth="1"/>
    <col min="106" max="110" width="13.7109375" style="6" customWidth="1"/>
    <col min="111"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c r="X3" s="62"/>
      <c r="Y3" s="62"/>
      <c r="Z3" s="62"/>
    </row>
    <row r="4" spans="3:185" s="329" customFormat="1" x14ac:dyDescent="0.25">
      <c r="C4" s="342" t="s">
        <v>248</v>
      </c>
      <c r="X4" s="62"/>
      <c r="Y4" s="62"/>
      <c r="Z4" s="62"/>
    </row>
    <row r="5" spans="3:185" s="329" customFormat="1" x14ac:dyDescent="0.25">
      <c r="X5" s="62"/>
      <c r="Y5" s="62"/>
      <c r="Z5" s="62"/>
    </row>
    <row r="6" spans="3:185" s="329" customFormat="1" x14ac:dyDescent="0.25">
      <c r="X6" s="62"/>
      <c r="Y6" s="62"/>
      <c r="Z6" s="62"/>
    </row>
    <row r="7" spans="3:185" s="329" customFormat="1" x14ac:dyDescent="0.25">
      <c r="X7" s="62"/>
      <c r="Y7" s="62"/>
      <c r="Z7" s="62"/>
    </row>
    <row r="8" spans="3:185" s="329" customFormat="1" x14ac:dyDescent="0.25">
      <c r="X8" s="62"/>
      <c r="Y8" s="62"/>
      <c r="Z8" s="62"/>
    </row>
    <row r="9" spans="3:185" s="329" customFormat="1" x14ac:dyDescent="0.25">
      <c r="X9" s="62"/>
      <c r="Y9" s="62"/>
      <c r="Z9" s="62"/>
    </row>
    <row r="10" spans="3:185" s="329" customFormat="1" x14ac:dyDescent="0.25">
      <c r="X10" s="62"/>
      <c r="Y10" s="62"/>
      <c r="Z10" s="62"/>
    </row>
    <row r="11" spans="3:185" s="329" customFormat="1" x14ac:dyDescent="0.25">
      <c r="X11" s="62"/>
      <c r="Y11" s="62"/>
      <c r="Z11" s="62"/>
    </row>
    <row r="12" spans="3:185" s="329" customFormat="1" x14ac:dyDescent="0.25">
      <c r="X12" s="62"/>
      <c r="Y12" s="62"/>
      <c r="Z12" s="62"/>
    </row>
    <row r="13" spans="3:185" s="329" customFormat="1" x14ac:dyDescent="0.25">
      <c r="X13" s="62"/>
      <c r="Y13" s="62"/>
      <c r="Z13" s="62"/>
    </row>
    <row r="14" spans="3:185" s="329" customFormat="1" x14ac:dyDescent="0.25">
      <c r="X14" s="62"/>
      <c r="Y14" s="62"/>
      <c r="Z14" s="62"/>
    </row>
    <row r="15" spans="3:185" s="329" customFormat="1" x14ac:dyDescent="0.25">
      <c r="X15" s="62"/>
      <c r="Y15" s="62"/>
      <c r="Z15" s="62"/>
    </row>
    <row r="16" spans="3:185" s="329" customFormat="1" x14ac:dyDescent="0.25">
      <c r="X16" s="62"/>
      <c r="Y16" s="62"/>
      <c r="Z16" s="62"/>
    </row>
    <row r="17" spans="24:26" s="329" customFormat="1" x14ac:dyDescent="0.25">
      <c r="X17" s="62"/>
      <c r="Y17" s="62"/>
      <c r="Z17" s="62"/>
    </row>
    <row r="18" spans="24:26" s="329" customFormat="1" x14ac:dyDescent="0.25">
      <c r="X18" s="62"/>
      <c r="Y18" s="62"/>
      <c r="Z18" s="62"/>
    </row>
    <row r="19" spans="24:26" s="329" customFormat="1" x14ac:dyDescent="0.25">
      <c r="X19" s="62"/>
      <c r="Y19" s="62"/>
      <c r="Z19" s="62"/>
    </row>
    <row r="20" spans="24:26" s="329" customFormat="1" x14ac:dyDescent="0.25">
      <c r="X20" s="62"/>
      <c r="Y20" s="62"/>
      <c r="Z20" s="62"/>
    </row>
    <row r="21" spans="24:26" s="329" customFormat="1" x14ac:dyDescent="0.25">
      <c r="X21" s="62"/>
      <c r="Y21" s="62"/>
      <c r="Z21" s="62"/>
    </row>
    <row r="22" spans="24:26" s="329" customFormat="1" x14ac:dyDescent="0.25">
      <c r="X22" s="62"/>
      <c r="Y22" s="62"/>
      <c r="Z22" s="62"/>
    </row>
    <row r="23" spans="24:26" s="329" customFormat="1" x14ac:dyDescent="0.25">
      <c r="X23" s="62"/>
      <c r="Y23" s="62"/>
      <c r="Z23" s="62"/>
    </row>
    <row r="24" spans="24:26" s="329" customFormat="1" x14ac:dyDescent="0.25">
      <c r="X24" s="62"/>
      <c r="Y24" s="62"/>
      <c r="Z24" s="62"/>
    </row>
    <row r="25" spans="24:26" s="329" customFormat="1" x14ac:dyDescent="0.25">
      <c r="X25" s="62"/>
      <c r="Y25" s="62"/>
      <c r="Z25" s="62"/>
    </row>
    <row r="26" spans="24:26" s="329" customFormat="1" x14ac:dyDescent="0.25">
      <c r="X26" s="62"/>
      <c r="Y26" s="62"/>
      <c r="Z26" s="62"/>
    </row>
    <row r="27" spans="24:26" s="329" customFormat="1" x14ac:dyDescent="0.25">
      <c r="X27" s="62"/>
      <c r="Y27" s="62"/>
      <c r="Z27" s="62"/>
    </row>
    <row r="28" spans="24:26" s="329" customFormat="1" x14ac:dyDescent="0.25">
      <c r="X28" s="62"/>
      <c r="Y28" s="62"/>
      <c r="Z28" s="62"/>
    </row>
    <row r="29" spans="24:26" s="329" customFormat="1" x14ac:dyDescent="0.25">
      <c r="X29" s="62"/>
      <c r="Y29" s="62"/>
      <c r="Z29" s="62"/>
    </row>
    <row r="30" spans="24:26" s="329" customFormat="1" x14ac:dyDescent="0.25">
      <c r="X30" s="62"/>
      <c r="Y30" s="62"/>
      <c r="Z30" s="62"/>
    </row>
    <row r="31" spans="24:26" s="329" customFormat="1" x14ac:dyDescent="0.25">
      <c r="X31" s="62"/>
      <c r="Y31" s="62"/>
      <c r="Z31" s="62"/>
    </row>
    <row r="32" spans="24:26" s="329" customFormat="1" x14ac:dyDescent="0.25">
      <c r="X32" s="62"/>
      <c r="Y32" s="62"/>
      <c r="Z32" s="62"/>
    </row>
    <row r="33" spans="24:26" s="329" customFormat="1" x14ac:dyDescent="0.25">
      <c r="X33" s="62"/>
      <c r="Y33" s="62"/>
      <c r="Z33" s="62"/>
    </row>
    <row r="34" spans="24:26" s="329" customFormat="1" x14ac:dyDescent="0.25">
      <c r="X34" s="62"/>
      <c r="Y34" s="62"/>
      <c r="Z34" s="62"/>
    </row>
    <row r="35" spans="24:26" s="329" customFormat="1" x14ac:dyDescent="0.25">
      <c r="X35" s="62"/>
      <c r="Y35" s="62"/>
      <c r="Z35" s="62"/>
    </row>
    <row r="36" spans="24:26" s="329" customFormat="1" x14ac:dyDescent="0.25">
      <c r="X36" s="62"/>
      <c r="Y36" s="62"/>
      <c r="Z36" s="62"/>
    </row>
    <row r="37" spans="24:26" s="329" customFormat="1" x14ac:dyDescent="0.25">
      <c r="X37" s="62"/>
      <c r="Y37" s="62"/>
      <c r="Z37" s="62"/>
    </row>
    <row r="38" spans="24:26" s="329" customFormat="1" x14ac:dyDescent="0.25">
      <c r="X38" s="62"/>
      <c r="Y38" s="62"/>
      <c r="Z38" s="62"/>
    </row>
    <row r="39" spans="24:26" s="329" customFormat="1" x14ac:dyDescent="0.25">
      <c r="X39" s="62"/>
      <c r="Y39" s="62"/>
      <c r="Z39" s="62"/>
    </row>
    <row r="40" spans="24:26" s="329" customFormat="1" x14ac:dyDescent="0.25">
      <c r="X40" s="62"/>
      <c r="Y40" s="62"/>
      <c r="Z40" s="62"/>
    </row>
    <row r="41" spans="24:26" s="329" customFormat="1" x14ac:dyDescent="0.25">
      <c r="X41" s="62"/>
      <c r="Y41" s="62"/>
      <c r="Z41" s="62"/>
    </row>
    <row r="42" spans="24:26" s="329" customFormat="1" x14ac:dyDescent="0.25">
      <c r="X42" s="62"/>
      <c r="Y42" s="62"/>
      <c r="Z42" s="62"/>
    </row>
    <row r="43" spans="24:26" s="329" customFormat="1" x14ac:dyDescent="0.25">
      <c r="X43" s="62"/>
      <c r="Y43" s="62"/>
      <c r="Z43" s="62"/>
    </row>
    <row r="44" spans="24:26" s="329" customFormat="1" x14ac:dyDescent="0.25">
      <c r="X44" s="62"/>
      <c r="Y44" s="62"/>
      <c r="Z44" s="62"/>
    </row>
    <row r="45" spans="24:26" s="329" customFormat="1" x14ac:dyDescent="0.25">
      <c r="X45" s="62"/>
      <c r="Y45" s="62"/>
      <c r="Z45" s="62"/>
    </row>
    <row r="46" spans="24:26" s="329" customFormat="1" x14ac:dyDescent="0.25">
      <c r="X46" s="62"/>
      <c r="Y46" s="62"/>
      <c r="Z46" s="62"/>
    </row>
    <row r="47" spans="24:26" s="329" customFormat="1" x14ac:dyDescent="0.25">
      <c r="X47" s="62"/>
      <c r="Y47" s="62"/>
      <c r="Z47" s="62"/>
    </row>
    <row r="48" spans="24:26" s="329" customFormat="1" x14ac:dyDescent="0.25">
      <c r="X48" s="62"/>
      <c r="Y48" s="62"/>
      <c r="Z48" s="62"/>
    </row>
    <row r="49" spans="24:26" s="329" customFormat="1" x14ac:dyDescent="0.25">
      <c r="X49" s="62"/>
      <c r="Y49" s="62"/>
      <c r="Z49" s="62"/>
    </row>
    <row r="50" spans="24:26" s="329" customFormat="1" x14ac:dyDescent="0.25">
      <c r="X50" s="62"/>
      <c r="Y50" s="62"/>
      <c r="Z50" s="62"/>
    </row>
    <row r="51" spans="24:26" s="329" customFormat="1" x14ac:dyDescent="0.25">
      <c r="X51" s="62"/>
      <c r="Y51" s="62"/>
      <c r="Z51" s="62"/>
    </row>
    <row r="52" spans="24:26" s="329" customFormat="1" x14ac:dyDescent="0.25">
      <c r="X52" s="62"/>
      <c r="Y52" s="62"/>
      <c r="Z52" s="62"/>
    </row>
    <row r="53" spans="24:26" s="329" customFormat="1" x14ac:dyDescent="0.25">
      <c r="X53" s="62"/>
      <c r="Y53" s="62"/>
      <c r="Z53" s="62"/>
    </row>
    <row r="54" spans="24:26" s="329" customFormat="1" x14ac:dyDescent="0.25">
      <c r="X54" s="62"/>
      <c r="Y54" s="62"/>
      <c r="Z54" s="62"/>
    </row>
    <row r="55" spans="24:26" s="329" customFormat="1" x14ac:dyDescent="0.25">
      <c r="X55" s="62"/>
      <c r="Y55" s="62"/>
      <c r="Z55" s="62"/>
    </row>
    <row r="56" spans="24:26" s="329" customFormat="1" x14ac:dyDescent="0.25">
      <c r="X56" s="62"/>
      <c r="Y56" s="62"/>
      <c r="Z56" s="62"/>
    </row>
    <row r="57" spans="24:26" s="329" customFormat="1" x14ac:dyDescent="0.25">
      <c r="X57" s="62"/>
      <c r="Y57" s="62"/>
      <c r="Z57" s="62"/>
    </row>
  </sheetData>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FFFF00"/>
  </sheetPr>
  <dimension ref="C1:GC8"/>
  <sheetViews>
    <sheetView showGridLines="0" zoomScale="80" zoomScaleNormal="80" workbookViewId="0">
      <selection activeCell="C4" sqref="C4"/>
    </sheetView>
  </sheetViews>
  <sheetFormatPr defaultColWidth="8.85546875" defaultRowHeight="15" outlineLevelCol="1" x14ac:dyDescent="0.25"/>
  <cols>
    <col min="1" max="1" width="4.140625" style="6" customWidth="1"/>
    <col min="2" max="2" width="27.5703125" style="6" customWidth="1"/>
    <col min="3" max="3" width="29.28515625" style="6" customWidth="1"/>
    <col min="4" max="4" width="11.140625" style="6" customWidth="1"/>
    <col min="5" max="5" width="33.42578125" style="6" customWidth="1"/>
    <col min="6" max="6" width="18.42578125" style="6" hidden="1" customWidth="1" outlineLevel="1"/>
    <col min="7" max="7" width="30.85546875" style="6" hidden="1" customWidth="1" outlineLevel="1"/>
    <col min="8" max="8" width="23.140625" style="6" hidden="1" customWidth="1" outlineLevel="1"/>
    <col min="9" max="10" width="15.28515625" style="6" hidden="1" customWidth="1" outlineLevel="1"/>
    <col min="11" max="13" width="16.42578125" style="6" hidden="1" customWidth="1" outlineLevel="1"/>
    <col min="14" max="14" width="16" style="6" hidden="1" customWidth="1" outlineLevel="1"/>
    <col min="15" max="15" width="12.140625" style="6" hidden="1" customWidth="1" outlineLevel="1"/>
    <col min="16" max="17" width="16" style="6" hidden="1" customWidth="1" outlineLevel="1"/>
    <col min="18" max="18" width="14" style="6" hidden="1" customWidth="1" outlineLevel="1"/>
    <col min="19" max="19" width="16" style="6" hidden="1" customWidth="1" outlineLevel="1"/>
    <col min="20" max="20" width="13" style="6" hidden="1" customWidth="1" outlineLevel="1"/>
    <col min="21" max="21" width="10.28515625" style="6" hidden="1" customWidth="1" outlineLevel="1"/>
    <col min="22" max="22" width="10.5703125" style="6" hidden="1" customWidth="1" outlineLevel="1"/>
    <col min="23" max="41" width="8.85546875" style="6" hidden="1" customWidth="1" outlineLevel="1"/>
    <col min="42" max="45" width="10.5703125" style="6" hidden="1" customWidth="1" outlineLevel="1"/>
    <col min="46" max="85" width="8.85546875" style="6" hidden="1" customWidth="1" outlineLevel="1"/>
    <col min="86" max="86" width="3.7109375" style="6" customWidth="1" collapsed="1"/>
    <col min="87" max="91" width="13.7109375" style="6" customWidth="1"/>
    <col min="92" max="92" width="4.7109375" style="6" customWidth="1"/>
    <col min="93" max="97" width="13.7109375" style="6" customWidth="1"/>
    <col min="98"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row r="4" spans="3:185" s="329" customFormat="1" x14ac:dyDescent="0.25">
      <c r="C4" s="342" t="s">
        <v>248</v>
      </c>
    </row>
    <row r="5" spans="3:185" s="329" customFormat="1" x14ac:dyDescent="0.25"/>
    <row r="6" spans="3:185" s="329" customFormat="1" x14ac:dyDescent="0.25"/>
    <row r="7" spans="3:185" s="329" customFormat="1" x14ac:dyDescent="0.25"/>
    <row r="8" spans="3:185" s="329" customFormat="1" x14ac:dyDescent="0.25"/>
  </sheetData>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7030A0"/>
    <pageSetUpPr fitToPage="1"/>
  </sheetPr>
  <dimension ref="B1:X42"/>
  <sheetViews>
    <sheetView showGridLines="0" zoomScale="80" zoomScaleNormal="80" zoomScaleSheetLayoutView="70" workbookViewId="0">
      <pane xSplit="2" ySplit="3" topLeftCell="C4" activePane="bottomRight" state="frozen"/>
      <selection activeCell="F19" sqref="F19"/>
      <selection pane="topRight" activeCell="F19" sqref="F19"/>
      <selection pane="bottomLeft" activeCell="F19" sqref="F19"/>
      <selection pane="bottomRight" sqref="A1:XFD1048576"/>
    </sheetView>
  </sheetViews>
  <sheetFormatPr defaultColWidth="8.85546875" defaultRowHeight="15" x14ac:dyDescent="0.25"/>
  <cols>
    <col min="1" max="1" width="4.7109375" style="6" customWidth="1"/>
    <col min="2" max="2" width="45.7109375" style="38" customWidth="1"/>
    <col min="3" max="5" width="13.85546875" style="6" customWidth="1"/>
    <col min="6" max="6" width="3.7109375" style="39" customWidth="1"/>
    <col min="7" max="10" width="13.85546875" style="6" customWidth="1"/>
    <col min="11" max="11" width="13.85546875" style="1" customWidth="1"/>
    <col min="12" max="12" width="3.7109375" style="6" customWidth="1"/>
    <col min="13" max="16" width="13.85546875" style="6" customWidth="1"/>
    <col min="17" max="17" width="13.85546875" style="1" customWidth="1"/>
    <col min="18" max="18" width="3.7109375" style="6" customWidth="1"/>
    <col min="19" max="22" width="13.85546875" style="6" customWidth="1"/>
    <col min="23" max="23" width="13.85546875" style="1" customWidth="1"/>
    <col min="24" max="16384" width="8.85546875" style="6"/>
  </cols>
  <sheetData>
    <row r="1" spans="2:24" ht="15.75" thickBot="1" x14ac:dyDescent="0.3">
      <c r="G1" s="47" t="s">
        <v>245</v>
      </c>
      <c r="H1" s="48"/>
      <c r="I1" s="48"/>
      <c r="J1" s="48"/>
      <c r="K1" s="48"/>
      <c r="L1" s="329"/>
      <c r="M1" s="26" t="s">
        <v>165</v>
      </c>
      <c r="N1" s="139"/>
      <c r="O1" s="139"/>
      <c r="P1" s="139"/>
      <c r="Q1" s="140"/>
      <c r="R1" s="329"/>
      <c r="S1" s="15" t="s">
        <v>246</v>
      </c>
      <c r="T1" s="141"/>
      <c r="U1" s="141"/>
      <c r="V1" s="141"/>
      <c r="W1" s="142"/>
    </row>
    <row r="2" spans="2:24" ht="14.25" customHeight="1" x14ac:dyDescent="0.25">
      <c r="G2" s="1"/>
      <c r="H2" s="1"/>
      <c r="I2" s="1"/>
      <c r="J2" s="1"/>
      <c r="M2" s="1"/>
      <c r="N2" s="1"/>
      <c r="O2" s="1"/>
      <c r="P2" s="1"/>
      <c r="Q2" s="37"/>
      <c r="S2" s="1"/>
      <c r="T2" s="1"/>
      <c r="U2" s="1"/>
      <c r="V2" s="1"/>
    </row>
    <row r="3" spans="2:24" s="64" customFormat="1" ht="60" customHeight="1" x14ac:dyDescent="0.25">
      <c r="B3" s="188" t="s">
        <v>174</v>
      </c>
      <c r="C3" s="189" t="s">
        <v>96</v>
      </c>
      <c r="D3" s="189" t="s">
        <v>59</v>
      </c>
      <c r="E3" s="175" t="s">
        <v>108</v>
      </c>
      <c r="F3" s="190"/>
      <c r="G3" s="171" t="s">
        <v>161</v>
      </c>
      <c r="H3" s="171" t="s">
        <v>162</v>
      </c>
      <c r="I3" s="171" t="s">
        <v>163</v>
      </c>
      <c r="J3" s="171" t="s">
        <v>164</v>
      </c>
      <c r="K3" s="174" t="s">
        <v>2</v>
      </c>
      <c r="M3" s="171" t="s">
        <v>161</v>
      </c>
      <c r="N3" s="171" t="s">
        <v>162</v>
      </c>
      <c r="O3" s="171" t="s">
        <v>163</v>
      </c>
      <c r="P3" s="171" t="s">
        <v>164</v>
      </c>
      <c r="Q3" s="174" t="s">
        <v>2</v>
      </c>
      <c r="S3" s="171" t="s">
        <v>161</v>
      </c>
      <c r="T3" s="171" t="s">
        <v>162</v>
      </c>
      <c r="U3" s="171" t="s">
        <v>163</v>
      </c>
      <c r="V3" s="171" t="s">
        <v>164</v>
      </c>
      <c r="W3" s="174" t="s">
        <v>2</v>
      </c>
    </row>
    <row r="4" spans="2:24" ht="14.25" customHeight="1" x14ac:dyDescent="0.25">
      <c r="B4" s="7"/>
      <c r="C4" s="3"/>
      <c r="G4" s="40"/>
      <c r="H4" s="41"/>
      <c r="I4" s="41"/>
      <c r="J4" s="41"/>
      <c r="K4" s="42"/>
      <c r="M4" s="40"/>
      <c r="N4" s="41"/>
      <c r="O4" s="41"/>
      <c r="P4" s="41"/>
      <c r="Q4" s="42"/>
      <c r="S4" s="40"/>
      <c r="T4" s="41"/>
      <c r="U4" s="41"/>
      <c r="V4" s="41"/>
      <c r="W4" s="42"/>
    </row>
    <row r="5" spans="2:24" ht="14.25" customHeight="1" x14ac:dyDescent="0.25">
      <c r="B5" s="7" t="s">
        <v>60</v>
      </c>
      <c r="C5" s="3"/>
      <c r="G5" s="40"/>
      <c r="H5" s="41"/>
      <c r="I5" s="41"/>
      <c r="J5" s="41"/>
      <c r="K5" s="42"/>
      <c r="M5" s="40"/>
      <c r="N5" s="41"/>
      <c r="O5" s="41"/>
      <c r="P5" s="41"/>
      <c r="Q5" s="42"/>
      <c r="S5" s="40"/>
      <c r="T5" s="41"/>
      <c r="U5" s="41"/>
      <c r="V5" s="41"/>
      <c r="W5" s="42"/>
    </row>
    <row r="6" spans="2:24" ht="14.25" customHeight="1" thickBot="1" x14ac:dyDescent="0.3">
      <c r="B6" s="177" t="s">
        <v>19</v>
      </c>
      <c r="C6" s="178">
        <v>31189.024390243903</v>
      </c>
      <c r="D6" s="178">
        <v>30938.084937040927</v>
      </c>
      <c r="E6" s="178">
        <v>30452.99301294098</v>
      </c>
      <c r="G6" s="179">
        <v>8732.9268292682937</v>
      </c>
      <c r="H6" s="178">
        <v>14970.731707317076</v>
      </c>
      <c r="I6" s="178">
        <v>7485.3658536585372</v>
      </c>
      <c r="J6" s="178">
        <v>0</v>
      </c>
      <c r="K6" s="180">
        <v>31189.024390243903</v>
      </c>
      <c r="L6" s="59"/>
      <c r="M6" s="179">
        <v>8662.6637823714591</v>
      </c>
      <c r="N6" s="178">
        <v>14850.280769779645</v>
      </c>
      <c r="O6" s="178">
        <v>7425.1403848898217</v>
      </c>
      <c r="P6" s="178">
        <v>0</v>
      </c>
      <c r="Q6" s="180">
        <v>30938.084937040927</v>
      </c>
      <c r="R6" s="59"/>
      <c r="S6" s="179">
        <v>8526.8380436234747</v>
      </c>
      <c r="T6" s="178">
        <v>14617.43664621167</v>
      </c>
      <c r="U6" s="178">
        <v>7308.7183231058343</v>
      </c>
      <c r="V6" s="178">
        <v>0</v>
      </c>
      <c r="W6" s="180">
        <v>30452.99301294098</v>
      </c>
    </row>
    <row r="7" spans="2:24" ht="27" customHeight="1" thickBot="1" x14ac:dyDescent="0.3">
      <c r="B7" s="124" t="s">
        <v>40</v>
      </c>
      <c r="C7" s="125">
        <v>31189.024390243903</v>
      </c>
      <c r="D7" s="126">
        <v>30938.084937040927</v>
      </c>
      <c r="E7" s="127">
        <v>30452.99301294098</v>
      </c>
      <c r="F7" s="6"/>
      <c r="G7" s="154">
        <v>8732.9268292682937</v>
      </c>
      <c r="H7" s="154">
        <v>14970.731707317076</v>
      </c>
      <c r="I7" s="154">
        <v>7485.3658536585372</v>
      </c>
      <c r="J7" s="154">
        <v>0</v>
      </c>
      <c r="K7" s="155">
        <v>31189.024390243903</v>
      </c>
      <c r="L7" s="59"/>
      <c r="M7" s="154">
        <v>8662.6637823714591</v>
      </c>
      <c r="N7" s="154">
        <v>14850.280769779645</v>
      </c>
      <c r="O7" s="154">
        <v>7425.1403848898217</v>
      </c>
      <c r="P7" s="154">
        <v>0</v>
      </c>
      <c r="Q7" s="156">
        <v>30938.084937040927</v>
      </c>
      <c r="R7" s="59"/>
      <c r="S7" s="154">
        <v>8526.8380436234747</v>
      </c>
      <c r="T7" s="154">
        <v>14617.43664621167</v>
      </c>
      <c r="U7" s="154">
        <v>7308.7183231058343</v>
      </c>
      <c r="V7" s="154">
        <v>0</v>
      </c>
      <c r="W7" s="156">
        <v>30452.99301294098</v>
      </c>
      <c r="X7" s="59"/>
    </row>
    <row r="8" spans="2:24" ht="14.25" customHeight="1" x14ac:dyDescent="0.25">
      <c r="C8" s="31"/>
      <c r="G8" s="43"/>
      <c r="H8" s="44"/>
      <c r="I8" s="44"/>
      <c r="J8" s="44"/>
      <c r="K8" s="45"/>
      <c r="M8" s="43"/>
      <c r="N8" s="44"/>
      <c r="O8" s="44"/>
      <c r="P8" s="44"/>
      <c r="Q8" s="45"/>
      <c r="S8" s="43"/>
      <c r="T8" s="44"/>
      <c r="U8" s="44"/>
      <c r="V8" s="44"/>
      <c r="W8" s="45"/>
    </row>
    <row r="9" spans="2:24" ht="14.25" customHeight="1" x14ac:dyDescent="0.25">
      <c r="B9" s="7" t="s">
        <v>41</v>
      </c>
      <c r="C9" s="3"/>
      <c r="G9" s="40"/>
      <c r="H9" s="41"/>
      <c r="I9" s="41"/>
      <c r="J9" s="41"/>
      <c r="K9" s="42"/>
      <c r="M9" s="40"/>
      <c r="N9" s="41"/>
      <c r="O9" s="41"/>
      <c r="P9" s="41"/>
      <c r="Q9" s="42"/>
      <c r="S9" s="40"/>
      <c r="T9" s="41"/>
      <c r="U9" s="41"/>
      <c r="V9" s="41"/>
      <c r="W9" s="42"/>
    </row>
    <row r="10" spans="2:24" ht="14.25" customHeight="1" x14ac:dyDescent="0.25">
      <c r="B10" s="177" t="s">
        <v>39</v>
      </c>
      <c r="C10" s="178">
        <v>0</v>
      </c>
      <c r="D10" s="178">
        <v>0</v>
      </c>
      <c r="E10" s="178">
        <v>0</v>
      </c>
      <c r="G10" s="179">
        <v>0</v>
      </c>
      <c r="H10" s="178">
        <v>0</v>
      </c>
      <c r="I10" s="178">
        <v>0</v>
      </c>
      <c r="J10" s="178">
        <v>0</v>
      </c>
      <c r="K10" s="180">
        <v>0</v>
      </c>
      <c r="L10" s="59"/>
      <c r="M10" s="179">
        <v>0</v>
      </c>
      <c r="N10" s="178">
        <v>0</v>
      </c>
      <c r="O10" s="178">
        <v>0</v>
      </c>
      <c r="P10" s="178">
        <v>0</v>
      </c>
      <c r="Q10" s="180">
        <v>0</v>
      </c>
      <c r="R10" s="59"/>
      <c r="S10" s="179">
        <v>0</v>
      </c>
      <c r="T10" s="178">
        <v>0</v>
      </c>
      <c r="U10" s="178">
        <v>0</v>
      </c>
      <c r="V10" s="178">
        <v>0</v>
      </c>
      <c r="W10" s="180">
        <v>0</v>
      </c>
    </row>
    <row r="11" spans="2:24" ht="14.25" customHeight="1" x14ac:dyDescent="0.25">
      <c r="B11" s="177" t="s">
        <v>3</v>
      </c>
      <c r="C11" s="178">
        <v>2875</v>
      </c>
      <c r="D11" s="178">
        <v>2875</v>
      </c>
      <c r="E11" s="178">
        <v>2829.9216027874563</v>
      </c>
      <c r="G11" s="179">
        <v>875</v>
      </c>
      <c r="H11" s="178">
        <v>1500</v>
      </c>
      <c r="I11" s="178">
        <v>500</v>
      </c>
      <c r="J11" s="178">
        <v>0</v>
      </c>
      <c r="K11" s="180">
        <v>2875</v>
      </c>
      <c r="L11" s="59"/>
      <c r="M11" s="179">
        <v>875</v>
      </c>
      <c r="N11" s="178">
        <v>1500</v>
      </c>
      <c r="O11" s="178">
        <v>500</v>
      </c>
      <c r="P11" s="178">
        <v>0</v>
      </c>
      <c r="Q11" s="180">
        <v>2875</v>
      </c>
      <c r="R11" s="59"/>
      <c r="S11" s="179">
        <v>861.28048780487802</v>
      </c>
      <c r="T11" s="178">
        <v>1476.4808362369338</v>
      </c>
      <c r="U11" s="178">
        <v>492.16027874564458</v>
      </c>
      <c r="V11" s="178">
        <v>0</v>
      </c>
      <c r="W11" s="180">
        <v>2829.9216027874563</v>
      </c>
    </row>
    <row r="12" spans="2:24" ht="14.25" customHeight="1" thickBot="1" x14ac:dyDescent="0.3">
      <c r="B12" s="177" t="s">
        <v>28</v>
      </c>
      <c r="C12" s="178">
        <v>35542.799999999988</v>
      </c>
      <c r="D12" s="178">
        <v>35542.799999999988</v>
      </c>
      <c r="E12" s="178">
        <v>34985.508710801383</v>
      </c>
      <c r="G12" s="179">
        <v>7898.3999999999987</v>
      </c>
      <c r="H12" s="178">
        <v>23695.199999999993</v>
      </c>
      <c r="I12" s="178">
        <v>3949.1999999999994</v>
      </c>
      <c r="J12" s="178">
        <v>0</v>
      </c>
      <c r="K12" s="180">
        <v>35542.799999999988</v>
      </c>
      <c r="L12" s="59"/>
      <c r="M12" s="179">
        <v>7898.3999999999987</v>
      </c>
      <c r="N12" s="178">
        <v>23695.199999999993</v>
      </c>
      <c r="O12" s="178">
        <v>3949.1999999999994</v>
      </c>
      <c r="P12" s="178">
        <v>0</v>
      </c>
      <c r="Q12" s="180">
        <v>35542.799999999988</v>
      </c>
      <c r="R12" s="59"/>
      <c r="S12" s="179">
        <v>7774.5574912891971</v>
      </c>
      <c r="T12" s="178">
        <v>23323.672473867588</v>
      </c>
      <c r="U12" s="178">
        <v>3887.2787456445985</v>
      </c>
      <c r="V12" s="178">
        <v>0</v>
      </c>
      <c r="W12" s="180">
        <v>34985.508710801383</v>
      </c>
    </row>
    <row r="13" spans="2:24" ht="15.75" thickBot="1" x14ac:dyDescent="0.3">
      <c r="B13" s="124" t="s">
        <v>103</v>
      </c>
      <c r="C13" s="125">
        <v>38417.799999999988</v>
      </c>
      <c r="D13" s="126">
        <v>38417.799999999988</v>
      </c>
      <c r="E13" s="127">
        <v>37815.43031358884</v>
      </c>
      <c r="F13" s="6"/>
      <c r="G13" s="160">
        <v>8773.3999999999978</v>
      </c>
      <c r="H13" s="125">
        <v>25195.199999999993</v>
      </c>
      <c r="I13" s="125">
        <v>4449.1999999999989</v>
      </c>
      <c r="J13" s="125">
        <v>0</v>
      </c>
      <c r="K13" s="161">
        <v>38417.799999999988</v>
      </c>
      <c r="L13" s="59"/>
      <c r="M13" s="160">
        <v>8773.3999999999978</v>
      </c>
      <c r="N13" s="125">
        <v>25195.199999999993</v>
      </c>
      <c r="O13" s="125">
        <v>4449.1999999999989</v>
      </c>
      <c r="P13" s="125">
        <v>0</v>
      </c>
      <c r="Q13" s="162">
        <v>38417.799999999988</v>
      </c>
      <c r="R13" s="59"/>
      <c r="S13" s="160">
        <v>8635.8379790940744</v>
      </c>
      <c r="T13" s="125">
        <v>24800.153310104521</v>
      </c>
      <c r="U13" s="125">
        <v>4379.4390243902435</v>
      </c>
      <c r="V13" s="125">
        <v>0</v>
      </c>
      <c r="W13" s="162">
        <v>37815.43031358884</v>
      </c>
      <c r="X13" s="59"/>
    </row>
    <row r="14" spans="2:24" ht="14.25" customHeight="1" x14ac:dyDescent="0.25">
      <c r="C14" s="31"/>
      <c r="G14" s="43"/>
      <c r="H14" s="44"/>
      <c r="I14" s="44"/>
      <c r="J14" s="44"/>
      <c r="K14" s="45"/>
      <c r="M14" s="43"/>
      <c r="N14" s="44"/>
      <c r="O14" s="44"/>
      <c r="P14" s="44"/>
      <c r="Q14" s="45"/>
      <c r="S14" s="43"/>
      <c r="T14" s="44"/>
      <c r="U14" s="44"/>
      <c r="V14" s="44"/>
      <c r="W14" s="45"/>
    </row>
    <row r="15" spans="2:24" s="39" customFormat="1" ht="14.25" customHeight="1" x14ac:dyDescent="0.25">
      <c r="B15" s="56" t="s">
        <v>62</v>
      </c>
      <c r="C15" s="184"/>
      <c r="D15" s="184"/>
      <c r="E15" s="184"/>
      <c r="G15" s="185"/>
      <c r="H15" s="184"/>
      <c r="I15" s="184"/>
      <c r="J15" s="184"/>
      <c r="K15" s="186"/>
      <c r="M15" s="185"/>
      <c r="N15" s="184"/>
      <c r="O15" s="184"/>
      <c r="P15" s="184"/>
      <c r="Q15" s="186"/>
      <c r="S15" s="185"/>
      <c r="T15" s="184"/>
      <c r="U15" s="184"/>
      <c r="V15" s="184"/>
      <c r="W15" s="186"/>
    </row>
    <row r="16" spans="2:24" ht="14.25" customHeight="1" x14ac:dyDescent="0.25">
      <c r="B16" s="177" t="s">
        <v>67</v>
      </c>
      <c r="C16" s="178">
        <v>50000</v>
      </c>
      <c r="D16" s="178">
        <v>50000</v>
      </c>
      <c r="E16" s="178">
        <v>49216.027874564454</v>
      </c>
      <c r="G16" s="179">
        <v>25000</v>
      </c>
      <c r="H16" s="178">
        <v>25000</v>
      </c>
      <c r="I16" s="178">
        <v>0</v>
      </c>
      <c r="J16" s="178">
        <v>0</v>
      </c>
      <c r="K16" s="180">
        <v>50000</v>
      </c>
      <c r="L16" s="59"/>
      <c r="M16" s="179">
        <v>25000</v>
      </c>
      <c r="N16" s="178">
        <v>25000</v>
      </c>
      <c r="O16" s="178">
        <v>0</v>
      </c>
      <c r="P16" s="178">
        <v>0</v>
      </c>
      <c r="Q16" s="180">
        <v>50000</v>
      </c>
      <c r="R16" s="59"/>
      <c r="S16" s="179">
        <v>24608.013937282227</v>
      </c>
      <c r="T16" s="178">
        <v>24608.013937282227</v>
      </c>
      <c r="U16" s="178">
        <v>0</v>
      </c>
      <c r="V16" s="178">
        <v>0</v>
      </c>
      <c r="W16" s="180">
        <v>49216.027874564454</v>
      </c>
    </row>
    <row r="17" spans="2:24" ht="14.25" customHeight="1" thickBot="1" x14ac:dyDescent="0.3">
      <c r="B17" s="187" t="s">
        <v>134</v>
      </c>
      <c r="C17" s="181">
        <v>52000.000000000007</v>
      </c>
      <c r="D17" s="181">
        <v>52000.000000000007</v>
      </c>
      <c r="E17" s="181">
        <v>51184.668989547041</v>
      </c>
      <c r="G17" s="182">
        <v>15826.086956521742</v>
      </c>
      <c r="H17" s="181">
        <v>27130.4347826087</v>
      </c>
      <c r="I17" s="181">
        <v>9043.4782608695659</v>
      </c>
      <c r="J17" s="181">
        <v>0</v>
      </c>
      <c r="K17" s="183">
        <v>52000.000000000007</v>
      </c>
      <c r="L17" s="59"/>
      <c r="M17" s="179">
        <v>15826.086956521742</v>
      </c>
      <c r="N17" s="178">
        <v>27130.4347826087</v>
      </c>
      <c r="O17" s="178">
        <v>9043.4782608695659</v>
      </c>
      <c r="P17" s="178">
        <v>0</v>
      </c>
      <c r="Q17" s="180">
        <v>52000.000000000007</v>
      </c>
      <c r="R17" s="59"/>
      <c r="S17" s="179">
        <v>15577.9427359491</v>
      </c>
      <c r="T17" s="178">
        <v>26705.044690198458</v>
      </c>
      <c r="U17" s="178">
        <v>8901.6815633994847</v>
      </c>
      <c r="V17" s="178">
        <v>0</v>
      </c>
      <c r="W17" s="180">
        <v>51184.668989547041</v>
      </c>
    </row>
    <row r="18" spans="2:24" ht="15.75" thickBot="1" x14ac:dyDescent="0.3">
      <c r="B18" s="124" t="s">
        <v>62</v>
      </c>
      <c r="C18" s="125">
        <v>102000</v>
      </c>
      <c r="D18" s="126">
        <v>102000</v>
      </c>
      <c r="E18" s="127">
        <v>100400.69686411149</v>
      </c>
      <c r="F18" s="6"/>
      <c r="G18" s="160">
        <v>40826.086956521744</v>
      </c>
      <c r="H18" s="125">
        <v>52130.434782608703</v>
      </c>
      <c r="I18" s="125">
        <v>9043.4782608695659</v>
      </c>
      <c r="J18" s="125">
        <v>0</v>
      </c>
      <c r="K18" s="161">
        <v>102000.00000000001</v>
      </c>
      <c r="L18" s="59"/>
      <c r="M18" s="160">
        <v>40826.086956521744</v>
      </c>
      <c r="N18" s="125">
        <v>52130.434782608703</v>
      </c>
      <c r="O18" s="125">
        <v>9043.4782608695659</v>
      </c>
      <c r="P18" s="125">
        <v>0</v>
      </c>
      <c r="Q18" s="162">
        <v>102000.00000000001</v>
      </c>
      <c r="R18" s="59"/>
      <c r="S18" s="160">
        <v>40185.956673231325</v>
      </c>
      <c r="T18" s="125">
        <v>51313.058627480685</v>
      </c>
      <c r="U18" s="125">
        <v>8901.6815633994847</v>
      </c>
      <c r="V18" s="125">
        <v>0</v>
      </c>
      <c r="W18" s="162">
        <v>100400.69686411149</v>
      </c>
      <c r="X18" s="59"/>
    </row>
    <row r="19" spans="2:24" ht="14.25" customHeight="1" thickBot="1" x14ac:dyDescent="0.3">
      <c r="C19" s="31"/>
      <c r="G19" s="43"/>
      <c r="H19" s="44"/>
      <c r="I19" s="44"/>
      <c r="J19" s="44"/>
      <c r="K19" s="45"/>
      <c r="M19" s="43"/>
      <c r="N19" s="44"/>
      <c r="O19" s="44"/>
      <c r="P19" s="44"/>
      <c r="Q19" s="45"/>
      <c r="S19" s="43"/>
      <c r="T19" s="44"/>
      <c r="U19" s="44"/>
      <c r="V19" s="44"/>
      <c r="W19" s="45"/>
    </row>
    <row r="20" spans="2:24" ht="15.75" thickBot="1" x14ac:dyDescent="0.3">
      <c r="B20" s="124" t="s">
        <v>140</v>
      </c>
      <c r="C20" s="125">
        <v>171606.82439024388</v>
      </c>
      <c r="D20" s="126">
        <v>171355.88493704092</v>
      </c>
      <c r="E20" s="127">
        <v>168669.12019064132</v>
      </c>
      <c r="F20" s="6"/>
      <c r="G20" s="160">
        <v>58332.413785790035</v>
      </c>
      <c r="H20" s="125">
        <v>92296.366489925771</v>
      </c>
      <c r="I20" s="125">
        <v>20978.0441145281</v>
      </c>
      <c r="J20" s="125">
        <v>0</v>
      </c>
      <c r="K20" s="161">
        <v>171606.82439024391</v>
      </c>
      <c r="L20" s="59"/>
      <c r="M20" s="160">
        <v>58262.150738893193</v>
      </c>
      <c r="N20" s="125">
        <v>92175.915552388353</v>
      </c>
      <c r="O20" s="125">
        <v>20917.818645759387</v>
      </c>
      <c r="P20" s="125">
        <v>0</v>
      </c>
      <c r="Q20" s="162">
        <v>171355.88493704094</v>
      </c>
      <c r="R20" s="59"/>
      <c r="S20" s="160">
        <v>57348.632695948872</v>
      </c>
      <c r="T20" s="125">
        <v>90730.648583796879</v>
      </c>
      <c r="U20" s="125">
        <v>20589.838910895563</v>
      </c>
      <c r="V20" s="125">
        <v>0</v>
      </c>
      <c r="W20" s="162">
        <v>168669.12019064132</v>
      </c>
      <c r="X20" s="59"/>
    </row>
    <row r="21" spans="2:24" x14ac:dyDescent="0.25">
      <c r="B21" s="6"/>
      <c r="C21" s="4"/>
      <c r="D21" s="4"/>
      <c r="E21" s="1"/>
      <c r="F21" s="6"/>
      <c r="Q21" s="207"/>
      <c r="W21" s="208"/>
    </row>
    <row r="22" spans="2:24" ht="14.25" customHeight="1" x14ac:dyDescent="0.25"/>
    <row r="23" spans="2:24" ht="14.25" customHeight="1" x14ac:dyDescent="0.25"/>
    <row r="24" spans="2:24" ht="14.25" customHeight="1" x14ac:dyDescent="0.25"/>
    <row r="25" spans="2:24" ht="14.25" customHeight="1" x14ac:dyDescent="0.25"/>
    <row r="26" spans="2:24" ht="14.25" customHeight="1" x14ac:dyDescent="0.25"/>
    <row r="27" spans="2:24" ht="14.25" customHeight="1" x14ac:dyDescent="0.25"/>
    <row r="28" spans="2:24" ht="14.25" customHeight="1" x14ac:dyDescent="0.25"/>
    <row r="29" spans="2:24" ht="14.25" customHeight="1" x14ac:dyDescent="0.25"/>
    <row r="30" spans="2:24" ht="14.25" customHeight="1" x14ac:dyDescent="0.25"/>
    <row r="31" spans="2:24" ht="14.25" customHeight="1" x14ac:dyDescent="0.25"/>
    <row r="32" spans="2:24"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2" ht="14.45" customHeight="1" x14ac:dyDescent="0.25"/>
  </sheetData>
  <pageMargins left="0.7" right="0.7" top="0.75" bottom="0.75" header="0.3" footer="0.3"/>
  <pageSetup paperSize="8" scale="61"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FFFF00"/>
  </sheetPr>
  <dimension ref="C1:GC46"/>
  <sheetViews>
    <sheetView showGridLines="0" zoomScale="80" zoomScaleNormal="80" workbookViewId="0">
      <selection activeCell="C4" sqref="C4"/>
    </sheetView>
  </sheetViews>
  <sheetFormatPr defaultColWidth="8.85546875" defaultRowHeight="15" outlineLevelCol="1" x14ac:dyDescent="0.25"/>
  <cols>
    <col min="1" max="1" width="4.140625" style="6" customWidth="1"/>
    <col min="2" max="2" width="20.140625" style="6" customWidth="1"/>
    <col min="3" max="3" width="26.28515625" style="6" customWidth="1"/>
    <col min="4" max="4" width="9.7109375" style="6" customWidth="1"/>
    <col min="5" max="5" width="11.140625" style="6" customWidth="1"/>
    <col min="6" max="6" width="27.42578125" style="6" customWidth="1"/>
    <col min="7" max="7" width="17.7109375" style="6" hidden="1" customWidth="1" outlineLevel="1"/>
    <col min="8" max="8" width="44.7109375" style="6" hidden="1" customWidth="1" outlineLevel="1"/>
    <col min="9" max="9" width="13.7109375" style="6" hidden="1" customWidth="1" outlineLevel="1"/>
    <col min="10" max="10" width="14.28515625" style="6" hidden="1" customWidth="1" outlineLevel="1"/>
    <col min="11" max="12" width="15.28515625" style="6" hidden="1" customWidth="1" outlineLevel="1"/>
    <col min="13" max="14" width="16.42578125" style="6" hidden="1" customWidth="1" outlineLevel="1"/>
    <col min="15" max="16" width="16" style="6" hidden="1" customWidth="1" outlineLevel="1"/>
    <col min="17" max="20" width="12.140625" style="6" hidden="1" customWidth="1" outlineLevel="1"/>
    <col min="21" max="21" width="16" style="6" hidden="1" customWidth="1" outlineLevel="1"/>
    <col min="22" max="22" width="14" style="6" hidden="1" customWidth="1" outlineLevel="1"/>
    <col min="23" max="24" width="16" style="62" hidden="1" customWidth="1" outlineLevel="1"/>
    <col min="25" max="25" width="16" style="6" hidden="1" customWidth="1" outlineLevel="1"/>
    <col min="26" max="26" width="13" style="6" hidden="1" customWidth="1" outlineLevel="1"/>
    <col min="27" max="27" width="17" style="6" hidden="1" customWidth="1" outlineLevel="1"/>
    <col min="28" max="28" width="10.5703125" style="6" hidden="1" customWidth="1" outlineLevel="1"/>
    <col min="29" max="91" width="10.140625" style="6" hidden="1" customWidth="1" outlineLevel="1"/>
    <col min="92" max="92" width="3.7109375" style="6" customWidth="1" collapsed="1"/>
    <col min="93" max="97" width="13.7109375" style="6" customWidth="1"/>
    <col min="98" max="98" width="4.7109375" style="6" customWidth="1"/>
    <col min="99" max="103" width="13.7109375" style="6" customWidth="1"/>
    <col min="104" max="104" width="4.7109375" style="6" customWidth="1"/>
    <col min="105" max="109" width="13.7109375" style="6" customWidth="1"/>
    <col min="110"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c r="W3" s="62"/>
      <c r="X3" s="62"/>
    </row>
    <row r="4" spans="3:185" s="329" customFormat="1" x14ac:dyDescent="0.25">
      <c r="C4" s="342" t="s">
        <v>248</v>
      </c>
      <c r="W4" s="62"/>
      <c r="X4" s="62"/>
    </row>
    <row r="5" spans="3:185" s="329" customFormat="1" x14ac:dyDescent="0.25">
      <c r="W5" s="62"/>
      <c r="X5" s="62"/>
    </row>
    <row r="6" spans="3:185" s="329" customFormat="1" x14ac:dyDescent="0.25">
      <c r="W6" s="62"/>
      <c r="X6" s="62"/>
    </row>
    <row r="7" spans="3:185" s="329" customFormat="1" x14ac:dyDescent="0.25">
      <c r="W7" s="62"/>
      <c r="X7" s="62"/>
    </row>
    <row r="8" spans="3:185" s="329" customFormat="1" x14ac:dyDescent="0.25">
      <c r="W8" s="62"/>
      <c r="X8" s="62"/>
    </row>
    <row r="9" spans="3:185" s="329" customFormat="1" x14ac:dyDescent="0.25">
      <c r="W9" s="62"/>
      <c r="X9" s="62"/>
    </row>
    <row r="10" spans="3:185" s="329" customFormat="1" x14ac:dyDescent="0.25">
      <c r="W10" s="62"/>
      <c r="X10" s="62"/>
    </row>
    <row r="11" spans="3:185" s="329" customFormat="1" x14ac:dyDescent="0.25">
      <c r="W11" s="62"/>
      <c r="X11" s="62"/>
    </row>
    <row r="12" spans="3:185" s="329" customFormat="1" x14ac:dyDescent="0.25">
      <c r="W12" s="62"/>
      <c r="X12" s="62"/>
    </row>
    <row r="13" spans="3:185" s="329" customFormat="1" x14ac:dyDescent="0.25">
      <c r="W13" s="62"/>
      <c r="X13" s="62"/>
    </row>
    <row r="14" spans="3:185" s="329" customFormat="1" x14ac:dyDescent="0.25">
      <c r="W14" s="62"/>
      <c r="X14" s="62"/>
    </row>
    <row r="15" spans="3:185" s="329" customFormat="1" x14ac:dyDescent="0.25">
      <c r="W15" s="62"/>
      <c r="X15" s="62"/>
    </row>
    <row r="16" spans="3:185" s="329" customFormat="1" x14ac:dyDescent="0.25">
      <c r="W16" s="62"/>
      <c r="X16" s="62"/>
    </row>
    <row r="17" spans="23:24" s="329" customFormat="1" x14ac:dyDescent="0.25">
      <c r="W17" s="62"/>
      <c r="X17" s="62"/>
    </row>
    <row r="18" spans="23:24" s="329" customFormat="1" x14ac:dyDescent="0.25">
      <c r="W18" s="62"/>
      <c r="X18" s="62"/>
    </row>
    <row r="19" spans="23:24" s="329" customFormat="1" x14ac:dyDescent="0.25">
      <c r="W19" s="62"/>
      <c r="X19" s="62"/>
    </row>
    <row r="20" spans="23:24" s="329" customFormat="1" x14ac:dyDescent="0.25">
      <c r="W20" s="62"/>
      <c r="X20" s="62"/>
    </row>
    <row r="21" spans="23:24" s="329" customFormat="1" x14ac:dyDescent="0.25">
      <c r="W21" s="62"/>
      <c r="X21" s="62"/>
    </row>
    <row r="22" spans="23:24" s="329" customFormat="1" x14ac:dyDescent="0.25">
      <c r="W22" s="62"/>
      <c r="X22" s="62"/>
    </row>
    <row r="23" spans="23:24" s="329" customFormat="1" x14ac:dyDescent="0.25">
      <c r="W23" s="62"/>
      <c r="X23" s="62"/>
    </row>
    <row r="24" spans="23:24" s="329" customFormat="1" x14ac:dyDescent="0.25">
      <c r="W24" s="62"/>
      <c r="X24" s="62"/>
    </row>
    <row r="25" spans="23:24" s="329" customFormat="1" x14ac:dyDescent="0.25">
      <c r="W25" s="62"/>
      <c r="X25" s="62"/>
    </row>
    <row r="26" spans="23:24" s="329" customFormat="1" x14ac:dyDescent="0.25">
      <c r="W26" s="62"/>
      <c r="X26" s="62"/>
    </row>
    <row r="27" spans="23:24" s="329" customFormat="1" x14ac:dyDescent="0.25">
      <c r="W27" s="62"/>
      <c r="X27" s="62"/>
    </row>
    <row r="28" spans="23:24" s="329" customFormat="1" x14ac:dyDescent="0.25">
      <c r="W28" s="62"/>
      <c r="X28" s="62"/>
    </row>
    <row r="29" spans="23:24" s="329" customFormat="1" x14ac:dyDescent="0.25">
      <c r="W29" s="62"/>
      <c r="X29" s="62"/>
    </row>
    <row r="30" spans="23:24" s="329" customFormat="1" x14ac:dyDescent="0.25">
      <c r="W30" s="62"/>
      <c r="X30" s="62"/>
    </row>
    <row r="31" spans="23:24" s="329" customFormat="1" x14ac:dyDescent="0.25">
      <c r="W31" s="62"/>
      <c r="X31" s="62"/>
    </row>
    <row r="32" spans="23:24" s="329" customFormat="1" x14ac:dyDescent="0.25">
      <c r="W32" s="62"/>
      <c r="X32" s="62"/>
    </row>
    <row r="33" spans="23:24" s="329" customFormat="1" x14ac:dyDescent="0.25">
      <c r="W33" s="62"/>
      <c r="X33" s="62"/>
    </row>
    <row r="34" spans="23:24" s="329" customFormat="1" x14ac:dyDescent="0.25">
      <c r="W34" s="62"/>
      <c r="X34" s="62"/>
    </row>
    <row r="35" spans="23:24" s="329" customFormat="1" x14ac:dyDescent="0.25">
      <c r="W35" s="62"/>
      <c r="X35" s="62"/>
    </row>
    <row r="36" spans="23:24" s="329" customFormat="1" x14ac:dyDescent="0.25">
      <c r="W36" s="62"/>
      <c r="X36" s="62"/>
    </row>
    <row r="37" spans="23:24" s="329" customFormat="1" x14ac:dyDescent="0.25">
      <c r="W37" s="62"/>
      <c r="X37" s="62"/>
    </row>
    <row r="38" spans="23:24" s="329" customFormat="1" x14ac:dyDescent="0.25">
      <c r="W38" s="62"/>
      <c r="X38" s="62"/>
    </row>
    <row r="39" spans="23:24" s="329" customFormat="1" x14ac:dyDescent="0.25">
      <c r="W39" s="62"/>
      <c r="X39" s="62"/>
    </row>
    <row r="40" spans="23:24" s="329" customFormat="1" x14ac:dyDescent="0.25">
      <c r="W40" s="62"/>
      <c r="X40" s="62"/>
    </row>
    <row r="41" spans="23:24" s="329" customFormat="1" x14ac:dyDescent="0.25">
      <c r="W41" s="62"/>
      <c r="X41" s="62"/>
    </row>
    <row r="42" spans="23:24" s="329" customFormat="1" x14ac:dyDescent="0.25">
      <c r="W42" s="62"/>
      <c r="X42" s="62"/>
    </row>
    <row r="43" spans="23:24" s="329" customFormat="1" x14ac:dyDescent="0.25">
      <c r="W43" s="62"/>
      <c r="X43" s="62"/>
    </row>
    <row r="44" spans="23:24" s="329" customFormat="1" x14ac:dyDescent="0.25">
      <c r="W44" s="62"/>
      <c r="X44" s="62"/>
    </row>
    <row r="45" spans="23:24" s="329" customFormat="1" x14ac:dyDescent="0.25">
      <c r="W45" s="62"/>
      <c r="X45" s="62"/>
    </row>
    <row r="46" spans="23:24" s="329" customFormat="1" x14ac:dyDescent="0.25">
      <c r="W46" s="62"/>
      <c r="X46" s="62"/>
    </row>
  </sheetData>
  <pageMargins left="0.7" right="0.7" top="0.75"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FFFF00"/>
  </sheetPr>
  <dimension ref="C1:GC15"/>
  <sheetViews>
    <sheetView showGridLines="0" zoomScale="80" zoomScaleNormal="80" workbookViewId="0">
      <selection activeCell="C4" sqref="C4"/>
    </sheetView>
  </sheetViews>
  <sheetFormatPr defaultColWidth="8.85546875" defaultRowHeight="15" outlineLevelCol="1" x14ac:dyDescent="0.25"/>
  <cols>
    <col min="1" max="1" width="4.140625" style="6" customWidth="1"/>
    <col min="2" max="2" width="20.140625" style="6" customWidth="1"/>
    <col min="3" max="3" width="26.140625" style="6" customWidth="1"/>
    <col min="4" max="4" width="11.140625" style="6" customWidth="1"/>
    <col min="5" max="5" width="32.85546875" style="6" customWidth="1"/>
    <col min="6" max="6" width="18.42578125" style="6" hidden="1" customWidth="1" outlineLevel="1"/>
    <col min="7" max="7" width="30.85546875" style="6" hidden="1" customWidth="1" outlineLevel="1"/>
    <col min="8" max="8" width="14.28515625" style="6" hidden="1" customWidth="1" outlineLevel="1"/>
    <col min="9" max="10" width="15.28515625" style="6" hidden="1" customWidth="1" outlineLevel="1"/>
    <col min="11" max="13" width="16.42578125" style="6" hidden="1" customWidth="1" outlineLevel="1"/>
    <col min="14" max="14" width="16" style="6" hidden="1" customWidth="1" outlineLevel="1"/>
    <col min="15" max="15" width="12.140625" style="6" hidden="1" customWidth="1" outlineLevel="1"/>
    <col min="16" max="17" width="16" style="6" hidden="1" customWidth="1" outlineLevel="1"/>
    <col min="18" max="18" width="14" style="6" hidden="1" customWidth="1" outlineLevel="1"/>
    <col min="19" max="19" width="16" style="6" hidden="1" customWidth="1" outlineLevel="1"/>
    <col min="20" max="20" width="13" style="6" hidden="1" customWidth="1" outlineLevel="1"/>
    <col min="21" max="21" width="10.28515625" style="6" hidden="1" customWidth="1" outlineLevel="1"/>
    <col min="22" max="22" width="10.5703125" style="6" hidden="1" customWidth="1" outlineLevel="1"/>
    <col min="23" max="41" width="8.85546875" style="6" hidden="1" customWidth="1" outlineLevel="1"/>
    <col min="42" max="45" width="10.5703125" style="6" hidden="1" customWidth="1" outlineLevel="1"/>
    <col min="46" max="85" width="8.85546875" style="6" hidden="1" customWidth="1" outlineLevel="1"/>
    <col min="86" max="86" width="4.5703125" style="6" customWidth="1" collapsed="1"/>
    <col min="87" max="91" width="13.7109375" style="6" customWidth="1"/>
    <col min="92" max="92" width="4.5703125" style="6" customWidth="1"/>
    <col min="93" max="97" width="13.7109375" style="6" customWidth="1"/>
    <col min="98"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row r="4" spans="3:185" s="329" customFormat="1" x14ac:dyDescent="0.25">
      <c r="C4" s="342" t="s">
        <v>248</v>
      </c>
    </row>
    <row r="5" spans="3:185" s="329" customFormat="1" x14ac:dyDescent="0.25"/>
    <row r="6" spans="3:185" s="329" customFormat="1" x14ac:dyDescent="0.25"/>
    <row r="7" spans="3:185" s="329" customFormat="1" x14ac:dyDescent="0.25"/>
    <row r="8" spans="3:185" s="329" customFormat="1" x14ac:dyDescent="0.25"/>
    <row r="9" spans="3:185" s="329" customFormat="1" x14ac:dyDescent="0.25"/>
    <row r="10" spans="3:185" s="329" customFormat="1" x14ac:dyDescent="0.25"/>
    <row r="11" spans="3:185" s="329" customFormat="1" x14ac:dyDescent="0.25"/>
    <row r="12" spans="3:185" s="329" customFormat="1" x14ac:dyDescent="0.25"/>
    <row r="13" spans="3:185" s="329" customFormat="1" x14ac:dyDescent="0.25"/>
    <row r="14" spans="3:185" s="329" customFormat="1" x14ac:dyDescent="0.25"/>
    <row r="15" spans="3:185" s="329" customFormat="1" x14ac:dyDescent="0.2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fitToPage="1"/>
  </sheetPr>
  <dimension ref="A1:H54"/>
  <sheetViews>
    <sheetView showGridLines="0" zoomScale="80" zoomScaleNormal="80" workbookViewId="0">
      <selection activeCell="G27" sqref="G27"/>
    </sheetView>
  </sheetViews>
  <sheetFormatPr defaultColWidth="8.85546875" defaultRowHeight="15" x14ac:dyDescent="0.25"/>
  <cols>
    <col min="1" max="1" width="12.5703125" style="6" customWidth="1"/>
    <col min="2" max="2" width="53.42578125" style="6" customWidth="1"/>
    <col min="3" max="8" width="16.7109375" style="6" customWidth="1"/>
    <col min="9" max="16384" width="8.85546875" style="6"/>
  </cols>
  <sheetData>
    <row r="1" spans="1:5" x14ac:dyDescent="0.25">
      <c r="A1" s="1" t="s">
        <v>95</v>
      </c>
      <c r="C1" s="6" t="s">
        <v>136</v>
      </c>
    </row>
    <row r="2" spans="1:5" x14ac:dyDescent="0.25">
      <c r="A2" s="94" t="s">
        <v>106</v>
      </c>
    </row>
    <row r="3" spans="1:5" x14ac:dyDescent="0.25">
      <c r="A3" s="94" t="s">
        <v>107</v>
      </c>
    </row>
    <row r="4" spans="1:5" x14ac:dyDescent="0.25">
      <c r="A4" s="94"/>
    </row>
    <row r="5" spans="1:5" x14ac:dyDescent="0.25">
      <c r="A5" s="82" t="s">
        <v>94</v>
      </c>
    </row>
    <row r="6" spans="1:5" x14ac:dyDescent="0.25">
      <c r="B6" s="6" t="s">
        <v>53</v>
      </c>
    </row>
    <row r="7" spans="1:5" x14ac:dyDescent="0.25">
      <c r="B7" s="6" t="s">
        <v>54</v>
      </c>
    </row>
    <row r="8" spans="1:5" x14ac:dyDescent="0.25">
      <c r="B8" s="6" t="s">
        <v>55</v>
      </c>
    </row>
    <row r="10" spans="1:5" x14ac:dyDescent="0.25">
      <c r="B10" s="83" t="s">
        <v>56</v>
      </c>
      <c r="C10" s="333">
        <v>-8.1110208894197393E-3</v>
      </c>
      <c r="D10" s="285">
        <f>-C10</f>
        <v>8.1110208894197393E-3</v>
      </c>
      <c r="E10" s="6" t="s">
        <v>57</v>
      </c>
    </row>
    <row r="11" spans="1:5" x14ac:dyDescent="0.25">
      <c r="B11" s="83" t="s">
        <v>51</v>
      </c>
      <c r="C11" s="333">
        <v>-1.5929203539823099E-2</v>
      </c>
      <c r="D11" s="285">
        <f>-C11</f>
        <v>1.5929203539823099E-2</v>
      </c>
      <c r="E11" s="6" t="s">
        <v>58</v>
      </c>
    </row>
    <row r="14" spans="1:5" x14ac:dyDescent="0.25">
      <c r="A14" s="82" t="s">
        <v>156</v>
      </c>
    </row>
    <row r="15" spans="1:5" ht="15.75" thickBot="1" x14ac:dyDescent="0.3"/>
    <row r="16" spans="1:5" ht="15.75" thickBot="1" x14ac:dyDescent="0.3">
      <c r="A16" s="84" t="s">
        <v>16</v>
      </c>
      <c r="B16" s="85" t="s">
        <v>11</v>
      </c>
      <c r="C16" s="86" t="s">
        <v>12</v>
      </c>
      <c r="D16" s="86" t="s">
        <v>13</v>
      </c>
    </row>
    <row r="17" spans="1:4" ht="15.75" thickBot="1" x14ac:dyDescent="0.3">
      <c r="A17" s="87" t="s">
        <v>0</v>
      </c>
      <c r="B17" s="88" t="s">
        <v>14</v>
      </c>
      <c r="C17" s="334">
        <v>1500000000</v>
      </c>
      <c r="D17" s="89">
        <f>+C17/$C$21</f>
        <v>0.45731707317073172</v>
      </c>
    </row>
    <row r="18" spans="1:4" ht="15.75" thickBot="1" x14ac:dyDescent="0.3">
      <c r="A18" s="87" t="s">
        <v>1</v>
      </c>
      <c r="B18" s="88" t="s">
        <v>15</v>
      </c>
      <c r="C18" s="334">
        <v>1500000000</v>
      </c>
      <c r="D18" s="89">
        <f>+C18/$C$21</f>
        <v>0.45731707317073172</v>
      </c>
    </row>
    <row r="19" spans="1:4" ht="15.75" thickBot="1" x14ac:dyDescent="0.3">
      <c r="A19" s="87" t="s">
        <v>6</v>
      </c>
      <c r="B19" s="88" t="s">
        <v>65</v>
      </c>
      <c r="C19" s="334">
        <v>180000000</v>
      </c>
      <c r="D19" s="89">
        <f>+C19/$C$21</f>
        <v>5.4878048780487805E-2</v>
      </c>
    </row>
    <row r="20" spans="1:4" ht="15.75" thickBot="1" x14ac:dyDescent="0.3">
      <c r="A20" s="87" t="s">
        <v>17</v>
      </c>
      <c r="B20" s="88" t="s">
        <v>66</v>
      </c>
      <c r="C20" s="334">
        <v>100000000</v>
      </c>
      <c r="D20" s="89">
        <f>+C20/$C$21</f>
        <v>3.048780487804878E-2</v>
      </c>
    </row>
    <row r="21" spans="1:4" ht="15.75" thickBot="1" x14ac:dyDescent="0.3">
      <c r="A21" s="90"/>
      <c r="B21" s="91"/>
      <c r="C21" s="92">
        <v>3280000000</v>
      </c>
      <c r="D21" s="93">
        <v>1</v>
      </c>
    </row>
    <row r="24" spans="1:4" x14ac:dyDescent="0.25">
      <c r="A24" s="82" t="s">
        <v>90</v>
      </c>
    </row>
    <row r="25" spans="1:4" x14ac:dyDescent="0.25">
      <c r="A25" s="82"/>
      <c r="B25" s="6" t="s">
        <v>115</v>
      </c>
      <c r="C25" s="335">
        <v>0.24</v>
      </c>
    </row>
    <row r="26" spans="1:4" x14ac:dyDescent="0.25">
      <c r="A26" s="82"/>
      <c r="B26" s="6" t="s">
        <v>116</v>
      </c>
      <c r="C26" s="335">
        <v>0.41</v>
      </c>
    </row>
    <row r="27" spans="1:4" x14ac:dyDescent="0.25">
      <c r="A27" s="82" t="s">
        <v>91</v>
      </c>
    </row>
    <row r="28" spans="1:4" x14ac:dyDescent="0.25">
      <c r="A28" s="82"/>
      <c r="B28" s="6" t="s">
        <v>86</v>
      </c>
      <c r="C28" s="335">
        <v>0.15</v>
      </c>
    </row>
    <row r="29" spans="1:4" x14ac:dyDescent="0.25">
      <c r="A29" s="82"/>
      <c r="B29" s="6" t="s">
        <v>87</v>
      </c>
      <c r="C29" s="335">
        <v>0.5</v>
      </c>
    </row>
    <row r="30" spans="1:4" x14ac:dyDescent="0.25">
      <c r="A30" s="82"/>
    </row>
    <row r="31" spans="1:4" x14ac:dyDescent="0.25">
      <c r="A31" s="82" t="s">
        <v>92</v>
      </c>
    </row>
    <row r="32" spans="1:4" x14ac:dyDescent="0.25">
      <c r="A32" s="82"/>
      <c r="B32" s="6" t="s">
        <v>118</v>
      </c>
      <c r="C32" s="336">
        <v>1500</v>
      </c>
    </row>
    <row r="33" spans="1:8" x14ac:dyDescent="0.25">
      <c r="A33" s="82"/>
      <c r="C33" s="70"/>
    </row>
    <row r="34" spans="1:8" x14ac:dyDescent="0.25">
      <c r="A34" s="82" t="s">
        <v>93</v>
      </c>
      <c r="C34" s="70"/>
    </row>
    <row r="35" spans="1:8" x14ac:dyDescent="0.25">
      <c r="A35" s="82"/>
      <c r="B35" s="6" t="s">
        <v>157</v>
      </c>
      <c r="C35" s="336">
        <v>1000</v>
      </c>
    </row>
    <row r="36" spans="1:8" x14ac:dyDescent="0.25">
      <c r="A36" s="82"/>
      <c r="B36" s="6" t="s">
        <v>89</v>
      </c>
      <c r="C36" s="336">
        <v>293.64999999999998</v>
      </c>
    </row>
    <row r="37" spans="1:8" x14ac:dyDescent="0.25">
      <c r="C37" s="70"/>
    </row>
    <row r="38" spans="1:8" x14ac:dyDescent="0.25">
      <c r="A38" s="82" t="s">
        <v>138</v>
      </c>
    </row>
    <row r="39" spans="1:8" x14ac:dyDescent="0.25">
      <c r="A39" s="82"/>
      <c r="B39" s="6" t="s">
        <v>139</v>
      </c>
      <c r="C39" s="336">
        <v>2650</v>
      </c>
    </row>
    <row r="43" spans="1:8" x14ac:dyDescent="0.25">
      <c r="A43" s="82" t="s">
        <v>200</v>
      </c>
    </row>
    <row r="44" spans="1:8" ht="15.75" thickBot="1" x14ac:dyDescent="0.3"/>
    <row r="45" spans="1:8" ht="15.75" thickBot="1" x14ac:dyDescent="0.3">
      <c r="C45" s="293"/>
      <c r="D45" s="350" t="s">
        <v>201</v>
      </c>
      <c r="E45" s="351"/>
      <c r="F45" s="351"/>
      <c r="G45" s="351"/>
      <c r="H45" s="352"/>
    </row>
    <row r="46" spans="1:8" ht="15.75" thickBot="1" x14ac:dyDescent="0.3">
      <c r="C46" s="293"/>
      <c r="D46" s="294">
        <v>2019</v>
      </c>
      <c r="E46" s="294">
        <v>2020</v>
      </c>
      <c r="F46" s="294">
        <v>2021</v>
      </c>
      <c r="G46" s="294">
        <v>2022</v>
      </c>
      <c r="H46" s="295">
        <v>2023</v>
      </c>
    </row>
    <row r="47" spans="1:8" x14ac:dyDescent="0.25">
      <c r="B47" s="6" t="s">
        <v>204</v>
      </c>
      <c r="C47" s="293"/>
      <c r="D47" s="296">
        <v>1.5929203539823078E-2</v>
      </c>
      <c r="E47" s="297">
        <v>2.4499511480040148E-2</v>
      </c>
      <c r="F47" s="297">
        <v>2.4499511480040148E-2</v>
      </c>
      <c r="G47" s="297">
        <v>2.4499511480040148E-2</v>
      </c>
      <c r="H47" s="298">
        <v>2.4499511480040148E-2</v>
      </c>
    </row>
    <row r="48" spans="1:8" ht="15.75" thickBot="1" x14ac:dyDescent="0.3">
      <c r="B48" s="6" t="s">
        <v>203</v>
      </c>
      <c r="C48" s="293"/>
      <c r="D48" s="299">
        <v>8.1110208894197445E-3</v>
      </c>
      <c r="E48" s="300">
        <v>9.5465308363126989E-3</v>
      </c>
      <c r="F48" s="300">
        <v>1.2062014329992281E-2</v>
      </c>
      <c r="G48" s="300">
        <v>1.4640982984611651E-2</v>
      </c>
      <c r="H48" s="301">
        <v>1.4877578555722486E-2</v>
      </c>
    </row>
    <row r="49" spans="2:8" x14ac:dyDescent="0.25">
      <c r="C49" s="293"/>
      <c r="D49" s="293"/>
      <c r="E49" s="293"/>
      <c r="F49" s="293"/>
      <c r="G49" s="293"/>
      <c r="H49" s="293"/>
    </row>
    <row r="50" spans="2:8" ht="15.75" thickBot="1" x14ac:dyDescent="0.3">
      <c r="C50" s="293"/>
      <c r="D50" s="293"/>
      <c r="E50" s="293"/>
      <c r="F50" s="293"/>
      <c r="G50" s="293"/>
      <c r="H50" s="293"/>
    </row>
    <row r="51" spans="2:8" ht="15.75" thickBot="1" x14ac:dyDescent="0.3">
      <c r="C51" s="350" t="s">
        <v>202</v>
      </c>
      <c r="D51" s="351"/>
      <c r="E51" s="351"/>
      <c r="F51" s="351"/>
      <c r="G51" s="351"/>
      <c r="H51" s="352"/>
    </row>
    <row r="52" spans="2:8" ht="15.75" thickBot="1" x14ac:dyDescent="0.3">
      <c r="C52" s="302">
        <v>2018</v>
      </c>
      <c r="D52" s="303">
        <v>2019</v>
      </c>
      <c r="E52" s="303">
        <v>2020</v>
      </c>
      <c r="F52" s="303">
        <v>2021</v>
      </c>
      <c r="G52" s="303">
        <v>2022</v>
      </c>
      <c r="H52" s="304">
        <v>2023</v>
      </c>
    </row>
    <row r="53" spans="2:8" x14ac:dyDescent="0.25">
      <c r="B53" s="6" t="s">
        <v>205</v>
      </c>
      <c r="C53" s="305">
        <v>1</v>
      </c>
      <c r="D53" s="306">
        <v>1.0159292035398231</v>
      </c>
      <c r="E53" s="306">
        <v>1.0408189727248549</v>
      </c>
      <c r="F53" s="306">
        <v>1.0663185290957711</v>
      </c>
      <c r="G53" s="306">
        <v>1.0924428121407324</v>
      </c>
      <c r="H53" s="307">
        <v>1.1192071273580615</v>
      </c>
    </row>
    <row r="54" spans="2:8" ht="15.75" thickBot="1" x14ac:dyDescent="0.3">
      <c r="B54" s="6" t="s">
        <v>206</v>
      </c>
      <c r="C54" s="308">
        <v>1</v>
      </c>
      <c r="D54" s="309">
        <v>1.0081110208894197</v>
      </c>
      <c r="E54" s="309">
        <v>1.0177349838367673</v>
      </c>
      <c r="F54" s="309">
        <v>1.0300109177959409</v>
      </c>
      <c r="G54" s="309">
        <v>1.0450912901173555</v>
      </c>
      <c r="H54" s="310">
        <v>1.0606397178839777</v>
      </c>
    </row>
  </sheetData>
  <mergeCells count="2">
    <mergeCell ref="D45:H45"/>
    <mergeCell ref="C51:H51"/>
  </mergeCells>
  <pageMargins left="0.7" right="0.7" top="0.75" bottom="0.75" header="0.3" footer="0.3"/>
  <pageSetup paperSize="9" scale="4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D60093"/>
  </sheetPr>
  <dimension ref="A1:CS6"/>
  <sheetViews>
    <sheetView showGridLines="0" zoomScale="80" zoomScaleNormal="80" workbookViewId="0">
      <selection activeCell="E15" sqref="E15"/>
    </sheetView>
  </sheetViews>
  <sheetFormatPr defaultColWidth="8.85546875" defaultRowHeight="15" outlineLevelCol="1" x14ac:dyDescent="0.25"/>
  <cols>
    <col min="1" max="1" width="4.7109375" style="6" customWidth="1"/>
    <col min="2" max="2" width="45.7109375" style="6" customWidth="1"/>
    <col min="3" max="3" width="16.85546875" style="6" customWidth="1"/>
    <col min="4" max="4" width="11.140625" style="6" customWidth="1"/>
    <col min="5" max="5" width="30.28515625" style="6" customWidth="1"/>
    <col min="6" max="6" width="14.7109375" style="6" customWidth="1"/>
    <col min="7" max="7" width="36.28515625" style="6" customWidth="1"/>
    <col min="8" max="8" width="27" style="6" customWidth="1"/>
    <col min="9" max="10" width="15.28515625" style="6" hidden="1" customWidth="1" outlineLevel="1"/>
    <col min="11" max="13" width="16.42578125" style="6" hidden="1" customWidth="1" outlineLevel="1"/>
    <col min="14" max="14" width="16" style="6" hidden="1" customWidth="1" outlineLevel="1"/>
    <col min="15" max="15" width="12.140625" style="6" hidden="1" customWidth="1" outlineLevel="1"/>
    <col min="16" max="17" width="16" style="6" hidden="1" customWidth="1" outlineLevel="1"/>
    <col min="18" max="18" width="14" style="6" hidden="1" customWidth="1" outlineLevel="1"/>
    <col min="19" max="19" width="16" style="6" hidden="1" customWidth="1" outlineLevel="1"/>
    <col min="20" max="20" width="13" style="6" hidden="1" customWidth="1" outlineLevel="1"/>
    <col min="21" max="21" width="15.42578125" style="6" hidden="1" customWidth="1" outlineLevel="1"/>
    <col min="22" max="22" width="10.5703125" style="6" hidden="1" customWidth="1" outlineLevel="1"/>
    <col min="23" max="41" width="8.85546875" style="6" hidden="1" customWidth="1" outlineLevel="1"/>
    <col min="42" max="45" width="10.5703125" style="6" hidden="1" customWidth="1" outlineLevel="1"/>
    <col min="46" max="85" width="8.85546875" style="6" hidden="1" customWidth="1" outlineLevel="1"/>
    <col min="86" max="86" width="3.7109375" style="6" customWidth="1" collapsed="1"/>
    <col min="87" max="91" width="13.7109375" style="6" customWidth="1"/>
    <col min="92" max="92" width="4.5703125" style="6" customWidth="1"/>
    <col min="93" max="97" width="13.7109375" style="6" customWidth="1"/>
    <col min="98" max="16384" width="8.85546875" style="6"/>
  </cols>
  <sheetData>
    <row r="1" spans="1:97" ht="21.75" thickBot="1" x14ac:dyDescent="0.4">
      <c r="A1" s="281" t="s">
        <v>218</v>
      </c>
      <c r="U1" s="6" t="s">
        <v>79</v>
      </c>
      <c r="CI1" s="47" t="s">
        <v>245</v>
      </c>
      <c r="CJ1" s="48"/>
      <c r="CK1" s="48"/>
      <c r="CL1" s="48"/>
      <c r="CM1" s="48"/>
      <c r="CN1" s="329"/>
      <c r="CO1" s="15" t="s">
        <v>246</v>
      </c>
      <c r="CP1" s="141"/>
      <c r="CQ1" s="141"/>
      <c r="CR1" s="141"/>
      <c r="CS1" s="142"/>
    </row>
    <row r="2" spans="1:97" ht="15.75" x14ac:dyDescent="0.25">
      <c r="A2" s="280" t="s">
        <v>83</v>
      </c>
      <c r="I2" s="6" t="s">
        <v>73</v>
      </c>
      <c r="T2" s="6" t="s">
        <v>75</v>
      </c>
      <c r="V2" s="6">
        <v>1</v>
      </c>
      <c r="W2" s="6">
        <v>2</v>
      </c>
      <c r="X2" s="6">
        <v>3</v>
      </c>
      <c r="Y2" s="6">
        <v>4</v>
      </c>
      <c r="Z2" s="6">
        <v>5</v>
      </c>
      <c r="AA2" s="6">
        <v>6</v>
      </c>
      <c r="AB2" s="6">
        <v>7</v>
      </c>
      <c r="AC2" s="6">
        <v>8</v>
      </c>
      <c r="AD2" s="6">
        <v>9</v>
      </c>
      <c r="AE2" s="6">
        <v>10</v>
      </c>
      <c r="AF2" s="6">
        <v>11</v>
      </c>
      <c r="AG2" s="6">
        <v>12</v>
      </c>
      <c r="AH2" s="6">
        <v>13</v>
      </c>
      <c r="AI2" s="6">
        <v>14</v>
      </c>
      <c r="AJ2" s="6">
        <v>15</v>
      </c>
      <c r="AK2" s="6">
        <v>16</v>
      </c>
      <c r="AL2" s="6">
        <v>17</v>
      </c>
      <c r="AM2" s="6">
        <v>18</v>
      </c>
      <c r="AN2" s="6">
        <v>19</v>
      </c>
      <c r="AO2" s="6">
        <v>20</v>
      </c>
      <c r="AP2" s="6">
        <v>21</v>
      </c>
      <c r="AQ2" s="6">
        <v>22</v>
      </c>
      <c r="AR2" s="6">
        <v>23</v>
      </c>
      <c r="AS2" s="6">
        <v>24</v>
      </c>
      <c r="AT2" s="6">
        <v>25</v>
      </c>
      <c r="AU2" s="6">
        <v>26</v>
      </c>
      <c r="AV2" s="6">
        <v>27</v>
      </c>
      <c r="AW2" s="6">
        <v>28</v>
      </c>
      <c r="AX2" s="6">
        <v>29</v>
      </c>
      <c r="AY2" s="6">
        <v>30</v>
      </c>
      <c r="AZ2" s="6">
        <v>31</v>
      </c>
      <c r="BA2" s="6">
        <v>32</v>
      </c>
      <c r="BB2" s="6">
        <v>33</v>
      </c>
      <c r="BC2" s="6">
        <v>34</v>
      </c>
      <c r="BD2" s="6">
        <v>35</v>
      </c>
      <c r="BE2" s="6">
        <v>36</v>
      </c>
      <c r="BF2" s="6">
        <v>37</v>
      </c>
      <c r="BG2" s="6">
        <v>38</v>
      </c>
      <c r="BH2" s="6">
        <v>39</v>
      </c>
      <c r="BI2" s="6">
        <v>40</v>
      </c>
      <c r="BJ2" s="6">
        <v>41</v>
      </c>
      <c r="BK2" s="6">
        <v>42</v>
      </c>
      <c r="BL2" s="6">
        <v>43</v>
      </c>
      <c r="BM2" s="6">
        <v>44</v>
      </c>
      <c r="BN2" s="6">
        <v>45</v>
      </c>
      <c r="BO2" s="6">
        <v>46</v>
      </c>
      <c r="BP2" s="6">
        <v>47</v>
      </c>
      <c r="BQ2" s="6">
        <v>48</v>
      </c>
      <c r="BR2" s="6">
        <v>49</v>
      </c>
      <c r="BS2" s="6">
        <v>50</v>
      </c>
      <c r="BT2" s="6">
        <v>51</v>
      </c>
      <c r="BU2" s="6">
        <v>52</v>
      </c>
      <c r="BV2" s="6">
        <v>53</v>
      </c>
      <c r="BW2" s="6">
        <v>54</v>
      </c>
      <c r="BX2" s="6">
        <v>55</v>
      </c>
      <c r="BY2" s="6">
        <v>56</v>
      </c>
      <c r="BZ2" s="6">
        <v>57</v>
      </c>
      <c r="CA2" s="6">
        <v>58</v>
      </c>
      <c r="CB2" s="6">
        <v>59</v>
      </c>
      <c r="CC2" s="6">
        <v>60</v>
      </c>
      <c r="CD2" s="6">
        <v>64</v>
      </c>
      <c r="CE2" s="6">
        <v>65</v>
      </c>
      <c r="CF2" s="6">
        <v>66</v>
      </c>
      <c r="CG2" s="6">
        <v>67</v>
      </c>
      <c r="CI2" s="1"/>
      <c r="CJ2" s="1"/>
      <c r="CK2" s="1"/>
      <c r="CL2" s="1"/>
      <c r="CM2" s="1"/>
      <c r="CO2" s="1"/>
      <c r="CP2" s="1"/>
      <c r="CQ2" s="1"/>
      <c r="CR2" s="1"/>
      <c r="CS2" s="1"/>
    </row>
    <row r="3" spans="1:97" s="1" customFormat="1" ht="60" customHeight="1" thickBot="1" x14ac:dyDescent="0.3">
      <c r="A3" s="7"/>
      <c r="B3" s="192" t="s">
        <v>173</v>
      </c>
      <c r="C3" s="20" t="s">
        <v>68</v>
      </c>
      <c r="D3" s="20" t="s">
        <v>81</v>
      </c>
      <c r="E3" s="20" t="s">
        <v>8</v>
      </c>
      <c r="F3" s="20" t="s">
        <v>72</v>
      </c>
      <c r="G3" s="20" t="s">
        <v>77</v>
      </c>
      <c r="H3" s="20" t="s">
        <v>78</v>
      </c>
      <c r="I3" s="20" t="s">
        <v>99</v>
      </c>
      <c r="J3" s="20" t="s">
        <v>100</v>
      </c>
      <c r="K3" s="20" t="s">
        <v>74</v>
      </c>
      <c r="L3" s="20" t="s">
        <v>101</v>
      </c>
      <c r="M3" s="20" t="s">
        <v>102</v>
      </c>
      <c r="N3" s="20" t="s">
        <v>69</v>
      </c>
      <c r="O3" s="20" t="s">
        <v>80</v>
      </c>
      <c r="P3" s="20" t="s">
        <v>132</v>
      </c>
      <c r="Q3" s="20" t="s">
        <v>133</v>
      </c>
      <c r="R3" s="20" t="s">
        <v>70</v>
      </c>
      <c r="T3" s="21" t="s">
        <v>76</v>
      </c>
      <c r="U3" s="22" t="s">
        <v>82</v>
      </c>
      <c r="V3" s="23">
        <v>43739</v>
      </c>
      <c r="W3" s="23">
        <v>43770</v>
      </c>
      <c r="X3" s="23">
        <v>43800</v>
      </c>
      <c r="Y3" s="24">
        <v>43831</v>
      </c>
      <c r="Z3" s="24">
        <v>43862</v>
      </c>
      <c r="AA3" s="24">
        <v>43891</v>
      </c>
      <c r="AB3" s="23">
        <v>43922</v>
      </c>
      <c r="AC3" s="23">
        <v>43952</v>
      </c>
      <c r="AD3" s="23">
        <v>43983</v>
      </c>
      <c r="AE3" s="24">
        <v>44013</v>
      </c>
      <c r="AF3" s="24">
        <v>44044</v>
      </c>
      <c r="AG3" s="24">
        <v>44075</v>
      </c>
      <c r="AH3" s="23">
        <v>44105</v>
      </c>
      <c r="AI3" s="23">
        <v>44136</v>
      </c>
      <c r="AJ3" s="23">
        <v>44166</v>
      </c>
      <c r="AK3" s="24">
        <v>44197</v>
      </c>
      <c r="AL3" s="24">
        <v>44228</v>
      </c>
      <c r="AM3" s="24">
        <v>44256</v>
      </c>
      <c r="AN3" s="23">
        <v>44287</v>
      </c>
      <c r="AO3" s="23">
        <v>44317</v>
      </c>
      <c r="AP3" s="23">
        <v>44348</v>
      </c>
      <c r="AQ3" s="24">
        <v>44378</v>
      </c>
      <c r="AR3" s="24">
        <v>44409</v>
      </c>
      <c r="AS3" s="24">
        <v>44440</v>
      </c>
      <c r="AT3" s="23">
        <v>44470</v>
      </c>
      <c r="AU3" s="23">
        <v>44501</v>
      </c>
      <c r="AV3" s="23">
        <v>44531</v>
      </c>
      <c r="AW3" s="24">
        <v>44562</v>
      </c>
      <c r="AX3" s="24">
        <v>44593</v>
      </c>
      <c r="AY3" s="24">
        <v>44621</v>
      </c>
      <c r="AZ3" s="23">
        <v>44652</v>
      </c>
      <c r="BA3" s="23">
        <v>44682</v>
      </c>
      <c r="BB3" s="23">
        <v>44713</v>
      </c>
      <c r="BC3" s="24">
        <v>44743</v>
      </c>
      <c r="BD3" s="24">
        <v>44774</v>
      </c>
      <c r="BE3" s="24">
        <v>44805</v>
      </c>
      <c r="BF3" s="23">
        <v>44835</v>
      </c>
      <c r="BG3" s="23">
        <v>44866</v>
      </c>
      <c r="BH3" s="23">
        <v>44896</v>
      </c>
      <c r="BI3" s="24">
        <v>44927</v>
      </c>
      <c r="BJ3" s="24">
        <v>44958</v>
      </c>
      <c r="BK3" s="24">
        <v>44986</v>
      </c>
      <c r="BL3" s="23">
        <v>45017</v>
      </c>
      <c r="BM3" s="23">
        <v>45047</v>
      </c>
      <c r="BN3" s="23">
        <v>45078</v>
      </c>
      <c r="BO3" s="24">
        <v>45108</v>
      </c>
      <c r="BP3" s="24">
        <v>45139</v>
      </c>
      <c r="BQ3" s="24">
        <v>45170</v>
      </c>
      <c r="BR3" s="23">
        <v>45200</v>
      </c>
      <c r="BS3" s="23">
        <v>45231</v>
      </c>
      <c r="BT3" s="23">
        <v>45261</v>
      </c>
      <c r="BU3" s="22">
        <v>45292</v>
      </c>
      <c r="BV3" s="22">
        <v>45323</v>
      </c>
      <c r="BW3" s="22">
        <v>45352</v>
      </c>
      <c r="BX3" s="22">
        <v>45383</v>
      </c>
      <c r="BY3" s="22">
        <v>45413</v>
      </c>
      <c r="BZ3" s="22">
        <v>45444</v>
      </c>
      <c r="CA3" s="22">
        <v>45474</v>
      </c>
      <c r="CB3" s="22">
        <v>45505</v>
      </c>
      <c r="CC3" s="22">
        <v>45536</v>
      </c>
      <c r="CD3" s="22">
        <v>45566</v>
      </c>
      <c r="CE3" s="22">
        <v>45597</v>
      </c>
      <c r="CF3" s="22">
        <v>45627</v>
      </c>
      <c r="CG3" s="22">
        <v>45658</v>
      </c>
      <c r="CI3" s="171" t="s">
        <v>161</v>
      </c>
      <c r="CJ3" s="171" t="s">
        <v>162</v>
      </c>
      <c r="CK3" s="171" t="s">
        <v>163</v>
      </c>
      <c r="CL3" s="171" t="s">
        <v>164</v>
      </c>
      <c r="CM3" s="174" t="s">
        <v>2</v>
      </c>
      <c r="CO3" s="171" t="s">
        <v>161</v>
      </c>
      <c r="CP3" s="171" t="s">
        <v>162</v>
      </c>
      <c r="CQ3" s="171" t="s">
        <v>163</v>
      </c>
      <c r="CR3" s="171" t="s">
        <v>164</v>
      </c>
      <c r="CS3" s="174" t="s">
        <v>2</v>
      </c>
    </row>
    <row r="4" spans="1:97" ht="15.75" thickBot="1" x14ac:dyDescent="0.3">
      <c r="B4" s="17" t="s">
        <v>63</v>
      </c>
      <c r="C4" s="17" t="s">
        <v>63</v>
      </c>
      <c r="D4" s="205">
        <v>6.3</v>
      </c>
      <c r="E4" s="17" t="s">
        <v>109</v>
      </c>
      <c r="F4" s="344" t="s">
        <v>250</v>
      </c>
      <c r="G4" s="343" t="s">
        <v>249</v>
      </c>
      <c r="H4" s="10" t="s">
        <v>187</v>
      </c>
      <c r="I4" s="29"/>
      <c r="J4" s="29">
        <v>909955</v>
      </c>
      <c r="K4" s="10" t="s">
        <v>33</v>
      </c>
      <c r="L4" s="10">
        <v>2</v>
      </c>
      <c r="M4" s="10">
        <v>24</v>
      </c>
      <c r="N4" s="143">
        <f>IF(M4&gt;0,M4-L4+1,0)</f>
        <v>23</v>
      </c>
      <c r="O4" s="143" t="s">
        <v>85</v>
      </c>
      <c r="P4" s="19">
        <f>+IF(O4="Y", I4*'Key assumptions'!$D$17,I4)</f>
        <v>0</v>
      </c>
      <c r="Q4" s="19">
        <f>+IF(O4="Y", J4*'Key assumptions'!$D$17,J4)</f>
        <v>909955</v>
      </c>
      <c r="R4" s="18">
        <f>+IF(N4&gt;0,J4/N4,0)</f>
        <v>39563.260869565216</v>
      </c>
      <c r="S4" s="145"/>
      <c r="T4" s="131">
        <f>+I4</f>
        <v>0</v>
      </c>
      <c r="U4" s="143"/>
      <c r="V4" s="25">
        <f>+IF(V$2&lt;$L4,0,IF(V$2&gt;$M4, 0,$R4))</f>
        <v>0</v>
      </c>
      <c r="W4" s="25">
        <f t="shared" ref="W4:CG4" si="0">+IF(W$2&lt;$L4,0,IF(W$2&gt;$M4, 0,$R4))</f>
        <v>39563.260869565216</v>
      </c>
      <c r="X4" s="25">
        <f t="shared" si="0"/>
        <v>39563.260869565216</v>
      </c>
      <c r="Y4" s="25">
        <f t="shared" si="0"/>
        <v>39563.260869565216</v>
      </c>
      <c r="Z4" s="25">
        <f t="shared" si="0"/>
        <v>39563.260869565216</v>
      </c>
      <c r="AA4" s="25">
        <f t="shared" si="0"/>
        <v>39563.260869565216</v>
      </c>
      <c r="AB4" s="25">
        <f t="shared" si="0"/>
        <v>39563.260869565216</v>
      </c>
      <c r="AC4" s="25">
        <f t="shared" si="0"/>
        <v>39563.260869565216</v>
      </c>
      <c r="AD4" s="25">
        <f t="shared" si="0"/>
        <v>39563.260869565216</v>
      </c>
      <c r="AE4" s="25">
        <f t="shared" si="0"/>
        <v>39563.260869565216</v>
      </c>
      <c r="AF4" s="25">
        <f t="shared" si="0"/>
        <v>39563.260869565216</v>
      </c>
      <c r="AG4" s="25">
        <f t="shared" si="0"/>
        <v>39563.260869565216</v>
      </c>
      <c r="AH4" s="25">
        <f t="shared" si="0"/>
        <v>39563.260869565216</v>
      </c>
      <c r="AI4" s="25">
        <f t="shared" si="0"/>
        <v>39563.260869565216</v>
      </c>
      <c r="AJ4" s="25">
        <f t="shared" si="0"/>
        <v>39563.260869565216</v>
      </c>
      <c r="AK4" s="25">
        <f t="shared" si="0"/>
        <v>39563.260869565216</v>
      </c>
      <c r="AL4" s="25">
        <f t="shared" si="0"/>
        <v>39563.260869565216</v>
      </c>
      <c r="AM4" s="25">
        <f t="shared" si="0"/>
        <v>39563.260869565216</v>
      </c>
      <c r="AN4" s="25">
        <f t="shared" si="0"/>
        <v>39563.260869565216</v>
      </c>
      <c r="AO4" s="25">
        <f t="shared" si="0"/>
        <v>39563.260869565216</v>
      </c>
      <c r="AP4" s="25">
        <f t="shared" si="0"/>
        <v>39563.260869565216</v>
      </c>
      <c r="AQ4" s="25">
        <f t="shared" si="0"/>
        <v>39563.260869565216</v>
      </c>
      <c r="AR4" s="25">
        <f t="shared" si="0"/>
        <v>39563.260869565216</v>
      </c>
      <c r="AS4" s="25">
        <f t="shared" si="0"/>
        <v>39563.260869565216</v>
      </c>
      <c r="AT4" s="25">
        <f t="shared" si="0"/>
        <v>0</v>
      </c>
      <c r="AU4" s="25">
        <f t="shared" si="0"/>
        <v>0</v>
      </c>
      <c r="AV4" s="25">
        <f t="shared" si="0"/>
        <v>0</v>
      </c>
      <c r="AW4" s="25">
        <f t="shared" si="0"/>
        <v>0</v>
      </c>
      <c r="AX4" s="25">
        <f t="shared" si="0"/>
        <v>0</v>
      </c>
      <c r="AY4" s="25">
        <f t="shared" si="0"/>
        <v>0</v>
      </c>
      <c r="AZ4" s="25">
        <f t="shared" si="0"/>
        <v>0</v>
      </c>
      <c r="BA4" s="25">
        <f t="shared" si="0"/>
        <v>0</v>
      </c>
      <c r="BB4" s="25">
        <f t="shared" si="0"/>
        <v>0</v>
      </c>
      <c r="BC4" s="25">
        <f t="shared" si="0"/>
        <v>0</v>
      </c>
      <c r="BD4" s="25">
        <f t="shared" si="0"/>
        <v>0</v>
      </c>
      <c r="BE4" s="25">
        <f t="shared" si="0"/>
        <v>0</v>
      </c>
      <c r="BF4" s="25">
        <f t="shared" si="0"/>
        <v>0</v>
      </c>
      <c r="BG4" s="25">
        <f t="shared" si="0"/>
        <v>0</v>
      </c>
      <c r="BH4" s="25">
        <f t="shared" si="0"/>
        <v>0</v>
      </c>
      <c r="BI4" s="25">
        <f t="shared" si="0"/>
        <v>0</v>
      </c>
      <c r="BJ4" s="25">
        <f t="shared" si="0"/>
        <v>0</v>
      </c>
      <c r="BK4" s="25">
        <f t="shared" si="0"/>
        <v>0</v>
      </c>
      <c r="BL4" s="25">
        <f t="shared" si="0"/>
        <v>0</v>
      </c>
      <c r="BM4" s="25">
        <f t="shared" si="0"/>
        <v>0</v>
      </c>
      <c r="BN4" s="25">
        <f t="shared" si="0"/>
        <v>0</v>
      </c>
      <c r="BO4" s="25">
        <f t="shared" si="0"/>
        <v>0</v>
      </c>
      <c r="BP4" s="25">
        <f t="shared" si="0"/>
        <v>0</v>
      </c>
      <c r="BQ4" s="25">
        <f t="shared" si="0"/>
        <v>0</v>
      </c>
      <c r="BR4" s="25">
        <f t="shared" si="0"/>
        <v>0</v>
      </c>
      <c r="BS4" s="25">
        <f t="shared" si="0"/>
        <v>0</v>
      </c>
      <c r="BT4" s="25">
        <f t="shared" si="0"/>
        <v>0</v>
      </c>
      <c r="BU4" s="25">
        <f t="shared" si="0"/>
        <v>0</v>
      </c>
      <c r="BV4" s="25">
        <f t="shared" si="0"/>
        <v>0</v>
      </c>
      <c r="BW4" s="25">
        <f t="shared" si="0"/>
        <v>0</v>
      </c>
      <c r="BX4" s="25">
        <f t="shared" si="0"/>
        <v>0</v>
      </c>
      <c r="BY4" s="25">
        <f t="shared" si="0"/>
        <v>0</v>
      </c>
      <c r="BZ4" s="25">
        <f t="shared" si="0"/>
        <v>0</v>
      </c>
      <c r="CA4" s="25">
        <f t="shared" si="0"/>
        <v>0</v>
      </c>
      <c r="CB4" s="25">
        <f t="shared" si="0"/>
        <v>0</v>
      </c>
      <c r="CC4" s="25">
        <f t="shared" si="0"/>
        <v>0</v>
      </c>
      <c r="CD4" s="25">
        <f t="shared" si="0"/>
        <v>0</v>
      </c>
      <c r="CE4" s="25">
        <f t="shared" si="0"/>
        <v>0</v>
      </c>
      <c r="CF4" s="25">
        <f t="shared" si="0"/>
        <v>0</v>
      </c>
      <c r="CG4" s="25">
        <f t="shared" si="0"/>
        <v>0</v>
      </c>
      <c r="CI4" s="13">
        <f>SUM(T4:AD4)</f>
        <v>316506.08695652173</v>
      </c>
      <c r="CJ4" s="13">
        <f>+SUM(AE4:AP4)</f>
        <v>474759.13043478248</v>
      </c>
      <c r="CK4" s="13">
        <f>+SUM(AQ4:BB4)</f>
        <v>118689.78260869565</v>
      </c>
      <c r="CL4" s="13">
        <f>+SUM(BC4:BN4)</f>
        <v>0</v>
      </c>
      <c r="CM4" s="14">
        <f>SUM(CI4:CL4)</f>
        <v>909954.99999999988</v>
      </c>
      <c r="CO4" s="13">
        <f>+CI4/(1+'Key assumptions'!$D$11)</f>
        <v>311543.4479624299</v>
      </c>
      <c r="CP4" s="13">
        <f>+CJ4/(1+'Key assumptions'!$D$11)</f>
        <v>467315.17194364476</v>
      </c>
      <c r="CQ4" s="13">
        <f>+CK4/(1+'Key assumptions'!$D$11)</f>
        <v>116828.79298591122</v>
      </c>
      <c r="CR4" s="13">
        <f>+CL4/(1+'Key assumptions'!$D$11)</f>
        <v>0</v>
      </c>
      <c r="CS4" s="16">
        <f>SUM(CO4:CR4)</f>
        <v>895687.41289198585</v>
      </c>
    </row>
    <row r="5" spans="1:97" ht="15.75" thickBot="1" x14ac:dyDescent="0.3">
      <c r="P5" s="146">
        <f>SUM(P4:P4)</f>
        <v>0</v>
      </c>
      <c r="Q5" s="146">
        <f>SUM(Q4:Q4)</f>
        <v>909955</v>
      </c>
      <c r="R5" s="146">
        <f>SUM(R4:R4)</f>
        <v>39563.260869565216</v>
      </c>
      <c r="T5" s="146">
        <f t="shared" ref="T5:AY5" si="1">SUM(T4:T4)</f>
        <v>0</v>
      </c>
      <c r="U5" s="146">
        <f t="shared" si="1"/>
        <v>0</v>
      </c>
      <c r="V5" s="146">
        <f t="shared" si="1"/>
        <v>0</v>
      </c>
      <c r="W5" s="146">
        <f t="shared" si="1"/>
        <v>39563.260869565216</v>
      </c>
      <c r="X5" s="146">
        <f t="shared" si="1"/>
        <v>39563.260869565216</v>
      </c>
      <c r="Y5" s="146">
        <f t="shared" si="1"/>
        <v>39563.260869565216</v>
      </c>
      <c r="Z5" s="146">
        <f t="shared" si="1"/>
        <v>39563.260869565216</v>
      </c>
      <c r="AA5" s="146">
        <f t="shared" si="1"/>
        <v>39563.260869565216</v>
      </c>
      <c r="AB5" s="146">
        <f t="shared" si="1"/>
        <v>39563.260869565216</v>
      </c>
      <c r="AC5" s="146">
        <f t="shared" si="1"/>
        <v>39563.260869565216</v>
      </c>
      <c r="AD5" s="146">
        <f t="shared" si="1"/>
        <v>39563.260869565216</v>
      </c>
      <c r="AE5" s="146">
        <f t="shared" si="1"/>
        <v>39563.260869565216</v>
      </c>
      <c r="AF5" s="146">
        <f t="shared" si="1"/>
        <v>39563.260869565216</v>
      </c>
      <c r="AG5" s="146">
        <f t="shared" si="1"/>
        <v>39563.260869565216</v>
      </c>
      <c r="AH5" s="146">
        <f t="shared" si="1"/>
        <v>39563.260869565216</v>
      </c>
      <c r="AI5" s="146">
        <f t="shared" si="1"/>
        <v>39563.260869565216</v>
      </c>
      <c r="AJ5" s="146">
        <f t="shared" si="1"/>
        <v>39563.260869565216</v>
      </c>
      <c r="AK5" s="146">
        <f t="shared" si="1"/>
        <v>39563.260869565216</v>
      </c>
      <c r="AL5" s="146">
        <f t="shared" si="1"/>
        <v>39563.260869565216</v>
      </c>
      <c r="AM5" s="146">
        <f t="shared" si="1"/>
        <v>39563.260869565216</v>
      </c>
      <c r="AN5" s="146">
        <f t="shared" si="1"/>
        <v>39563.260869565216</v>
      </c>
      <c r="AO5" s="146">
        <f t="shared" si="1"/>
        <v>39563.260869565216</v>
      </c>
      <c r="AP5" s="146">
        <f t="shared" si="1"/>
        <v>39563.260869565216</v>
      </c>
      <c r="AQ5" s="146">
        <f t="shared" si="1"/>
        <v>39563.260869565216</v>
      </c>
      <c r="AR5" s="146">
        <f t="shared" si="1"/>
        <v>39563.260869565216</v>
      </c>
      <c r="AS5" s="146">
        <f t="shared" si="1"/>
        <v>39563.260869565216</v>
      </c>
      <c r="AT5" s="146">
        <f t="shared" si="1"/>
        <v>0</v>
      </c>
      <c r="AU5" s="146">
        <f t="shared" si="1"/>
        <v>0</v>
      </c>
      <c r="AV5" s="146">
        <f t="shared" si="1"/>
        <v>0</v>
      </c>
      <c r="AW5" s="146">
        <f t="shared" si="1"/>
        <v>0</v>
      </c>
      <c r="AX5" s="146">
        <f t="shared" si="1"/>
        <v>0</v>
      </c>
      <c r="AY5" s="146">
        <f t="shared" si="1"/>
        <v>0</v>
      </c>
      <c r="AZ5" s="146">
        <f t="shared" ref="AZ5:CE5" si="2">SUM(AZ4:AZ4)</f>
        <v>0</v>
      </c>
      <c r="BA5" s="146">
        <f t="shared" si="2"/>
        <v>0</v>
      </c>
      <c r="BB5" s="146">
        <f t="shared" si="2"/>
        <v>0</v>
      </c>
      <c r="BC5" s="146">
        <f t="shared" si="2"/>
        <v>0</v>
      </c>
      <c r="BD5" s="146">
        <f t="shared" si="2"/>
        <v>0</v>
      </c>
      <c r="BE5" s="146">
        <f t="shared" si="2"/>
        <v>0</v>
      </c>
      <c r="BF5" s="146">
        <f t="shared" si="2"/>
        <v>0</v>
      </c>
      <c r="BG5" s="146">
        <f t="shared" si="2"/>
        <v>0</v>
      </c>
      <c r="BH5" s="146">
        <f t="shared" si="2"/>
        <v>0</v>
      </c>
      <c r="BI5" s="146">
        <f t="shared" si="2"/>
        <v>0</v>
      </c>
      <c r="BJ5" s="146">
        <f t="shared" si="2"/>
        <v>0</v>
      </c>
      <c r="BK5" s="146">
        <f t="shared" si="2"/>
        <v>0</v>
      </c>
      <c r="BL5" s="146">
        <f t="shared" si="2"/>
        <v>0</v>
      </c>
      <c r="BM5" s="146">
        <f t="shared" si="2"/>
        <v>0</v>
      </c>
      <c r="BN5" s="146">
        <f t="shared" si="2"/>
        <v>0</v>
      </c>
      <c r="BO5" s="146">
        <f t="shared" si="2"/>
        <v>0</v>
      </c>
      <c r="BP5" s="146">
        <f t="shared" si="2"/>
        <v>0</v>
      </c>
      <c r="BQ5" s="146">
        <f t="shared" si="2"/>
        <v>0</v>
      </c>
      <c r="BR5" s="146">
        <f t="shared" si="2"/>
        <v>0</v>
      </c>
      <c r="BS5" s="146">
        <f t="shared" si="2"/>
        <v>0</v>
      </c>
      <c r="BT5" s="146">
        <f t="shared" si="2"/>
        <v>0</v>
      </c>
      <c r="BU5" s="146">
        <f t="shared" si="2"/>
        <v>0</v>
      </c>
      <c r="BV5" s="146">
        <f t="shared" si="2"/>
        <v>0</v>
      </c>
      <c r="BW5" s="146">
        <f t="shared" si="2"/>
        <v>0</v>
      </c>
      <c r="BX5" s="146">
        <f t="shared" si="2"/>
        <v>0</v>
      </c>
      <c r="BY5" s="146">
        <f t="shared" si="2"/>
        <v>0</v>
      </c>
      <c r="BZ5" s="146">
        <f t="shared" si="2"/>
        <v>0</v>
      </c>
      <c r="CA5" s="146">
        <f t="shared" si="2"/>
        <v>0</v>
      </c>
      <c r="CB5" s="146">
        <f t="shared" si="2"/>
        <v>0</v>
      </c>
      <c r="CC5" s="146">
        <f t="shared" si="2"/>
        <v>0</v>
      </c>
      <c r="CD5" s="146">
        <f t="shared" si="2"/>
        <v>0</v>
      </c>
      <c r="CE5" s="146">
        <f t="shared" si="2"/>
        <v>0</v>
      </c>
      <c r="CF5" s="146">
        <f>SUM(CF4:CF4)</f>
        <v>0</v>
      </c>
      <c r="CG5" s="146">
        <f>SUM(CG4:CG4)</f>
        <v>0</v>
      </c>
      <c r="CI5" s="282">
        <f>SUM(CI4:CI4)</f>
        <v>316506.08695652173</v>
      </c>
      <c r="CJ5" s="282">
        <f>SUM(CJ4:CJ4)</f>
        <v>474759.13043478248</v>
      </c>
      <c r="CK5" s="282">
        <f>SUM(CK4:CK4)</f>
        <v>118689.78260869565</v>
      </c>
      <c r="CL5" s="282">
        <f>SUM(CL4:CL4)</f>
        <v>0</v>
      </c>
      <c r="CM5" s="282">
        <f>SUM(CM4:CM4)</f>
        <v>909954.99999999988</v>
      </c>
      <c r="CO5" s="283">
        <f>SUM(CO4:CO4)</f>
        <v>311543.4479624299</v>
      </c>
      <c r="CP5" s="283">
        <f>SUM(CP4:CP4)</f>
        <v>467315.17194364476</v>
      </c>
      <c r="CQ5" s="283">
        <f>SUM(CQ4:CQ4)</f>
        <v>116828.79298591122</v>
      </c>
      <c r="CR5" s="283">
        <f>SUM(CR4:CR4)</f>
        <v>0</v>
      </c>
      <c r="CS5" s="283">
        <f>SUM(CS4:CS4)</f>
        <v>895687.41289198585</v>
      </c>
    </row>
    <row r="6" spans="1:97" x14ac:dyDescent="0.25">
      <c r="CS6" s="209"/>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2060"/>
  </sheetPr>
  <dimension ref="A1:CS6"/>
  <sheetViews>
    <sheetView showGridLines="0" zoomScale="80" zoomScaleNormal="80" workbookViewId="0">
      <selection activeCell="B28" sqref="B28"/>
    </sheetView>
  </sheetViews>
  <sheetFormatPr defaultColWidth="8.85546875" defaultRowHeight="15" outlineLevelCol="1" x14ac:dyDescent="0.25"/>
  <cols>
    <col min="1" max="1" width="4.7109375" style="6" customWidth="1"/>
    <col min="2" max="2" width="45.7109375" style="6" customWidth="1"/>
    <col min="3" max="3" width="22" style="6" customWidth="1"/>
    <col min="4" max="4" width="11.140625" style="6" customWidth="1"/>
    <col min="5" max="8" width="18.5703125" style="6" customWidth="1"/>
    <col min="9" max="10" width="15.28515625" style="6" hidden="1" customWidth="1" outlineLevel="1"/>
    <col min="11" max="13" width="16.42578125" style="6" hidden="1" customWidth="1" outlineLevel="1"/>
    <col min="14" max="14" width="16" style="6" hidden="1" customWidth="1" outlineLevel="1"/>
    <col min="15" max="15" width="12.140625" style="6" hidden="1" customWidth="1" outlineLevel="1"/>
    <col min="16" max="17" width="16" style="6" hidden="1" customWidth="1" outlineLevel="1"/>
    <col min="18" max="18" width="14" style="6" hidden="1" customWidth="1" outlineLevel="1"/>
    <col min="19" max="19" width="16" style="6" hidden="1" customWidth="1" outlineLevel="1"/>
    <col min="20" max="20" width="13" style="6" hidden="1" customWidth="1" outlineLevel="1"/>
    <col min="21" max="21" width="15.42578125" style="6" hidden="1" customWidth="1" outlineLevel="1"/>
    <col min="22" max="22" width="10.5703125" style="6" hidden="1" customWidth="1" outlineLevel="1"/>
    <col min="23" max="41" width="8.85546875" style="6" hidden="1" customWidth="1" outlineLevel="1"/>
    <col min="42" max="45" width="10.5703125" style="6" hidden="1" customWidth="1" outlineLevel="1"/>
    <col min="46" max="85" width="8.85546875" style="6" hidden="1" customWidth="1" outlineLevel="1"/>
    <col min="86" max="86" width="3.7109375" style="6" customWidth="1" collapsed="1"/>
    <col min="87" max="91" width="13.7109375" style="6" customWidth="1"/>
    <col min="92" max="92" width="4.7109375" style="6" customWidth="1"/>
    <col min="93" max="97" width="13.7109375" style="6" customWidth="1"/>
    <col min="98" max="16384" width="8.85546875" style="6"/>
  </cols>
  <sheetData>
    <row r="1" spans="1:97" ht="21.75" thickBot="1" x14ac:dyDescent="0.4">
      <c r="A1" s="284" t="s">
        <v>219</v>
      </c>
      <c r="U1" s="6" t="s">
        <v>79</v>
      </c>
      <c r="CI1" s="47" t="s">
        <v>245</v>
      </c>
      <c r="CJ1" s="48"/>
      <c r="CK1" s="48"/>
      <c r="CL1" s="48"/>
      <c r="CM1" s="48"/>
      <c r="CN1" s="329"/>
      <c r="CO1" s="15" t="s">
        <v>246</v>
      </c>
      <c r="CP1" s="141"/>
      <c r="CQ1" s="141"/>
      <c r="CR1" s="141"/>
      <c r="CS1" s="142"/>
    </row>
    <row r="2" spans="1:97" x14ac:dyDescent="0.25">
      <c r="A2" s="1" t="s">
        <v>83</v>
      </c>
      <c r="I2" s="6" t="s">
        <v>73</v>
      </c>
      <c r="T2" s="6" t="s">
        <v>75</v>
      </c>
      <c r="V2" s="6">
        <v>1</v>
      </c>
      <c r="W2" s="6">
        <v>2</v>
      </c>
      <c r="X2" s="6">
        <v>3</v>
      </c>
      <c r="Y2" s="6">
        <v>4</v>
      </c>
      <c r="Z2" s="6">
        <v>5</v>
      </c>
      <c r="AA2" s="6">
        <v>6</v>
      </c>
      <c r="AB2" s="6">
        <v>7</v>
      </c>
      <c r="AC2" s="6">
        <v>8</v>
      </c>
      <c r="AD2" s="6">
        <v>9</v>
      </c>
      <c r="AE2" s="6">
        <v>10</v>
      </c>
      <c r="AF2" s="6">
        <v>11</v>
      </c>
      <c r="AG2" s="6">
        <v>12</v>
      </c>
      <c r="AH2" s="6">
        <v>13</v>
      </c>
      <c r="AI2" s="6">
        <v>14</v>
      </c>
      <c r="AJ2" s="6">
        <v>15</v>
      </c>
      <c r="AK2" s="6">
        <v>16</v>
      </c>
      <c r="AL2" s="6">
        <v>17</v>
      </c>
      <c r="AM2" s="6">
        <v>18</v>
      </c>
      <c r="AN2" s="6">
        <v>19</v>
      </c>
      <c r="AO2" s="6">
        <v>20</v>
      </c>
      <c r="AP2" s="6">
        <v>21</v>
      </c>
      <c r="AQ2" s="6">
        <v>22</v>
      </c>
      <c r="AR2" s="6">
        <v>23</v>
      </c>
      <c r="AS2" s="6">
        <v>24</v>
      </c>
      <c r="AT2" s="6">
        <v>25</v>
      </c>
      <c r="AU2" s="6">
        <v>26</v>
      </c>
      <c r="AV2" s="6">
        <v>27</v>
      </c>
      <c r="AW2" s="6">
        <v>28</v>
      </c>
      <c r="AX2" s="6">
        <v>29</v>
      </c>
      <c r="AY2" s="6">
        <v>30</v>
      </c>
      <c r="AZ2" s="6">
        <v>31</v>
      </c>
      <c r="BA2" s="6">
        <v>32</v>
      </c>
      <c r="BB2" s="6">
        <v>33</v>
      </c>
      <c r="BC2" s="6">
        <v>34</v>
      </c>
      <c r="BD2" s="6">
        <v>35</v>
      </c>
      <c r="BE2" s="6">
        <v>36</v>
      </c>
      <c r="BF2" s="6">
        <v>37</v>
      </c>
      <c r="BG2" s="6">
        <v>38</v>
      </c>
      <c r="BH2" s="6">
        <v>39</v>
      </c>
      <c r="BI2" s="6">
        <v>40</v>
      </c>
      <c r="BJ2" s="6">
        <v>41</v>
      </c>
      <c r="BK2" s="6">
        <v>42</v>
      </c>
      <c r="BL2" s="6">
        <v>43</v>
      </c>
      <c r="BM2" s="6">
        <v>44</v>
      </c>
      <c r="BN2" s="6">
        <v>45</v>
      </c>
      <c r="BO2" s="6">
        <v>46</v>
      </c>
      <c r="BP2" s="6">
        <v>47</v>
      </c>
      <c r="BQ2" s="6">
        <v>48</v>
      </c>
      <c r="BR2" s="6">
        <v>49</v>
      </c>
      <c r="BS2" s="6">
        <v>50</v>
      </c>
      <c r="BT2" s="6">
        <v>51</v>
      </c>
      <c r="BU2" s="6">
        <v>52</v>
      </c>
      <c r="BV2" s="6">
        <v>53</v>
      </c>
      <c r="BW2" s="6">
        <v>54</v>
      </c>
      <c r="BX2" s="6">
        <v>55</v>
      </c>
      <c r="BY2" s="6">
        <v>56</v>
      </c>
      <c r="BZ2" s="6">
        <v>57</v>
      </c>
      <c r="CA2" s="6">
        <v>58</v>
      </c>
      <c r="CB2" s="6">
        <v>59</v>
      </c>
      <c r="CC2" s="6">
        <v>60</v>
      </c>
      <c r="CD2" s="6">
        <v>64</v>
      </c>
      <c r="CE2" s="6">
        <v>65</v>
      </c>
      <c r="CF2" s="6">
        <v>66</v>
      </c>
      <c r="CG2" s="6">
        <v>67</v>
      </c>
      <c r="CI2" s="1"/>
      <c r="CJ2" s="1"/>
      <c r="CK2" s="1"/>
      <c r="CL2" s="1"/>
      <c r="CM2" s="1"/>
      <c r="CO2" s="1"/>
      <c r="CP2" s="1"/>
      <c r="CQ2" s="1"/>
      <c r="CR2" s="1"/>
      <c r="CS2" s="1"/>
    </row>
    <row r="3" spans="1:97" s="1" customFormat="1" ht="60" customHeight="1" thickBot="1" x14ac:dyDescent="0.3">
      <c r="A3" s="7"/>
      <c r="B3" s="191" t="s">
        <v>172</v>
      </c>
      <c r="C3" s="20" t="s">
        <v>68</v>
      </c>
      <c r="D3" s="20" t="s">
        <v>81</v>
      </c>
      <c r="E3" s="20" t="s">
        <v>8</v>
      </c>
      <c r="F3" s="20" t="s">
        <v>72</v>
      </c>
      <c r="G3" s="20" t="s">
        <v>77</v>
      </c>
      <c r="H3" s="20" t="s">
        <v>78</v>
      </c>
      <c r="I3" s="20" t="s">
        <v>99</v>
      </c>
      <c r="J3" s="20" t="s">
        <v>100</v>
      </c>
      <c r="K3" s="20" t="s">
        <v>74</v>
      </c>
      <c r="L3" s="20" t="s">
        <v>101</v>
      </c>
      <c r="M3" s="20" t="s">
        <v>102</v>
      </c>
      <c r="N3" s="20" t="s">
        <v>69</v>
      </c>
      <c r="O3" s="20" t="s">
        <v>80</v>
      </c>
      <c r="P3" s="20" t="s">
        <v>132</v>
      </c>
      <c r="Q3" s="20" t="s">
        <v>133</v>
      </c>
      <c r="R3" s="20" t="s">
        <v>70</v>
      </c>
      <c r="T3" s="21" t="s">
        <v>76</v>
      </c>
      <c r="U3" s="22" t="s">
        <v>82</v>
      </c>
      <c r="V3" s="23">
        <v>43739</v>
      </c>
      <c r="W3" s="23">
        <v>43770</v>
      </c>
      <c r="X3" s="23">
        <v>43800</v>
      </c>
      <c r="Y3" s="24">
        <v>43831</v>
      </c>
      <c r="Z3" s="24">
        <v>43862</v>
      </c>
      <c r="AA3" s="24">
        <v>43891</v>
      </c>
      <c r="AB3" s="23">
        <v>43922</v>
      </c>
      <c r="AC3" s="23">
        <v>43952</v>
      </c>
      <c r="AD3" s="23">
        <v>43983</v>
      </c>
      <c r="AE3" s="24">
        <v>44013</v>
      </c>
      <c r="AF3" s="24">
        <v>44044</v>
      </c>
      <c r="AG3" s="24">
        <v>44075</v>
      </c>
      <c r="AH3" s="23">
        <v>44105</v>
      </c>
      <c r="AI3" s="23">
        <v>44136</v>
      </c>
      <c r="AJ3" s="23">
        <v>44166</v>
      </c>
      <c r="AK3" s="24">
        <v>44197</v>
      </c>
      <c r="AL3" s="24">
        <v>44228</v>
      </c>
      <c r="AM3" s="24">
        <v>44256</v>
      </c>
      <c r="AN3" s="23">
        <v>44287</v>
      </c>
      <c r="AO3" s="23">
        <v>44317</v>
      </c>
      <c r="AP3" s="23">
        <v>44348</v>
      </c>
      <c r="AQ3" s="24">
        <v>44378</v>
      </c>
      <c r="AR3" s="24">
        <v>44409</v>
      </c>
      <c r="AS3" s="24">
        <v>44440</v>
      </c>
      <c r="AT3" s="23">
        <v>44470</v>
      </c>
      <c r="AU3" s="23">
        <v>44501</v>
      </c>
      <c r="AV3" s="23">
        <v>44531</v>
      </c>
      <c r="AW3" s="24">
        <v>44562</v>
      </c>
      <c r="AX3" s="24">
        <v>44593</v>
      </c>
      <c r="AY3" s="24">
        <v>44621</v>
      </c>
      <c r="AZ3" s="23">
        <v>44652</v>
      </c>
      <c r="BA3" s="23">
        <v>44682</v>
      </c>
      <c r="BB3" s="23">
        <v>44713</v>
      </c>
      <c r="BC3" s="24">
        <v>44743</v>
      </c>
      <c r="BD3" s="24">
        <v>44774</v>
      </c>
      <c r="BE3" s="24">
        <v>44805</v>
      </c>
      <c r="BF3" s="23">
        <v>44835</v>
      </c>
      <c r="BG3" s="23">
        <v>44866</v>
      </c>
      <c r="BH3" s="23">
        <v>44896</v>
      </c>
      <c r="BI3" s="24">
        <v>44927</v>
      </c>
      <c r="BJ3" s="24">
        <v>44958</v>
      </c>
      <c r="BK3" s="24">
        <v>44986</v>
      </c>
      <c r="BL3" s="23">
        <v>45017</v>
      </c>
      <c r="BM3" s="23">
        <v>45047</v>
      </c>
      <c r="BN3" s="23">
        <v>45078</v>
      </c>
      <c r="BO3" s="24">
        <v>45108</v>
      </c>
      <c r="BP3" s="24">
        <v>45139</v>
      </c>
      <c r="BQ3" s="24">
        <v>45170</v>
      </c>
      <c r="BR3" s="23">
        <v>45200</v>
      </c>
      <c r="BS3" s="23">
        <v>45231</v>
      </c>
      <c r="BT3" s="23">
        <v>45261</v>
      </c>
      <c r="BU3" s="22">
        <v>45292</v>
      </c>
      <c r="BV3" s="22">
        <v>45323</v>
      </c>
      <c r="BW3" s="22">
        <v>45352</v>
      </c>
      <c r="BX3" s="22">
        <v>45383</v>
      </c>
      <c r="BY3" s="22">
        <v>45413</v>
      </c>
      <c r="BZ3" s="22">
        <v>45444</v>
      </c>
      <c r="CA3" s="22">
        <v>45474</v>
      </c>
      <c r="CB3" s="22">
        <v>45505</v>
      </c>
      <c r="CC3" s="22">
        <v>45536</v>
      </c>
      <c r="CD3" s="22">
        <v>45566</v>
      </c>
      <c r="CE3" s="22">
        <v>45597</v>
      </c>
      <c r="CF3" s="22">
        <v>45627</v>
      </c>
      <c r="CG3" s="22">
        <v>45658</v>
      </c>
      <c r="CI3" s="171" t="s">
        <v>161</v>
      </c>
      <c r="CJ3" s="171" t="s">
        <v>162</v>
      </c>
      <c r="CK3" s="171" t="s">
        <v>163</v>
      </c>
      <c r="CL3" s="171" t="s">
        <v>164</v>
      </c>
      <c r="CM3" s="174" t="s">
        <v>2</v>
      </c>
      <c r="CO3" s="171" t="s">
        <v>161</v>
      </c>
      <c r="CP3" s="171" t="s">
        <v>162</v>
      </c>
      <c r="CQ3" s="171" t="s">
        <v>163</v>
      </c>
      <c r="CR3" s="171" t="s">
        <v>164</v>
      </c>
      <c r="CS3" s="174" t="s">
        <v>2</v>
      </c>
    </row>
    <row r="4" spans="1:97" ht="15.75" thickBot="1" x14ac:dyDescent="0.3">
      <c r="B4" s="17" t="s">
        <v>64</v>
      </c>
      <c r="C4" s="17" t="s">
        <v>64</v>
      </c>
      <c r="D4" s="205">
        <v>6.4</v>
      </c>
      <c r="E4" s="17"/>
      <c r="F4" s="17"/>
      <c r="G4" s="10"/>
      <c r="H4" s="10" t="s">
        <v>4</v>
      </c>
      <c r="I4" s="29">
        <v>200000</v>
      </c>
      <c r="J4" s="18"/>
      <c r="K4" s="10"/>
      <c r="L4" s="10"/>
      <c r="M4" s="10"/>
      <c r="N4" s="143"/>
      <c r="O4" s="143"/>
      <c r="P4" s="19">
        <v>150000</v>
      </c>
      <c r="Q4" s="19">
        <f>+IF(O4="Y", J4*'Key assumptions'!$D$17,J4)</f>
        <v>0</v>
      </c>
      <c r="R4" s="18">
        <f>+IF(N4&gt;0,J4/N4,0)</f>
        <v>0</v>
      </c>
      <c r="S4" s="145"/>
      <c r="T4" s="131">
        <f>+I4</f>
        <v>200000</v>
      </c>
      <c r="U4" s="143"/>
      <c r="V4" s="25">
        <f t="shared" ref="V4:AK4" si="0">+IF(V$2&lt;$L4,0,IF(V$2&gt;$M4, 0,$R4))</f>
        <v>0</v>
      </c>
      <c r="W4" s="25">
        <f t="shared" si="0"/>
        <v>0</v>
      </c>
      <c r="X4" s="25">
        <f t="shared" si="0"/>
        <v>0</v>
      </c>
      <c r="Y4" s="25">
        <f t="shared" si="0"/>
        <v>0</v>
      </c>
      <c r="Z4" s="25">
        <f t="shared" si="0"/>
        <v>0</v>
      </c>
      <c r="AA4" s="25">
        <f t="shared" si="0"/>
        <v>0</v>
      </c>
      <c r="AB4" s="25">
        <f t="shared" si="0"/>
        <v>0</v>
      </c>
      <c r="AC4" s="25">
        <f t="shared" si="0"/>
        <v>0</v>
      </c>
      <c r="AD4" s="25">
        <f t="shared" si="0"/>
        <v>0</v>
      </c>
      <c r="AE4" s="25">
        <f t="shared" si="0"/>
        <v>0</v>
      </c>
      <c r="AF4" s="25">
        <f t="shared" si="0"/>
        <v>0</v>
      </c>
      <c r="AG4" s="25">
        <f t="shared" si="0"/>
        <v>0</v>
      </c>
      <c r="AH4" s="25">
        <f t="shared" si="0"/>
        <v>0</v>
      </c>
      <c r="AI4" s="25">
        <f t="shared" si="0"/>
        <v>0</v>
      </c>
      <c r="AJ4" s="25">
        <f t="shared" si="0"/>
        <v>0</v>
      </c>
      <c r="AK4" s="25">
        <f t="shared" si="0"/>
        <v>0</v>
      </c>
      <c r="AL4" s="25">
        <f t="shared" ref="AL4:CG4" si="1">+IF(AL$2&lt;$L4,0,IF(AL$2&gt;$M4, 0,$R4))</f>
        <v>0</v>
      </c>
      <c r="AM4" s="25">
        <f t="shared" si="1"/>
        <v>0</v>
      </c>
      <c r="AN4" s="25">
        <f t="shared" si="1"/>
        <v>0</v>
      </c>
      <c r="AO4" s="25">
        <f t="shared" si="1"/>
        <v>0</v>
      </c>
      <c r="AP4" s="25">
        <f t="shared" si="1"/>
        <v>0</v>
      </c>
      <c r="AQ4" s="25">
        <f t="shared" si="1"/>
        <v>0</v>
      </c>
      <c r="AR4" s="25">
        <f t="shared" si="1"/>
        <v>0</v>
      </c>
      <c r="AS4" s="25">
        <f t="shared" si="1"/>
        <v>0</v>
      </c>
      <c r="AT4" s="25">
        <f t="shared" si="1"/>
        <v>0</v>
      </c>
      <c r="AU4" s="25">
        <f t="shared" si="1"/>
        <v>0</v>
      </c>
      <c r="AV4" s="25">
        <f t="shared" si="1"/>
        <v>0</v>
      </c>
      <c r="AW4" s="25">
        <f t="shared" si="1"/>
        <v>0</v>
      </c>
      <c r="AX4" s="25">
        <f t="shared" si="1"/>
        <v>0</v>
      </c>
      <c r="AY4" s="25">
        <f t="shared" si="1"/>
        <v>0</v>
      </c>
      <c r="AZ4" s="25">
        <f t="shared" si="1"/>
        <v>0</v>
      </c>
      <c r="BA4" s="25">
        <f t="shared" si="1"/>
        <v>0</v>
      </c>
      <c r="BB4" s="25">
        <f t="shared" si="1"/>
        <v>0</v>
      </c>
      <c r="BC4" s="25">
        <f t="shared" si="1"/>
        <v>0</v>
      </c>
      <c r="BD4" s="25">
        <f t="shared" si="1"/>
        <v>0</v>
      </c>
      <c r="BE4" s="25">
        <f t="shared" si="1"/>
        <v>0</v>
      </c>
      <c r="BF4" s="25">
        <f t="shared" si="1"/>
        <v>0</v>
      </c>
      <c r="BG4" s="25">
        <f t="shared" si="1"/>
        <v>0</v>
      </c>
      <c r="BH4" s="25">
        <f t="shared" si="1"/>
        <v>0</v>
      </c>
      <c r="BI4" s="25">
        <f t="shared" si="1"/>
        <v>0</v>
      </c>
      <c r="BJ4" s="25">
        <f t="shared" si="1"/>
        <v>0</v>
      </c>
      <c r="BK4" s="25">
        <f t="shared" si="1"/>
        <v>0</v>
      </c>
      <c r="BL4" s="25">
        <f t="shared" si="1"/>
        <v>0</v>
      </c>
      <c r="BM4" s="25">
        <f t="shared" si="1"/>
        <v>0</v>
      </c>
      <c r="BN4" s="25">
        <f t="shared" si="1"/>
        <v>0</v>
      </c>
      <c r="BO4" s="25">
        <f t="shared" si="1"/>
        <v>0</v>
      </c>
      <c r="BP4" s="25">
        <f t="shared" si="1"/>
        <v>0</v>
      </c>
      <c r="BQ4" s="25">
        <f t="shared" si="1"/>
        <v>0</v>
      </c>
      <c r="BR4" s="25">
        <f t="shared" si="1"/>
        <v>0</v>
      </c>
      <c r="BS4" s="25">
        <f t="shared" si="1"/>
        <v>0</v>
      </c>
      <c r="BT4" s="25">
        <f t="shared" si="1"/>
        <v>0</v>
      </c>
      <c r="BU4" s="25">
        <f t="shared" si="1"/>
        <v>0</v>
      </c>
      <c r="BV4" s="25">
        <f t="shared" si="1"/>
        <v>0</v>
      </c>
      <c r="BW4" s="25">
        <f t="shared" si="1"/>
        <v>0</v>
      </c>
      <c r="BX4" s="25">
        <f t="shared" si="1"/>
        <v>0</v>
      </c>
      <c r="BY4" s="25">
        <f t="shared" si="1"/>
        <v>0</v>
      </c>
      <c r="BZ4" s="25">
        <f t="shared" si="1"/>
        <v>0</v>
      </c>
      <c r="CA4" s="25">
        <f t="shared" si="1"/>
        <v>0</v>
      </c>
      <c r="CB4" s="25">
        <f t="shared" si="1"/>
        <v>0</v>
      </c>
      <c r="CC4" s="25">
        <f t="shared" si="1"/>
        <v>0</v>
      </c>
      <c r="CD4" s="25">
        <f t="shared" si="1"/>
        <v>0</v>
      </c>
      <c r="CE4" s="25">
        <f t="shared" si="1"/>
        <v>0</v>
      </c>
      <c r="CF4" s="25">
        <f t="shared" si="1"/>
        <v>0</v>
      </c>
      <c r="CG4" s="25">
        <f t="shared" si="1"/>
        <v>0</v>
      </c>
      <c r="CI4" s="13">
        <f>SUM(T4:AD4)</f>
        <v>200000</v>
      </c>
      <c r="CJ4" s="13">
        <f>+SUM(AE4:AP4)</f>
        <v>0</v>
      </c>
      <c r="CK4" s="13">
        <f>+SUM(AQ4:BB4)</f>
        <v>0</v>
      </c>
      <c r="CL4" s="13">
        <f>+SUM(BC4:BN4)</f>
        <v>0</v>
      </c>
      <c r="CM4" s="14">
        <f>SUM(CI4:CL4)</f>
        <v>200000</v>
      </c>
      <c r="CO4" s="13">
        <f>+CI4/(1+'Key assumptions'!$D$11)</f>
        <v>196864.11149825781</v>
      </c>
      <c r="CP4" s="13">
        <f>+CJ4/(1+'Key assumptions'!$D$11)</f>
        <v>0</v>
      </c>
      <c r="CQ4" s="13">
        <f>+CK4/(1+'Key assumptions'!$D$11)</f>
        <v>0</v>
      </c>
      <c r="CR4" s="13">
        <f>+CL4/(1+'Key assumptions'!$D$11)</f>
        <v>0</v>
      </c>
      <c r="CS4" s="16">
        <f>SUM(CO4:CR4)</f>
        <v>196864.11149825781</v>
      </c>
    </row>
    <row r="5" spans="1:97" ht="15.75" thickBot="1" x14ac:dyDescent="0.3">
      <c r="P5" s="146">
        <f>SUM(P4:P4)</f>
        <v>150000</v>
      </c>
      <c r="Q5" s="146">
        <f>SUM(Q4:Q4)</f>
        <v>0</v>
      </c>
      <c r="R5" s="146">
        <f>SUM(R4:R4)</f>
        <v>0</v>
      </c>
      <c r="T5" s="146">
        <f t="shared" ref="T5:AY5" si="2">SUM(T4:T4)</f>
        <v>200000</v>
      </c>
      <c r="U5" s="146">
        <f t="shared" si="2"/>
        <v>0</v>
      </c>
      <c r="V5" s="146">
        <f t="shared" si="2"/>
        <v>0</v>
      </c>
      <c r="W5" s="146">
        <f t="shared" si="2"/>
        <v>0</v>
      </c>
      <c r="X5" s="146">
        <f t="shared" si="2"/>
        <v>0</v>
      </c>
      <c r="Y5" s="146">
        <f t="shared" si="2"/>
        <v>0</v>
      </c>
      <c r="Z5" s="146">
        <f t="shared" si="2"/>
        <v>0</v>
      </c>
      <c r="AA5" s="146">
        <f t="shared" si="2"/>
        <v>0</v>
      </c>
      <c r="AB5" s="146">
        <f t="shared" si="2"/>
        <v>0</v>
      </c>
      <c r="AC5" s="146">
        <f t="shared" si="2"/>
        <v>0</v>
      </c>
      <c r="AD5" s="146">
        <f t="shared" si="2"/>
        <v>0</v>
      </c>
      <c r="AE5" s="146">
        <f t="shared" si="2"/>
        <v>0</v>
      </c>
      <c r="AF5" s="146">
        <f t="shared" si="2"/>
        <v>0</v>
      </c>
      <c r="AG5" s="146">
        <f t="shared" si="2"/>
        <v>0</v>
      </c>
      <c r="AH5" s="146">
        <f t="shared" si="2"/>
        <v>0</v>
      </c>
      <c r="AI5" s="146">
        <f t="shared" si="2"/>
        <v>0</v>
      </c>
      <c r="AJ5" s="146">
        <f t="shared" si="2"/>
        <v>0</v>
      </c>
      <c r="AK5" s="146">
        <f t="shared" si="2"/>
        <v>0</v>
      </c>
      <c r="AL5" s="146">
        <f t="shared" si="2"/>
        <v>0</v>
      </c>
      <c r="AM5" s="146">
        <f t="shared" si="2"/>
        <v>0</v>
      </c>
      <c r="AN5" s="146">
        <f t="shared" si="2"/>
        <v>0</v>
      </c>
      <c r="AO5" s="146">
        <f t="shared" si="2"/>
        <v>0</v>
      </c>
      <c r="AP5" s="146">
        <f t="shared" si="2"/>
        <v>0</v>
      </c>
      <c r="AQ5" s="146">
        <f t="shared" si="2"/>
        <v>0</v>
      </c>
      <c r="AR5" s="146">
        <f t="shared" si="2"/>
        <v>0</v>
      </c>
      <c r="AS5" s="146">
        <f t="shared" si="2"/>
        <v>0</v>
      </c>
      <c r="AT5" s="146">
        <f t="shared" si="2"/>
        <v>0</v>
      </c>
      <c r="AU5" s="146">
        <f t="shared" si="2"/>
        <v>0</v>
      </c>
      <c r="AV5" s="146">
        <f t="shared" si="2"/>
        <v>0</v>
      </c>
      <c r="AW5" s="146">
        <f t="shared" si="2"/>
        <v>0</v>
      </c>
      <c r="AX5" s="146">
        <f t="shared" si="2"/>
        <v>0</v>
      </c>
      <c r="AY5" s="146">
        <f t="shared" si="2"/>
        <v>0</v>
      </c>
      <c r="AZ5" s="146">
        <f t="shared" ref="AZ5:CE5" si="3">SUM(AZ4:AZ4)</f>
        <v>0</v>
      </c>
      <c r="BA5" s="146">
        <f t="shared" si="3"/>
        <v>0</v>
      </c>
      <c r="BB5" s="146">
        <f t="shared" si="3"/>
        <v>0</v>
      </c>
      <c r="BC5" s="146">
        <f t="shared" si="3"/>
        <v>0</v>
      </c>
      <c r="BD5" s="146">
        <f t="shared" si="3"/>
        <v>0</v>
      </c>
      <c r="BE5" s="146">
        <f t="shared" si="3"/>
        <v>0</v>
      </c>
      <c r="BF5" s="146">
        <f t="shared" si="3"/>
        <v>0</v>
      </c>
      <c r="BG5" s="146">
        <f t="shared" si="3"/>
        <v>0</v>
      </c>
      <c r="BH5" s="146">
        <f t="shared" si="3"/>
        <v>0</v>
      </c>
      <c r="BI5" s="146">
        <f t="shared" si="3"/>
        <v>0</v>
      </c>
      <c r="BJ5" s="146">
        <f t="shared" si="3"/>
        <v>0</v>
      </c>
      <c r="BK5" s="146">
        <f t="shared" si="3"/>
        <v>0</v>
      </c>
      <c r="BL5" s="146">
        <f t="shared" si="3"/>
        <v>0</v>
      </c>
      <c r="BM5" s="146">
        <f t="shared" si="3"/>
        <v>0</v>
      </c>
      <c r="BN5" s="146">
        <f t="shared" si="3"/>
        <v>0</v>
      </c>
      <c r="BO5" s="146">
        <f t="shared" si="3"/>
        <v>0</v>
      </c>
      <c r="BP5" s="146">
        <f t="shared" si="3"/>
        <v>0</v>
      </c>
      <c r="BQ5" s="146">
        <f t="shared" si="3"/>
        <v>0</v>
      </c>
      <c r="BR5" s="146">
        <f t="shared" si="3"/>
        <v>0</v>
      </c>
      <c r="BS5" s="146">
        <f t="shared" si="3"/>
        <v>0</v>
      </c>
      <c r="BT5" s="146">
        <f t="shared" si="3"/>
        <v>0</v>
      </c>
      <c r="BU5" s="146">
        <f t="shared" si="3"/>
        <v>0</v>
      </c>
      <c r="BV5" s="146">
        <f t="shared" si="3"/>
        <v>0</v>
      </c>
      <c r="BW5" s="146">
        <f t="shared" si="3"/>
        <v>0</v>
      </c>
      <c r="BX5" s="146">
        <f t="shared" si="3"/>
        <v>0</v>
      </c>
      <c r="BY5" s="146">
        <f t="shared" si="3"/>
        <v>0</v>
      </c>
      <c r="BZ5" s="146">
        <f t="shared" si="3"/>
        <v>0</v>
      </c>
      <c r="CA5" s="146">
        <f t="shared" si="3"/>
        <v>0</v>
      </c>
      <c r="CB5" s="146">
        <f t="shared" si="3"/>
        <v>0</v>
      </c>
      <c r="CC5" s="146">
        <f t="shared" si="3"/>
        <v>0</v>
      </c>
      <c r="CD5" s="146">
        <f t="shared" si="3"/>
        <v>0</v>
      </c>
      <c r="CE5" s="146">
        <f t="shared" si="3"/>
        <v>0</v>
      </c>
      <c r="CF5" s="146">
        <f>SUM(CF4:CF4)</f>
        <v>0</v>
      </c>
      <c r="CG5" s="146">
        <f>SUM(CG4:CG4)</f>
        <v>0</v>
      </c>
      <c r="CI5" s="282">
        <f>SUM(CI4:CI4)</f>
        <v>200000</v>
      </c>
      <c r="CJ5" s="282">
        <f>SUM(CJ4:CJ4)</f>
        <v>0</v>
      </c>
      <c r="CK5" s="282">
        <f>SUM(CK4:CK4)</f>
        <v>0</v>
      </c>
      <c r="CL5" s="282">
        <f>SUM(CL4:CL4)</f>
        <v>0</v>
      </c>
      <c r="CM5" s="282">
        <f>SUM(CM4:CM4)</f>
        <v>200000</v>
      </c>
      <c r="CO5" s="283">
        <f>SUM(CO4:CO4)</f>
        <v>196864.11149825781</v>
      </c>
      <c r="CP5" s="283">
        <f>SUM(CP4:CP4)</f>
        <v>0</v>
      </c>
      <c r="CQ5" s="283">
        <f>SUM(CQ4:CQ4)</f>
        <v>0</v>
      </c>
      <c r="CR5" s="283">
        <f>SUM(CR4:CR4)</f>
        <v>0</v>
      </c>
      <c r="CS5" s="283">
        <f>SUM(CS4:CS4)</f>
        <v>196864.11149825781</v>
      </c>
    </row>
    <row r="6" spans="1:97" x14ac:dyDescent="0.25">
      <c r="CS6" s="209"/>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499984740745262"/>
    <pageSetUpPr fitToPage="1"/>
  </sheetPr>
  <dimension ref="B1:P18"/>
  <sheetViews>
    <sheetView showGridLines="0" zoomScale="80" zoomScaleNormal="80" workbookViewId="0">
      <selection activeCell="I8" sqref="I8"/>
    </sheetView>
  </sheetViews>
  <sheetFormatPr defaultColWidth="9.140625" defaultRowHeight="15" x14ac:dyDescent="0.25"/>
  <cols>
    <col min="1" max="1" width="4.7109375" style="6" customWidth="1"/>
    <col min="2" max="2" width="45.7109375" style="6" customWidth="1"/>
    <col min="3" max="4" width="17.5703125" style="6" customWidth="1"/>
    <col min="5" max="5" width="1.5703125" style="6" customWidth="1"/>
    <col min="6" max="6" width="17.5703125" style="1" customWidth="1"/>
    <col min="7" max="7" width="9.140625" style="6"/>
    <col min="8" max="9" width="17.5703125" style="6" customWidth="1"/>
    <col min="10" max="10" width="1.42578125" style="6" customWidth="1"/>
    <col min="11" max="11" width="17.5703125" style="6" customWidth="1"/>
    <col min="12" max="12" width="9.140625" style="6"/>
    <col min="13" max="14" width="17.5703125" style="6" customWidth="1"/>
    <col min="15" max="15" width="1.42578125" style="6" customWidth="1"/>
    <col min="16" max="16" width="17.5703125" style="6" customWidth="1"/>
    <col min="17" max="16384" width="9.140625" style="6"/>
  </cols>
  <sheetData>
    <row r="1" spans="2:16" x14ac:dyDescent="0.25">
      <c r="B1" s="168" t="s">
        <v>210</v>
      </c>
      <c r="C1" s="168"/>
      <c r="D1" s="168"/>
      <c r="E1" s="168"/>
    </row>
    <row r="2" spans="2:16" x14ac:dyDescent="0.25">
      <c r="C2" s="227" t="s">
        <v>209</v>
      </c>
      <c r="D2" s="225"/>
      <c r="E2" s="225"/>
      <c r="F2" s="226"/>
      <c r="H2" s="224" t="s">
        <v>208</v>
      </c>
      <c r="I2" s="222"/>
      <c r="J2" s="222"/>
      <c r="K2" s="223"/>
      <c r="M2" s="218" t="s">
        <v>207</v>
      </c>
      <c r="N2" s="219"/>
      <c r="O2" s="219"/>
      <c r="P2" s="220"/>
    </row>
    <row r="3" spans="2:16" s="64" customFormat="1" ht="60" customHeight="1" x14ac:dyDescent="0.25">
      <c r="B3" s="197" t="s">
        <v>158</v>
      </c>
      <c r="C3" s="216" t="s">
        <v>160</v>
      </c>
      <c r="D3" s="216" t="s">
        <v>161</v>
      </c>
      <c r="E3" s="6"/>
      <c r="F3" s="228" t="s">
        <v>188</v>
      </c>
      <c r="H3" s="216" t="s">
        <v>160</v>
      </c>
      <c r="I3" s="216" t="s">
        <v>161</v>
      </c>
      <c r="K3" s="221" t="s">
        <v>188</v>
      </c>
      <c r="M3" s="216" t="s">
        <v>160</v>
      </c>
      <c r="N3" s="216" t="s">
        <v>161</v>
      </c>
      <c r="P3" s="217" t="s">
        <v>188</v>
      </c>
    </row>
    <row r="4" spans="2:16" s="215" customFormat="1" ht="15.75" thickBot="1" x14ac:dyDescent="0.3">
      <c r="C4" s="215" t="s">
        <v>209</v>
      </c>
      <c r="D4" s="215" t="s">
        <v>209</v>
      </c>
      <c r="F4" s="215" t="s">
        <v>209</v>
      </c>
      <c r="H4" s="215" t="s">
        <v>212</v>
      </c>
      <c r="I4" s="215" t="s">
        <v>212</v>
      </c>
      <c r="K4" s="215" t="s">
        <v>212</v>
      </c>
      <c r="M4" s="215" t="s">
        <v>211</v>
      </c>
      <c r="N4" s="215" t="s">
        <v>211</v>
      </c>
      <c r="P4" s="215" t="s">
        <v>211</v>
      </c>
    </row>
    <row r="5" spans="2:16" ht="16.350000000000001" customHeight="1" thickBot="1" x14ac:dyDescent="0.3">
      <c r="B5" s="124" t="s">
        <v>111</v>
      </c>
      <c r="C5" s="172">
        <v>584675.08000000042</v>
      </c>
      <c r="D5" s="172">
        <v>925060.48000000033</v>
      </c>
      <c r="F5" s="169">
        <f>SUM(C5:D5)</f>
        <v>1509735.5600000008</v>
      </c>
      <c r="H5" s="172">
        <f>+C5/('Key assumptions'!D$54)</f>
        <v>579970.92372243176</v>
      </c>
      <c r="I5" s="172">
        <f>+D5/('Key assumptions'!E$54)</f>
        <v>908940.43605792872</v>
      </c>
      <c r="K5" s="169">
        <f>SUM(H5:I5)</f>
        <v>1488911.3597803605</v>
      </c>
      <c r="M5" s="172">
        <f>+H5/('Key assumptions'!$D$53)</f>
        <v>570877.30296720192</v>
      </c>
      <c r="N5" s="172">
        <f>+I5/('Key assumptions'!$E$53)</f>
        <v>873293.49279474665</v>
      </c>
      <c r="P5" s="169">
        <f>SUM(M5:N5)</f>
        <v>1444170.7957619485</v>
      </c>
    </row>
    <row r="6" spans="2:16" ht="15.75" thickBot="1" x14ac:dyDescent="0.3">
      <c r="C6" s="2"/>
      <c r="D6" s="2"/>
      <c r="F6" s="170"/>
      <c r="K6" s="170"/>
      <c r="P6" s="170"/>
    </row>
    <row r="7" spans="2:16" ht="15.75" thickBot="1" x14ac:dyDescent="0.3">
      <c r="B7" s="124" t="s">
        <v>88</v>
      </c>
      <c r="C7" s="172">
        <f>SUM(C8:C9)</f>
        <v>21422.710000000025</v>
      </c>
      <c r="D7" s="172">
        <f>SUM(D8:D9)</f>
        <v>32511.72</v>
      </c>
      <c r="F7" s="169">
        <f>SUM(F8:F9)</f>
        <v>53934.430000000022</v>
      </c>
      <c r="H7" s="169">
        <f t="shared" ref="H7:I7" si="0">SUM(H8:H9)</f>
        <v>21422.710000000025</v>
      </c>
      <c r="I7" s="169">
        <f t="shared" si="0"/>
        <v>32511.72</v>
      </c>
      <c r="K7" s="169">
        <f>SUM(K8:K9)</f>
        <v>53934.430000000022</v>
      </c>
      <c r="M7" s="169">
        <f t="shared" ref="M7" si="1">SUM(M8:M9)</f>
        <v>21086.81385017424</v>
      </c>
      <c r="N7" s="169">
        <f t="shared" ref="N7" si="2">SUM(N8:N9)</f>
        <v>31236.671171437822</v>
      </c>
      <c r="P7" s="169">
        <f>SUM(P8:P9)</f>
        <v>52323.485021612054</v>
      </c>
    </row>
    <row r="8" spans="2:16" ht="15.75" thickBot="1" x14ac:dyDescent="0.3">
      <c r="B8" s="113" t="s">
        <v>28</v>
      </c>
      <c r="C8" s="173">
        <v>2175.71</v>
      </c>
      <c r="D8" s="173">
        <v>10977.570000000002</v>
      </c>
      <c r="F8" s="118">
        <f>SUM(C8:D8)</f>
        <v>13153.280000000002</v>
      </c>
      <c r="H8" s="193">
        <f t="shared" ref="H8:H9" si="3">+C8</f>
        <v>2175.71</v>
      </c>
      <c r="I8" s="193">
        <f t="shared" ref="I8:I9" si="4">+D8</f>
        <v>10977.570000000002</v>
      </c>
      <c r="K8" s="118">
        <f>SUM(H8:I8)</f>
        <v>13153.280000000002</v>
      </c>
      <c r="M8" s="193">
        <f>+H8/('Key assumptions'!$D$53)</f>
        <v>2141.5960801393726</v>
      </c>
      <c r="N8" s="193">
        <f>+I8/('Key assumptions'!$E$53)</f>
        <v>10547.050243771806</v>
      </c>
      <c r="P8" s="118">
        <f>SUM(M8:N8)</f>
        <v>12688.646323911178</v>
      </c>
    </row>
    <row r="9" spans="2:16" ht="15.75" thickBot="1" x14ac:dyDescent="0.3">
      <c r="B9" s="113" t="s">
        <v>44</v>
      </c>
      <c r="C9" s="173">
        <v>19247.000000000025</v>
      </c>
      <c r="D9" s="173">
        <v>21534.15</v>
      </c>
      <c r="F9" s="118">
        <f>SUM(C9:D9)</f>
        <v>40781.150000000023</v>
      </c>
      <c r="H9" s="193">
        <f t="shared" si="3"/>
        <v>19247.000000000025</v>
      </c>
      <c r="I9" s="193">
        <f t="shared" si="4"/>
        <v>21534.15</v>
      </c>
      <c r="K9" s="118">
        <f>SUM(H9:I9)</f>
        <v>40781.150000000023</v>
      </c>
      <c r="M9" s="193">
        <f>+H9/('Key assumptions'!$D$53)</f>
        <v>18945.217770034866</v>
      </c>
      <c r="N9" s="193">
        <f>+I9/('Key assumptions'!$E$53)</f>
        <v>20689.620927666016</v>
      </c>
      <c r="P9" s="118">
        <f>SUM(M9:N9)</f>
        <v>39634.838697700878</v>
      </c>
    </row>
    <row r="10" spans="2:16" ht="15.75" thickBot="1" x14ac:dyDescent="0.3">
      <c r="C10" s="2"/>
      <c r="D10" s="2"/>
      <c r="F10" s="170"/>
      <c r="K10" s="170"/>
      <c r="P10" s="170"/>
    </row>
    <row r="11" spans="2:16" ht="15.75" thickBot="1" x14ac:dyDescent="0.3">
      <c r="B11" s="124" t="s">
        <v>62</v>
      </c>
      <c r="C11" s="172">
        <f>SUM(C12:C16)</f>
        <v>839959.26</v>
      </c>
      <c r="D11" s="172">
        <f>SUM(D12:D16)</f>
        <v>989852.52</v>
      </c>
      <c r="F11" s="169">
        <f>SUM(F12:F16)</f>
        <v>1829811.78</v>
      </c>
      <c r="H11" s="169">
        <f t="shared" ref="H11:I11" si="5">SUM(H12:H16)</f>
        <v>839959.26</v>
      </c>
      <c r="I11" s="169">
        <f t="shared" si="5"/>
        <v>989852.52</v>
      </c>
      <c r="K11" s="169">
        <f>SUM(K12:K16)</f>
        <v>1829811.78</v>
      </c>
      <c r="M11" s="169">
        <f t="shared" ref="M11" si="6">SUM(M12:M16)</f>
        <v>826789.16707317065</v>
      </c>
      <c r="N11" s="169">
        <f t="shared" ref="N11" si="7">SUM(N12:N16)</f>
        <v>951032.35619213863</v>
      </c>
      <c r="P11" s="169">
        <f>SUM(P12:P16)</f>
        <v>1777821.5232653094</v>
      </c>
    </row>
    <row r="12" spans="2:16" ht="14.1" customHeight="1" thickBot="1" x14ac:dyDescent="0.3">
      <c r="B12" s="113" t="s">
        <v>112</v>
      </c>
      <c r="C12" s="173">
        <v>0</v>
      </c>
      <c r="D12" s="173">
        <v>48045.8</v>
      </c>
      <c r="F12" s="118">
        <f>SUM(C12:D12)</f>
        <v>48045.8</v>
      </c>
      <c r="H12" s="193">
        <f t="shared" ref="H12:H16" si="8">+C12</f>
        <v>0</v>
      </c>
      <c r="I12" s="193">
        <f t="shared" ref="I12:I16" si="9">+D12</f>
        <v>48045.8</v>
      </c>
      <c r="K12" s="118">
        <f>SUM(H12:I12)</f>
        <v>48045.8</v>
      </c>
      <c r="M12" s="193">
        <f>+H12/('Key assumptions'!$D$53)</f>
        <v>0</v>
      </c>
      <c r="N12" s="193">
        <f>+I12/('Key assumptions'!$E$53)</f>
        <v>46161.533618297253</v>
      </c>
      <c r="P12" s="118">
        <f>SUM(M12:N12)</f>
        <v>46161.533618297253</v>
      </c>
    </row>
    <row r="13" spans="2:16" ht="14.1" customHeight="1" thickBot="1" x14ac:dyDescent="0.3">
      <c r="B13" s="113" t="s">
        <v>113</v>
      </c>
      <c r="C13" s="173">
        <v>448911.59</v>
      </c>
      <c r="D13" s="173">
        <v>59811.610000000015</v>
      </c>
      <c r="F13" s="118">
        <f>SUM(C13:D13)</f>
        <v>508723.20000000007</v>
      </c>
      <c r="H13" s="193">
        <f t="shared" si="8"/>
        <v>448911.59</v>
      </c>
      <c r="I13" s="193">
        <f t="shared" si="9"/>
        <v>59811.610000000015</v>
      </c>
      <c r="K13" s="118">
        <f>SUM(H13:I13)</f>
        <v>508723.20000000007</v>
      </c>
      <c r="M13" s="193">
        <f>+H13/('Key assumptions'!$D$53)</f>
        <v>441872.90653310105</v>
      </c>
      <c r="N13" s="193">
        <f>+I13/('Key assumptions'!$E$53)</f>
        <v>57465.910564076046</v>
      </c>
      <c r="P13" s="118">
        <f>SUM(M13:N13)</f>
        <v>499338.81709717709</v>
      </c>
    </row>
    <row r="14" spans="2:16" ht="14.1" customHeight="1" thickBot="1" x14ac:dyDescent="0.3">
      <c r="B14" s="113" t="s">
        <v>114</v>
      </c>
      <c r="C14" s="173">
        <v>288618.28999999998</v>
      </c>
      <c r="D14" s="173">
        <v>555359.4</v>
      </c>
      <c r="F14" s="118">
        <f>SUM(C14:D14)</f>
        <v>843977.69</v>
      </c>
      <c r="H14" s="193">
        <f t="shared" si="8"/>
        <v>288618.28999999998</v>
      </c>
      <c r="I14" s="193">
        <f t="shared" si="9"/>
        <v>555359.4</v>
      </c>
      <c r="K14" s="118">
        <f>SUM(H14:I14)</f>
        <v>843977.69</v>
      </c>
      <c r="M14" s="193">
        <f>+H14/('Key assumptions'!$D$53)</f>
        <v>284092.91611498257</v>
      </c>
      <c r="N14" s="193">
        <f>+I14/('Key assumptions'!$E$53)</f>
        <v>533579.24341643578</v>
      </c>
      <c r="P14" s="118">
        <f>SUM(M14:N14)</f>
        <v>817672.15953141835</v>
      </c>
    </row>
    <row r="15" spans="2:16" ht="14.1" customHeight="1" thickBot="1" x14ac:dyDescent="0.3">
      <c r="B15" s="113" t="s">
        <v>120</v>
      </c>
      <c r="C15" s="173">
        <v>68034.66</v>
      </c>
      <c r="D15" s="173">
        <v>233490</v>
      </c>
      <c r="F15" s="118">
        <f>SUM(C15:D15)</f>
        <v>301524.66000000003</v>
      </c>
      <c r="H15" s="193">
        <f t="shared" si="8"/>
        <v>68034.66</v>
      </c>
      <c r="I15" s="193">
        <f t="shared" si="9"/>
        <v>233490</v>
      </c>
      <c r="K15" s="118">
        <f>SUM(H15:I15)</f>
        <v>301524.66000000003</v>
      </c>
      <c r="M15" s="193">
        <f>+H15/('Key assumptions'!$D$53)</f>
        <v>66967.914459930311</v>
      </c>
      <c r="N15" s="193">
        <f>+I15/('Key assumptions'!$E$53)</f>
        <v>224332.95906273235</v>
      </c>
      <c r="P15" s="118">
        <f>SUM(M15:N15)</f>
        <v>291300.87352266267</v>
      </c>
    </row>
    <row r="16" spans="2:16" ht="14.1" customHeight="1" thickBot="1" x14ac:dyDescent="0.3">
      <c r="B16" s="113" t="s">
        <v>121</v>
      </c>
      <c r="C16" s="173">
        <v>34394.720000000001</v>
      </c>
      <c r="D16" s="173">
        <v>93145.709999999992</v>
      </c>
      <c r="F16" s="118">
        <f>SUM(C16:D16)</f>
        <v>127540.43</v>
      </c>
      <c r="H16" s="193">
        <f t="shared" si="8"/>
        <v>34394.720000000001</v>
      </c>
      <c r="I16" s="193">
        <f t="shared" si="9"/>
        <v>93145.709999999992</v>
      </c>
      <c r="K16" s="118">
        <f>SUM(H16:I16)</f>
        <v>127540.43</v>
      </c>
      <c r="M16" s="193">
        <f>+H16/('Key assumptions'!$D$53)</f>
        <v>33855.429965156793</v>
      </c>
      <c r="N16" s="193">
        <f>+I16/('Key assumptions'!$E$53)</f>
        <v>89492.709530597189</v>
      </c>
      <c r="P16" s="118">
        <f>SUM(M16:N16)</f>
        <v>123348.13949575397</v>
      </c>
    </row>
    <row r="17" spans="2:16" ht="15.75" thickBot="1" x14ac:dyDescent="0.3">
      <c r="C17" s="2"/>
      <c r="D17" s="2"/>
      <c r="F17" s="170"/>
      <c r="K17" s="170"/>
      <c r="P17" s="170"/>
    </row>
    <row r="18" spans="2:16" ht="15.75" thickBot="1" x14ac:dyDescent="0.3">
      <c r="B18" s="124" t="s">
        <v>119</v>
      </c>
      <c r="C18" s="169">
        <f>+C11+C7+C5</f>
        <v>1446057.0500000005</v>
      </c>
      <c r="D18" s="169">
        <f>+D11+D7+D5</f>
        <v>1947424.7200000002</v>
      </c>
      <c r="F18" s="169">
        <f>+F11+F7+F5</f>
        <v>3393481.7700000005</v>
      </c>
      <c r="H18" s="169">
        <f t="shared" ref="H18:I18" si="10">+H11+H7+H5</f>
        <v>1441352.8937224317</v>
      </c>
      <c r="I18" s="169">
        <f t="shared" si="10"/>
        <v>1931304.6760579287</v>
      </c>
      <c r="K18" s="169">
        <f>+K11+K7+K5</f>
        <v>3372657.5697803604</v>
      </c>
      <c r="M18" s="169">
        <f t="shared" ref="M18:N18" si="11">+M11+M7+M5</f>
        <v>1418753.2838905468</v>
      </c>
      <c r="N18" s="169">
        <f t="shared" si="11"/>
        <v>1855562.520158323</v>
      </c>
      <c r="P18" s="169">
        <f>+P11+P7+P5</f>
        <v>3274315.8040488698</v>
      </c>
    </row>
  </sheetData>
  <pageMargins left="0.7" right="0.7" top="0.75" bottom="0.75" header="0.3" footer="0.3"/>
  <pageSetup paperSize="9" scale="3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FFFF"/>
    <pageSetUpPr fitToPage="1"/>
  </sheetPr>
  <dimension ref="A1:K67"/>
  <sheetViews>
    <sheetView showGridLines="0" topLeftCell="A22" zoomScale="80" zoomScaleNormal="80" workbookViewId="0">
      <selection activeCell="I28" sqref="I28"/>
    </sheetView>
  </sheetViews>
  <sheetFormatPr defaultColWidth="8.85546875" defaultRowHeight="15" outlineLevelRow="1" x14ac:dyDescent="0.25"/>
  <cols>
    <col min="1" max="1" width="4.7109375" style="6" customWidth="1"/>
    <col min="2" max="2" width="12.5703125" style="6" customWidth="1"/>
    <col min="3" max="3" width="52.7109375" style="6" customWidth="1"/>
    <col min="4" max="8" width="13.85546875" style="6" customWidth="1"/>
    <col min="9" max="9" width="13.7109375" style="144" customWidth="1"/>
    <col min="10" max="10" width="12.140625" style="6" customWidth="1"/>
    <col min="11" max="11" width="13.85546875" style="6" customWidth="1"/>
    <col min="12" max="16384" width="8.85546875" style="6"/>
  </cols>
  <sheetData>
    <row r="1" spans="1:11" hidden="1" outlineLevel="1" x14ac:dyDescent="0.25">
      <c r="A1" s="1" t="s">
        <v>52</v>
      </c>
    </row>
    <row r="2" spans="1:11" hidden="1" outlineLevel="1" x14ac:dyDescent="0.25">
      <c r="D2" s="1"/>
    </row>
    <row r="3" spans="1:11" hidden="1" outlineLevel="1" x14ac:dyDescent="0.25">
      <c r="B3" s="98" t="s">
        <v>21</v>
      </c>
      <c r="C3" s="99"/>
      <c r="D3" s="100">
        <f>SUM(D4:D9)</f>
        <v>26009089.530845352</v>
      </c>
    </row>
    <row r="4" spans="1:11" ht="24" hidden="1" customHeight="1" outlineLevel="1" x14ac:dyDescent="0.25">
      <c r="B4" s="101" t="s">
        <v>10</v>
      </c>
      <c r="C4" s="101"/>
      <c r="D4" s="102">
        <f>'s4. Works Delivery'!C25</f>
        <v>18330446.301646259</v>
      </c>
      <c r="F4" s="9"/>
    </row>
    <row r="5" spans="1:11" ht="24" hidden="1" customHeight="1" outlineLevel="1" x14ac:dyDescent="0.25">
      <c r="B5" s="101" t="s">
        <v>5</v>
      </c>
      <c r="C5" s="101"/>
      <c r="D5" s="102">
        <f>'s5. Project Development'!K41</f>
        <v>6105365.6496408498</v>
      </c>
    </row>
    <row r="6" spans="1:11" ht="24" hidden="1" customHeight="1" outlineLevel="1" x14ac:dyDescent="0.25">
      <c r="B6" s="101" t="s">
        <v>20</v>
      </c>
      <c r="C6" s="101"/>
      <c r="D6" s="103">
        <f>+'s6.1 Land &amp; Environment'!C22</f>
        <v>291715.755168</v>
      </c>
    </row>
    <row r="7" spans="1:11" ht="24" hidden="1" customHeight="1" outlineLevel="1" x14ac:dyDescent="0.25">
      <c r="B7" s="101" t="s">
        <v>38</v>
      </c>
      <c r="C7" s="101"/>
      <c r="D7" s="103">
        <f>+'s6.2 Stakeholder &amp; Comm Egmt'!C20</f>
        <v>171606.82439024388</v>
      </c>
    </row>
    <row r="8" spans="1:11" ht="24" hidden="1" customHeight="1" outlineLevel="1" x14ac:dyDescent="0.25">
      <c r="B8" s="101" t="s">
        <v>36</v>
      </c>
      <c r="C8" s="101"/>
      <c r="D8" s="103">
        <f>'s6.3. Insurance'!CM5</f>
        <v>909954.99999999988</v>
      </c>
    </row>
    <row r="9" spans="1:11" hidden="1" outlineLevel="1" x14ac:dyDescent="0.25">
      <c r="B9" s="101" t="s">
        <v>37</v>
      </c>
      <c r="C9" s="101"/>
      <c r="D9" s="103">
        <f>'s6.4 Bidder Payments'!CM5</f>
        <v>200000</v>
      </c>
    </row>
    <row r="10" spans="1:11" hidden="1" outlineLevel="1" x14ac:dyDescent="0.25"/>
    <row r="11" spans="1:11" hidden="1" outlineLevel="1" x14ac:dyDescent="0.25"/>
    <row r="12" spans="1:11" ht="60" hidden="1" customHeight="1" outlineLevel="1" x14ac:dyDescent="0.25">
      <c r="C12" s="58"/>
      <c r="D12" s="171" t="s">
        <v>161</v>
      </c>
      <c r="E12" s="171" t="s">
        <v>162</v>
      </c>
      <c r="F12" s="171" t="s">
        <v>163</v>
      </c>
      <c r="G12" s="171" t="s">
        <v>164</v>
      </c>
      <c r="H12" s="108" t="s">
        <v>105</v>
      </c>
      <c r="K12" s="28" t="s">
        <v>97</v>
      </c>
    </row>
    <row r="13" spans="1:11" hidden="1" outlineLevel="1" x14ac:dyDescent="0.25">
      <c r="B13" s="98" t="s">
        <v>35</v>
      </c>
      <c r="C13" s="99"/>
      <c r="D13" s="104"/>
      <c r="E13" s="104"/>
      <c r="F13" s="105"/>
      <c r="G13" s="105"/>
      <c r="H13" s="105"/>
    </row>
    <row r="14" spans="1:11" hidden="1" outlineLevel="1" x14ac:dyDescent="0.25">
      <c r="B14" s="95" t="s">
        <v>10</v>
      </c>
      <c r="C14" s="95"/>
      <c r="D14" s="106">
        <f>'s4. Works Delivery'!G25</f>
        <v>4863174.4193333331</v>
      </c>
      <c r="E14" s="106">
        <f>'s4. Works Delivery'!H25</f>
        <v>11646079.188301021</v>
      </c>
      <c r="F14" s="106">
        <f>'s4. Works Delivery'!I25</f>
        <v>1821192.6940119045</v>
      </c>
      <c r="G14" s="106">
        <f>'s4. Works Delivery'!J25</f>
        <v>0</v>
      </c>
      <c r="H14" s="107">
        <f>SUM(D14:G14)</f>
        <v>18330446.301646259</v>
      </c>
      <c r="K14" s="97">
        <f>H14-D4</f>
        <v>0</v>
      </c>
    </row>
    <row r="15" spans="1:11" hidden="1" outlineLevel="1" x14ac:dyDescent="0.25">
      <c r="B15" s="95" t="s">
        <v>5</v>
      </c>
      <c r="C15" s="95"/>
      <c r="D15" s="106">
        <f>'s5. Project Development'!G41</f>
        <v>3475287.4685966666</v>
      </c>
      <c r="E15" s="106">
        <f>'s5. Project Development'!H41</f>
        <v>2062578.8637012234</v>
      </c>
      <c r="F15" s="106">
        <f>'s5. Project Development'!I41</f>
        <v>567499.3173429583</v>
      </c>
      <c r="G15" s="106">
        <f>'s5. Project Development'!J41</f>
        <v>0</v>
      </c>
      <c r="H15" s="107">
        <f t="shared" ref="H15:H21" si="0">SUM(D15:G15)</f>
        <v>6105365.6496408479</v>
      </c>
      <c r="K15" s="97">
        <f>H15-'s5. Project Development'!K41</f>
        <v>0</v>
      </c>
    </row>
    <row r="16" spans="1:11" hidden="1" outlineLevel="1" x14ac:dyDescent="0.25">
      <c r="B16" s="95" t="s">
        <v>191</v>
      </c>
      <c r="C16" s="95"/>
      <c r="D16" s="106">
        <f>SUM(D17:D20)</f>
        <v>803988.15671031177</v>
      </c>
      <c r="E16" s="106">
        <f>SUM(E17:E20)</f>
        <v>567055.49692470825</v>
      </c>
      <c r="F16" s="106">
        <f>SUM(F17:F20)</f>
        <v>202233.92592322375</v>
      </c>
      <c r="G16" s="106">
        <f>SUM(G17:G20)</f>
        <v>0</v>
      </c>
      <c r="H16" s="107">
        <f t="shared" si="0"/>
        <v>1573277.5795582437</v>
      </c>
      <c r="K16" s="97"/>
    </row>
    <row r="17" spans="1:11" hidden="1" outlineLevel="1" x14ac:dyDescent="0.25">
      <c r="B17" s="199" t="s">
        <v>20</v>
      </c>
      <c r="C17" s="143"/>
      <c r="D17" s="200">
        <f>+'s6.1 Land &amp; Environment'!G22</f>
        <v>229149.65596799998</v>
      </c>
      <c r="E17" s="200">
        <f>+'s6.1 Land &amp; Environment'!H22</f>
        <v>0</v>
      </c>
      <c r="F17" s="200">
        <f>+'s6.1 Land &amp; Environment'!I22</f>
        <v>62566.099200000011</v>
      </c>
      <c r="G17" s="200">
        <f>+'s6.1 Land &amp; Environment'!J22</f>
        <v>0</v>
      </c>
      <c r="H17" s="201">
        <f t="shared" si="0"/>
        <v>291715.755168</v>
      </c>
      <c r="K17" s="97">
        <f>H17-D6</f>
        <v>0</v>
      </c>
    </row>
    <row r="18" spans="1:11" hidden="1" outlineLevel="1" x14ac:dyDescent="0.25">
      <c r="B18" s="199" t="s">
        <v>38</v>
      </c>
      <c r="C18" s="143"/>
      <c r="D18" s="200">
        <f>+'s6.2 Stakeholder &amp; Comm Egmt'!G20</f>
        <v>58332.413785790035</v>
      </c>
      <c r="E18" s="200">
        <f>+'s6.2 Stakeholder &amp; Comm Egmt'!H20</f>
        <v>92296.366489925771</v>
      </c>
      <c r="F18" s="200">
        <f>+'s6.2 Stakeholder &amp; Comm Egmt'!I20</f>
        <v>20978.0441145281</v>
      </c>
      <c r="G18" s="200">
        <f>+'s6.2 Stakeholder &amp; Comm Egmt'!J20</f>
        <v>0</v>
      </c>
      <c r="H18" s="201">
        <f t="shared" si="0"/>
        <v>171606.82439024391</v>
      </c>
      <c r="K18" s="97">
        <f>H18-D7</f>
        <v>0</v>
      </c>
    </row>
    <row r="19" spans="1:11" hidden="1" outlineLevel="1" x14ac:dyDescent="0.25">
      <c r="B19" s="199" t="s">
        <v>36</v>
      </c>
      <c r="C19" s="143"/>
      <c r="D19" s="200">
        <f>'s6.3. Insurance'!CI5</f>
        <v>316506.08695652173</v>
      </c>
      <c r="E19" s="200">
        <f>'s6.3. Insurance'!CJ5</f>
        <v>474759.13043478248</v>
      </c>
      <c r="F19" s="200">
        <f>'s6.3. Insurance'!CK5</f>
        <v>118689.78260869565</v>
      </c>
      <c r="G19" s="200">
        <f>'s6.3. Insurance'!CL5</f>
        <v>0</v>
      </c>
      <c r="H19" s="201">
        <f t="shared" si="0"/>
        <v>909954.99999999988</v>
      </c>
      <c r="K19" s="97">
        <f>H19-D8</f>
        <v>0</v>
      </c>
    </row>
    <row r="20" spans="1:11" ht="15.75" hidden="1" outlineLevel="1" thickBot="1" x14ac:dyDescent="0.3">
      <c r="B20" s="199" t="s">
        <v>141</v>
      </c>
      <c r="C20" s="143"/>
      <c r="D20" s="200">
        <f>'s6.4 Bidder Payments'!CI5</f>
        <v>200000</v>
      </c>
      <c r="E20" s="200">
        <f>'s6.4 Bidder Payments'!CJ5</f>
        <v>0</v>
      </c>
      <c r="F20" s="200">
        <f>'s6.4 Bidder Payments'!CK5</f>
        <v>0</v>
      </c>
      <c r="G20" s="200">
        <f>'s6.4 Bidder Payments'!CL5</f>
        <v>0</v>
      </c>
      <c r="H20" s="201">
        <f t="shared" si="0"/>
        <v>200000</v>
      </c>
      <c r="K20" s="97">
        <f>H20-D9</f>
        <v>0</v>
      </c>
    </row>
    <row r="21" spans="1:11" ht="15.75" hidden="1" outlineLevel="1" thickBot="1" x14ac:dyDescent="0.3">
      <c r="B21" s="198" t="s">
        <v>49</v>
      </c>
      <c r="C21" s="124"/>
      <c r="D21" s="136">
        <f>SUM(D14:D16)</f>
        <v>9142450.044640312</v>
      </c>
      <c r="E21" s="136">
        <f>SUM(E14:E16)</f>
        <v>14275713.548926951</v>
      </c>
      <c r="F21" s="136">
        <f>SUM(F14:F16)</f>
        <v>2590925.9372780863</v>
      </c>
      <c r="G21" s="136">
        <f>SUM(G14:G16)</f>
        <v>0</v>
      </c>
      <c r="H21" s="136">
        <f t="shared" si="0"/>
        <v>26009089.530845352</v>
      </c>
      <c r="K21" s="97">
        <f>H21-D3</f>
        <v>0</v>
      </c>
    </row>
    <row r="22" spans="1:11" collapsed="1" x14ac:dyDescent="0.25">
      <c r="D22" s="96"/>
    </row>
    <row r="23" spans="1:11" x14ac:dyDescent="0.25">
      <c r="A23" s="1" t="s">
        <v>166</v>
      </c>
    </row>
    <row r="25" spans="1:11" x14ac:dyDescent="0.25">
      <c r="B25" s="98" t="s">
        <v>21</v>
      </c>
      <c r="C25" s="99"/>
      <c r="D25" s="100">
        <f>SUM(D26:D31)</f>
        <v>25425530.279239967</v>
      </c>
    </row>
    <row r="26" spans="1:11" x14ac:dyDescent="0.25">
      <c r="B26" s="101" t="s">
        <v>10</v>
      </c>
      <c r="C26" s="101"/>
      <c r="D26" s="102">
        <f>'s4. Works Delivery'!E25</f>
        <v>17908017.723814357</v>
      </c>
    </row>
    <row r="27" spans="1:11" x14ac:dyDescent="0.25">
      <c r="B27" s="101" t="s">
        <v>5</v>
      </c>
      <c r="C27" s="101"/>
      <c r="D27" s="102">
        <f>'s5. Project Development'!W41</f>
        <v>5971090.5312801898</v>
      </c>
    </row>
    <row r="28" spans="1:11" x14ac:dyDescent="0.25">
      <c r="B28" s="101" t="s">
        <v>20</v>
      </c>
      <c r="C28" s="101"/>
      <c r="D28" s="103">
        <f>+'s6.1 Land &amp; Environment'!E22</f>
        <v>285201.37956453592</v>
      </c>
    </row>
    <row r="29" spans="1:11" x14ac:dyDescent="0.25">
      <c r="B29" s="101" t="s">
        <v>38</v>
      </c>
      <c r="C29" s="101"/>
      <c r="D29" s="103">
        <f>+'s6.2 Stakeholder &amp; Comm Egmt'!E20</f>
        <v>168669.12019064132</v>
      </c>
    </row>
    <row r="30" spans="1:11" x14ac:dyDescent="0.25">
      <c r="B30" s="101" t="s">
        <v>36</v>
      </c>
      <c r="C30" s="101"/>
      <c r="D30" s="103">
        <f>'s6.3. Insurance'!CS5</f>
        <v>895687.41289198585</v>
      </c>
    </row>
    <row r="31" spans="1:11" x14ac:dyDescent="0.25">
      <c r="B31" s="101" t="s">
        <v>137</v>
      </c>
      <c r="C31" s="101"/>
      <c r="D31" s="103">
        <f>'s6.4 Bidder Payments'!CS5</f>
        <v>196864.11149825781</v>
      </c>
    </row>
    <row r="34" spans="2:9" ht="60" customHeight="1" thickBot="1" x14ac:dyDescent="0.3">
      <c r="C34" s="58"/>
      <c r="D34" s="171" t="s">
        <v>161</v>
      </c>
      <c r="E34" s="171" t="s">
        <v>162</v>
      </c>
      <c r="F34" s="171" t="s">
        <v>163</v>
      </c>
      <c r="G34" s="171" t="s">
        <v>164</v>
      </c>
      <c r="H34" s="229" t="s">
        <v>105</v>
      </c>
      <c r="I34" s="230" t="s">
        <v>192</v>
      </c>
    </row>
    <row r="35" spans="2:9" ht="15.75" thickBot="1" x14ac:dyDescent="0.3">
      <c r="B35" s="109" t="s">
        <v>35</v>
      </c>
      <c r="C35" s="110"/>
      <c r="D35" s="291" t="s">
        <v>211</v>
      </c>
      <c r="E35" s="292" t="s">
        <v>211</v>
      </c>
      <c r="F35" s="292" t="s">
        <v>211</v>
      </c>
      <c r="G35" s="292" t="s">
        <v>211</v>
      </c>
      <c r="H35" s="292" t="s">
        <v>211</v>
      </c>
    </row>
    <row r="36" spans="2:9" x14ac:dyDescent="0.25">
      <c r="B36" s="111" t="s">
        <v>10</v>
      </c>
      <c r="C36" s="111"/>
      <c r="D36" s="106">
        <f>+'s4. Works Delivery'!S25</f>
        <v>4751637.8959493134</v>
      </c>
      <c r="E36" s="106">
        <f>+'s4. Works Delivery'!T25</f>
        <v>11377207.723165125</v>
      </c>
      <c r="F36" s="106">
        <f>+'s4. Works Delivery'!U25</f>
        <v>1779172.104699919</v>
      </c>
      <c r="G36" s="106">
        <f>+'s4. Works Delivery'!V25</f>
        <v>0</v>
      </c>
      <c r="H36" s="107">
        <f t="shared" ref="H36:H43" si="1">SUM(D36:G36)</f>
        <v>17908017.723814357</v>
      </c>
      <c r="I36" s="202">
        <f>H36/$D$25</f>
        <v>0.70433212315089122</v>
      </c>
    </row>
    <row r="37" spans="2:9" x14ac:dyDescent="0.25">
      <c r="B37" s="95" t="s">
        <v>5</v>
      </c>
      <c r="C37" s="95"/>
      <c r="D37" s="106">
        <f>'s5. Project Development'!S41</f>
        <v>3402268.6316162008</v>
      </c>
      <c r="E37" s="106">
        <f>'s5. Project Development'!T41</f>
        <v>2014629.6262669459</v>
      </c>
      <c r="F37" s="106">
        <f>'s5. Project Development'!U41</f>
        <v>554192.27339704393</v>
      </c>
      <c r="G37" s="106">
        <f>'s5. Project Development'!V41</f>
        <v>0</v>
      </c>
      <c r="H37" s="107">
        <f t="shared" si="1"/>
        <v>5971090.5312801907</v>
      </c>
      <c r="I37" s="202">
        <f>H37/$D$25</f>
        <v>0.23484625357668967</v>
      </c>
    </row>
    <row r="38" spans="2:9" x14ac:dyDescent="0.25">
      <c r="B38" s="95" t="s">
        <v>191</v>
      </c>
      <c r="C38" s="95"/>
      <c r="D38" s="106">
        <f>SUM(D39:D42)</f>
        <v>789867.97308721952</v>
      </c>
      <c r="E38" s="106">
        <f>SUM(E39:E42)</f>
        <v>558045.82052744168</v>
      </c>
      <c r="F38" s="106">
        <f>SUM(F39:F42)</f>
        <v>198508.23053075984</v>
      </c>
      <c r="G38" s="106">
        <f>SUM(G39:G42)</f>
        <v>0</v>
      </c>
      <c r="H38" s="107">
        <f t="shared" si="1"/>
        <v>1546422.0241454211</v>
      </c>
      <c r="I38" s="202">
        <f t="shared" ref="I38:I43" si="2">H38/$D$25</f>
        <v>6.0821623272419217E-2</v>
      </c>
    </row>
    <row r="39" spans="2:9" x14ac:dyDescent="0.25">
      <c r="B39" s="199" t="s">
        <v>20</v>
      </c>
      <c r="C39" s="143"/>
      <c r="D39" s="200">
        <f>+'s6.1 Land &amp; Environment'!S22</f>
        <v>224111.78093058284</v>
      </c>
      <c r="E39" s="200">
        <f>+'s6.1 Land &amp; Environment'!T22</f>
        <v>0</v>
      </c>
      <c r="F39" s="200">
        <f>+'s6.1 Land &amp; Environment'!U22</f>
        <v>61089.59863395305</v>
      </c>
      <c r="G39" s="200">
        <f>+'s6.1 Land &amp; Environment'!V22</f>
        <v>0</v>
      </c>
      <c r="H39" s="201">
        <f t="shared" si="1"/>
        <v>285201.37956453592</v>
      </c>
      <c r="I39" s="202">
        <f t="shared" si="2"/>
        <v>1.1217126110341298E-2</v>
      </c>
    </row>
    <row r="40" spans="2:9" x14ac:dyDescent="0.25">
      <c r="B40" s="199" t="s">
        <v>38</v>
      </c>
      <c r="C40" s="143"/>
      <c r="D40" s="200">
        <f>+'s6.2 Stakeholder &amp; Comm Egmt'!S20</f>
        <v>57348.632695948872</v>
      </c>
      <c r="E40" s="200">
        <f>+'s6.2 Stakeholder &amp; Comm Egmt'!T20</f>
        <v>90730.648583796879</v>
      </c>
      <c r="F40" s="200">
        <f>+'s6.2 Stakeholder &amp; Comm Egmt'!U20</f>
        <v>20589.838910895563</v>
      </c>
      <c r="G40" s="200">
        <f>+'s6.2 Stakeholder &amp; Comm Egmt'!V20</f>
        <v>0</v>
      </c>
      <c r="H40" s="201">
        <f t="shared" si="1"/>
        <v>168669.12019064132</v>
      </c>
      <c r="I40" s="202">
        <f t="shared" si="2"/>
        <v>6.6338486685707486E-3</v>
      </c>
    </row>
    <row r="41" spans="2:9" x14ac:dyDescent="0.25">
      <c r="B41" s="199" t="s">
        <v>36</v>
      </c>
      <c r="C41" s="143"/>
      <c r="D41" s="200">
        <f>'s6.3. Insurance'!CO5</f>
        <v>311543.4479624299</v>
      </c>
      <c r="E41" s="200">
        <f>'s6.3. Insurance'!CP5</f>
        <v>467315.17194364476</v>
      </c>
      <c r="F41" s="200">
        <f>'s6.3. Insurance'!CQ5</f>
        <v>116828.79298591122</v>
      </c>
      <c r="G41" s="200">
        <f>'s6.3. Insurance'!CR5</f>
        <v>0</v>
      </c>
      <c r="H41" s="201">
        <f t="shared" si="1"/>
        <v>895687.41289198585</v>
      </c>
      <c r="I41" s="202">
        <f t="shared" si="2"/>
        <v>3.5227875409281739E-2</v>
      </c>
    </row>
    <row r="42" spans="2:9" ht="15.75" thickBot="1" x14ac:dyDescent="0.3">
      <c r="B42" s="199" t="s">
        <v>141</v>
      </c>
      <c r="C42" s="143"/>
      <c r="D42" s="200">
        <f>'s6.4 Bidder Payments'!CO5</f>
        <v>196864.11149825781</v>
      </c>
      <c r="E42" s="200">
        <f>'s6.4 Bidder Payments'!CP5</f>
        <v>0</v>
      </c>
      <c r="F42" s="200">
        <f>'s6.4 Bidder Payments'!CQ5</f>
        <v>0</v>
      </c>
      <c r="G42" s="200">
        <f>'s6.4 Bidder Payments'!CR5</f>
        <v>0</v>
      </c>
      <c r="H42" s="201">
        <f t="shared" si="1"/>
        <v>196864.11149825781</v>
      </c>
      <c r="I42" s="202">
        <f t="shared" si="2"/>
        <v>7.7427730842254266E-3</v>
      </c>
    </row>
    <row r="43" spans="2:9" ht="15.75" thickBot="1" x14ac:dyDescent="0.3">
      <c r="B43" s="198" t="s">
        <v>49</v>
      </c>
      <c r="C43" s="124"/>
      <c r="D43" s="136">
        <f>SUM(D36:D38)</f>
        <v>8943774.5006527342</v>
      </c>
      <c r="E43" s="136">
        <f>SUM(E36:E38)</f>
        <v>13949883.169959512</v>
      </c>
      <c r="F43" s="136">
        <f>SUM(F36:F38)</f>
        <v>2531872.6086277226</v>
      </c>
      <c r="G43" s="136">
        <f>SUM(G36:G38)</f>
        <v>0</v>
      </c>
      <c r="H43" s="290">
        <f t="shared" si="1"/>
        <v>25425530.279239967</v>
      </c>
      <c r="I43" s="202">
        <f t="shared" si="2"/>
        <v>1</v>
      </c>
    </row>
    <row r="46" spans="2:9" ht="60" customHeight="1" thickBot="1" x14ac:dyDescent="0.3">
      <c r="C46" s="58"/>
      <c r="D46" s="171" t="s">
        <v>161</v>
      </c>
      <c r="E46" s="171" t="s">
        <v>162</v>
      </c>
      <c r="F46" s="171" t="s">
        <v>163</v>
      </c>
      <c r="G46" s="171" t="s">
        <v>164</v>
      </c>
      <c r="H46" s="108" t="s">
        <v>105</v>
      </c>
    </row>
    <row r="47" spans="2:9" ht="15.75" thickBot="1" x14ac:dyDescent="0.3">
      <c r="B47" s="109" t="s">
        <v>110</v>
      </c>
      <c r="C47" s="110"/>
      <c r="D47" s="291" t="s">
        <v>211</v>
      </c>
      <c r="E47" s="292" t="s">
        <v>211</v>
      </c>
      <c r="F47" s="292" t="s">
        <v>211</v>
      </c>
      <c r="G47" s="292" t="s">
        <v>211</v>
      </c>
      <c r="H47" s="292" t="s">
        <v>211</v>
      </c>
    </row>
    <row r="48" spans="2:9" x14ac:dyDescent="0.25">
      <c r="B48" s="111" t="s">
        <v>10</v>
      </c>
      <c r="C48" s="111"/>
      <c r="D48" s="106">
        <f>'s4. Works Delivery'!S13</f>
        <v>4167275.5985818701</v>
      </c>
      <c r="E48" s="106">
        <f>'s4. Works Delivery'!T13</f>
        <v>10254899.861212373</v>
      </c>
      <c r="F48" s="106">
        <f>'s4. Works Delivery'!U13</f>
        <v>1595480.8136904428</v>
      </c>
      <c r="G48" s="106">
        <f>'s4. Works Delivery'!V13</f>
        <v>0</v>
      </c>
      <c r="H48" s="107">
        <f t="shared" ref="H48:H54" si="3">SUM(D48:G48)</f>
        <v>16017656.273484685</v>
      </c>
    </row>
    <row r="49" spans="2:9" x14ac:dyDescent="0.25">
      <c r="B49" s="95" t="s">
        <v>5</v>
      </c>
      <c r="C49" s="95"/>
      <c r="D49" s="106">
        <f>'s5. Project Development'!S23</f>
        <v>2177867.7104845778</v>
      </c>
      <c r="E49" s="106">
        <f>'s5. Project Development'!T23</f>
        <v>1859107.3983623451</v>
      </c>
      <c r="F49" s="106">
        <f>'s5. Project Development'!U23</f>
        <v>543577.81665360893</v>
      </c>
      <c r="G49" s="106">
        <f>'s5. Project Development'!V23</f>
        <v>0</v>
      </c>
      <c r="H49" s="107">
        <f t="shared" si="3"/>
        <v>4580552.9255005317</v>
      </c>
    </row>
    <row r="50" spans="2:9" x14ac:dyDescent="0.25">
      <c r="B50" s="95" t="s">
        <v>191</v>
      </c>
      <c r="C50" s="95"/>
      <c r="D50" s="106">
        <f>SUM(D51:D54)</f>
        <v>182642.32244335688</v>
      </c>
      <c r="E50" s="106">
        <f>SUM(E51:E54)</f>
        <v>14617.43664621167</v>
      </c>
      <c r="F50" s="106">
        <f>SUM(F51:F54)</f>
        <v>68398.31695705888</v>
      </c>
      <c r="G50" s="106">
        <f>SUM(G51:G54)</f>
        <v>0</v>
      </c>
      <c r="H50" s="107">
        <f t="shared" si="3"/>
        <v>265658.07604662742</v>
      </c>
    </row>
    <row r="51" spans="2:9" x14ac:dyDescent="0.25">
      <c r="B51" s="199" t="s">
        <v>20</v>
      </c>
      <c r="C51" s="143"/>
      <c r="D51" s="200">
        <f>'s6.1 Land &amp; Environment'!S9</f>
        <v>174115.4843997334</v>
      </c>
      <c r="E51" s="200">
        <f>'s6.1 Land &amp; Environment'!T9</f>
        <v>0</v>
      </c>
      <c r="F51" s="200">
        <f>'s6.1 Land &amp; Environment'!U9</f>
        <v>61089.59863395305</v>
      </c>
      <c r="G51" s="200">
        <f>'s6.1 Land &amp; Environment'!V9</f>
        <v>0</v>
      </c>
      <c r="H51" s="201">
        <f t="shared" si="3"/>
        <v>235205.08303368645</v>
      </c>
    </row>
    <row r="52" spans="2:9" x14ac:dyDescent="0.25">
      <c r="B52" s="199" t="s">
        <v>38</v>
      </c>
      <c r="C52" s="143"/>
      <c r="D52" s="200">
        <f>'s6.2 Stakeholder &amp; Comm Egmt'!S7</f>
        <v>8526.8380436234747</v>
      </c>
      <c r="E52" s="200">
        <f>'s6.2 Stakeholder &amp; Comm Egmt'!T7</f>
        <v>14617.43664621167</v>
      </c>
      <c r="F52" s="200">
        <f>'s6.2 Stakeholder &amp; Comm Egmt'!U7</f>
        <v>7308.7183231058343</v>
      </c>
      <c r="G52" s="200">
        <f>'s6.2 Stakeholder &amp; Comm Egmt'!V7</f>
        <v>0</v>
      </c>
      <c r="H52" s="201">
        <f t="shared" si="3"/>
        <v>30452.99301294098</v>
      </c>
    </row>
    <row r="53" spans="2:9" x14ac:dyDescent="0.25">
      <c r="B53" s="199" t="s">
        <v>36</v>
      </c>
      <c r="C53" s="143"/>
      <c r="D53" s="200">
        <v>0</v>
      </c>
      <c r="E53" s="200">
        <v>0</v>
      </c>
      <c r="F53" s="200">
        <v>0</v>
      </c>
      <c r="G53" s="200">
        <v>0</v>
      </c>
      <c r="H53" s="201">
        <f t="shared" si="3"/>
        <v>0</v>
      </c>
    </row>
    <row r="54" spans="2:9" ht="15.75" thickBot="1" x14ac:dyDescent="0.3">
      <c r="B54" s="199" t="s">
        <v>141</v>
      </c>
      <c r="C54" s="143"/>
      <c r="D54" s="200">
        <v>0</v>
      </c>
      <c r="E54" s="200">
        <v>0</v>
      </c>
      <c r="F54" s="200">
        <v>0</v>
      </c>
      <c r="G54" s="200">
        <v>0</v>
      </c>
      <c r="H54" s="201">
        <f t="shared" si="3"/>
        <v>0</v>
      </c>
    </row>
    <row r="55" spans="2:9" ht="15.75" thickBot="1" x14ac:dyDescent="0.3">
      <c r="B55" s="198" t="s">
        <v>49</v>
      </c>
      <c r="C55" s="124"/>
      <c r="D55" s="136">
        <f>SUM(D48:D50)</f>
        <v>6527785.6315098051</v>
      </c>
      <c r="E55" s="136">
        <f>SUM(E48:E50)</f>
        <v>12128624.696220931</v>
      </c>
      <c r="F55" s="136">
        <f>SUM(F48:F50)</f>
        <v>2207456.9473011107</v>
      </c>
      <c r="G55" s="136">
        <f>SUM(G48:G50)</f>
        <v>0</v>
      </c>
      <c r="H55" s="290">
        <f>SUM(D55:G55)</f>
        <v>20863867.27503185</v>
      </c>
    </row>
    <row r="56" spans="2:9" ht="15.75" thickBot="1" x14ac:dyDescent="0.3"/>
    <row r="57" spans="2:9" ht="15.75" thickBot="1" x14ac:dyDescent="0.3">
      <c r="B57" s="198" t="s">
        <v>62</v>
      </c>
      <c r="C57" s="124"/>
      <c r="D57" s="136">
        <f>D43-D55</f>
        <v>2415988.8691429291</v>
      </c>
      <c r="E57" s="136">
        <f>E43-E55</f>
        <v>1821258.4737385809</v>
      </c>
      <c r="F57" s="137">
        <f>F43-F55</f>
        <v>324415.66132661188</v>
      </c>
      <c r="G57" s="136">
        <f>G43-G55</f>
        <v>0</v>
      </c>
      <c r="H57" s="290">
        <f>SUM(D57:G57)</f>
        <v>4561663.0042081214</v>
      </c>
    </row>
    <row r="62" spans="2:9" ht="15.75" thickBot="1" x14ac:dyDescent="0.3"/>
    <row r="63" spans="2:9" ht="30.75" thickBot="1" x14ac:dyDescent="0.3">
      <c r="D63" s="237" t="s">
        <v>160</v>
      </c>
      <c r="E63" s="238" t="s">
        <v>161</v>
      </c>
      <c r="F63" s="238" t="s">
        <v>162</v>
      </c>
      <c r="G63" s="238" t="s">
        <v>163</v>
      </c>
      <c r="H63" s="238" t="s">
        <v>164</v>
      </c>
      <c r="I63" s="288" t="s">
        <v>213</v>
      </c>
    </row>
    <row r="64" spans="2:9" ht="15.75" thickBot="1" x14ac:dyDescent="0.3">
      <c r="B64" s="109" t="s">
        <v>214</v>
      </c>
      <c r="C64" s="110"/>
      <c r="D64" s="291" t="s">
        <v>211</v>
      </c>
      <c r="E64" s="292" t="s">
        <v>211</v>
      </c>
      <c r="F64" s="292" t="s">
        <v>211</v>
      </c>
      <c r="G64" s="292" t="s">
        <v>211</v>
      </c>
      <c r="H64" s="292" t="s">
        <v>211</v>
      </c>
      <c r="I64" s="292" t="s">
        <v>211</v>
      </c>
    </row>
    <row r="65" spans="2:10" ht="18.600000000000001" customHeight="1" thickBot="1" x14ac:dyDescent="0.3">
      <c r="B65" s="235" t="s">
        <v>215</v>
      </c>
      <c r="C65" s="236"/>
      <c r="D65" s="239">
        <f>+'s2. Historical Indirect Capex'!M18</f>
        <v>1418753.2838905468</v>
      </c>
      <c r="E65" s="240">
        <f>+'s2. Historical Indirect Capex'!N18</f>
        <v>1855562.520158323</v>
      </c>
      <c r="F65" s="240"/>
      <c r="G65" s="240"/>
      <c r="H65" s="240"/>
      <c r="I65" s="289">
        <f>SUM(D65:H65)</f>
        <v>3274315.8040488698</v>
      </c>
      <c r="J65" s="112"/>
    </row>
    <row r="66" spans="2:10" ht="18.600000000000001" customHeight="1" thickBot="1" x14ac:dyDescent="0.3">
      <c r="B66" s="210" t="s">
        <v>198</v>
      </c>
      <c r="C66" s="211"/>
      <c r="D66" s="212"/>
      <c r="E66" s="106">
        <f>+D43</f>
        <v>8943774.5006527342</v>
      </c>
      <c r="F66" s="106">
        <f>+E43</f>
        <v>13949883.169959512</v>
      </c>
      <c r="G66" s="106">
        <f>+F43</f>
        <v>2531872.6086277226</v>
      </c>
      <c r="H66" s="106">
        <f>+G43</f>
        <v>0</v>
      </c>
      <c r="I66" s="162">
        <f>SUM(D66:H66)</f>
        <v>25425530.279239967</v>
      </c>
      <c r="J66" s="144"/>
    </row>
    <row r="67" spans="2:10" ht="19.350000000000001" customHeight="1" thickBot="1" x14ac:dyDescent="0.3">
      <c r="B67" s="231" t="s">
        <v>197</v>
      </c>
      <c r="C67" s="232"/>
      <c r="D67" s="233">
        <f>SUM(D65:D66)</f>
        <v>1418753.2838905468</v>
      </c>
      <c r="E67" s="234">
        <f t="shared" ref="E67:H67" si="4">SUM(E65:E66)</f>
        <v>10799337.020811057</v>
      </c>
      <c r="F67" s="234">
        <f t="shared" si="4"/>
        <v>13949883.169959512</v>
      </c>
      <c r="G67" s="234">
        <f t="shared" si="4"/>
        <v>2531872.6086277226</v>
      </c>
      <c r="H67" s="234">
        <f t="shared" si="4"/>
        <v>0</v>
      </c>
      <c r="I67" s="162">
        <f>SUM(I65:I66)</f>
        <v>28699846.083288837</v>
      </c>
    </row>
  </sheetData>
  <pageMargins left="0.70866141732283472" right="0.70866141732283472" top="0.74803149606299213" bottom="0.74803149606299213" header="0.31496062992125984" footer="0.31496062992125984"/>
  <pageSetup paperSize="9" scale="6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70C0"/>
    <pageSetUpPr fitToPage="1"/>
  </sheetPr>
  <dimension ref="B1:X43"/>
  <sheetViews>
    <sheetView showGridLines="0" zoomScale="80" zoomScaleNormal="80" zoomScaleSheetLayoutView="55" workbookViewId="0">
      <pane xSplit="2" ySplit="3" topLeftCell="C4" activePane="bottomRight" state="frozen"/>
      <selection activeCell="F19" sqref="F19"/>
      <selection pane="topRight" activeCell="F19" sqref="F19"/>
      <selection pane="bottomLeft" activeCell="F19" sqref="F19"/>
      <selection pane="bottomRight" sqref="A1:XFD1048576"/>
    </sheetView>
  </sheetViews>
  <sheetFormatPr defaultColWidth="8.85546875" defaultRowHeight="15" x14ac:dyDescent="0.25"/>
  <cols>
    <col min="1" max="1" width="4.7109375" style="6" customWidth="1"/>
    <col min="2" max="2" width="45.7109375" style="6" customWidth="1"/>
    <col min="3" max="5" width="13.85546875" style="6" customWidth="1"/>
    <col min="6" max="6" width="4.7109375" style="39" customWidth="1"/>
    <col min="7" max="11" width="13.85546875" style="6" customWidth="1"/>
    <col min="12" max="12" width="4.7109375" style="6" customWidth="1"/>
    <col min="13" max="17" width="13.85546875" style="6" customWidth="1"/>
    <col min="18" max="18" width="4.7109375" style="6" customWidth="1"/>
    <col min="19" max="23" width="13.85546875" style="6" customWidth="1"/>
    <col min="24" max="24" width="4.7109375" style="6" customWidth="1"/>
    <col min="25" max="16384" width="8.85546875" style="6"/>
  </cols>
  <sheetData>
    <row r="1" spans="2:24" ht="15.75" thickBot="1" x14ac:dyDescent="0.3">
      <c r="G1" s="47" t="s">
        <v>245</v>
      </c>
      <c r="H1" s="48"/>
      <c r="I1" s="48"/>
      <c r="J1" s="48"/>
      <c r="K1" s="48"/>
      <c r="L1" s="329"/>
      <c r="M1" s="26" t="s">
        <v>165</v>
      </c>
      <c r="N1" s="139"/>
      <c r="O1" s="139"/>
      <c r="P1" s="139"/>
      <c r="Q1" s="140"/>
      <c r="R1" s="329"/>
      <c r="S1" s="15" t="s">
        <v>246</v>
      </c>
      <c r="T1" s="141"/>
      <c r="U1" s="141"/>
      <c r="V1" s="141"/>
      <c r="W1" s="142"/>
    </row>
    <row r="3" spans="2:24" ht="60" customHeight="1" x14ac:dyDescent="0.25">
      <c r="B3" s="196" t="s">
        <v>148</v>
      </c>
      <c r="C3" s="175" t="s">
        <v>209</v>
      </c>
      <c r="D3" s="175" t="s">
        <v>59</v>
      </c>
      <c r="E3" s="175" t="s">
        <v>108</v>
      </c>
      <c r="G3" s="171" t="s">
        <v>161</v>
      </c>
      <c r="H3" s="171" t="s">
        <v>162</v>
      </c>
      <c r="I3" s="171" t="s">
        <v>163</v>
      </c>
      <c r="J3" s="171" t="s">
        <v>164</v>
      </c>
      <c r="K3" s="174" t="s">
        <v>2</v>
      </c>
      <c r="M3" s="171" t="s">
        <v>161</v>
      </c>
      <c r="N3" s="171" t="s">
        <v>162</v>
      </c>
      <c r="O3" s="171" t="s">
        <v>163</v>
      </c>
      <c r="P3" s="171" t="s">
        <v>164</v>
      </c>
      <c r="Q3" s="174" t="s">
        <v>2</v>
      </c>
      <c r="S3" s="171" t="s">
        <v>161</v>
      </c>
      <c r="T3" s="171" t="s">
        <v>162</v>
      </c>
      <c r="U3" s="171" t="s">
        <v>163</v>
      </c>
      <c r="V3" s="171" t="s">
        <v>164</v>
      </c>
      <c r="W3" s="174" t="s">
        <v>2</v>
      </c>
    </row>
    <row r="4" spans="2:24" x14ac:dyDescent="0.25">
      <c r="C4" s="241"/>
      <c r="D4" s="242"/>
      <c r="E4" s="243"/>
      <c r="F4" s="46"/>
      <c r="G4" s="244"/>
      <c r="H4" s="244"/>
      <c r="I4" s="244"/>
      <c r="J4" s="244"/>
      <c r="K4" s="244"/>
      <c r="L4" s="41"/>
      <c r="M4" s="41"/>
      <c r="N4" s="41"/>
      <c r="O4" s="41"/>
      <c r="P4" s="41"/>
      <c r="Q4" s="41"/>
      <c r="R4" s="41"/>
      <c r="S4" s="244"/>
      <c r="T4" s="244"/>
      <c r="U4" s="244"/>
      <c r="V4" s="244"/>
      <c r="W4" s="244"/>
    </row>
    <row r="5" spans="2:24" x14ac:dyDescent="0.25">
      <c r="B5" s="1" t="s">
        <v>60</v>
      </c>
      <c r="C5" s="176"/>
      <c r="D5" s="176"/>
      <c r="E5" s="176"/>
      <c r="F5" s="57"/>
      <c r="L5" s="62"/>
      <c r="R5" s="62"/>
      <c r="X5" s="62"/>
    </row>
    <row r="6" spans="2:24" ht="6.6" customHeight="1" thickBot="1" x14ac:dyDescent="0.3">
      <c r="B6" s="1"/>
      <c r="C6" s="3"/>
      <c r="E6" s="1"/>
      <c r="X6" s="62"/>
    </row>
    <row r="7" spans="2:24" ht="15.75" thickBot="1" x14ac:dyDescent="0.3">
      <c r="B7" s="113" t="s">
        <v>24</v>
      </c>
      <c r="C7" s="114">
        <v>3028144.47</v>
      </c>
      <c r="D7" s="114">
        <v>3003780.7416571816</v>
      </c>
      <c r="E7" s="115">
        <v>2956683.1342095952</v>
      </c>
      <c r="F7" s="116"/>
      <c r="G7" s="117">
        <v>933952.11999999988</v>
      </c>
      <c r="H7" s="118">
        <v>1768153.46</v>
      </c>
      <c r="I7" s="118">
        <v>326038.89</v>
      </c>
      <c r="J7" s="119">
        <v>0</v>
      </c>
      <c r="K7" s="119">
        <v>3028144.47</v>
      </c>
      <c r="L7" s="63"/>
      <c r="M7" s="117">
        <v>926437.76394390361</v>
      </c>
      <c r="N7" s="117">
        <v>1753927.318878056</v>
      </c>
      <c r="O7" s="117">
        <v>323415.65883522207</v>
      </c>
      <c r="P7" s="117">
        <v>0</v>
      </c>
      <c r="Q7" s="119">
        <v>3003780.7416571816</v>
      </c>
      <c r="R7" s="63"/>
      <c r="S7" s="117">
        <v>911911.73628624657</v>
      </c>
      <c r="T7" s="117">
        <v>1726426.7163172502</v>
      </c>
      <c r="U7" s="117">
        <v>318344.68160609837</v>
      </c>
      <c r="V7" s="117">
        <v>0</v>
      </c>
      <c r="W7" s="119">
        <v>2956683.1342095952</v>
      </c>
      <c r="X7" s="63"/>
    </row>
    <row r="8" spans="2:24" ht="18" customHeight="1" thickTop="1" thickBot="1" x14ac:dyDescent="0.3">
      <c r="B8" s="120" t="s">
        <v>25</v>
      </c>
      <c r="C8" s="114">
        <v>10137082.540000001</v>
      </c>
      <c r="D8" s="114">
        <v>10055521.99107636</v>
      </c>
      <c r="E8" s="115">
        <v>9897857.0121221989</v>
      </c>
      <c r="F8" s="116"/>
      <c r="G8" s="121">
        <v>2729993.52</v>
      </c>
      <c r="H8" s="118">
        <v>6718838.6200000001</v>
      </c>
      <c r="I8" s="118">
        <v>688250.39999999991</v>
      </c>
      <c r="J8" s="119">
        <v>0</v>
      </c>
      <c r="K8" s="119">
        <v>10137082.540000001</v>
      </c>
      <c r="L8" s="63"/>
      <c r="M8" s="117">
        <v>2708028.6431066152</v>
      </c>
      <c r="N8" s="117">
        <v>6664780.4465744384</v>
      </c>
      <c r="O8" s="117">
        <v>682712.90139530622</v>
      </c>
      <c r="P8" s="117">
        <v>0</v>
      </c>
      <c r="Q8" s="119">
        <v>10055521.99107636</v>
      </c>
      <c r="R8" s="63"/>
      <c r="S8" s="117">
        <v>2665568.2636850826</v>
      </c>
      <c r="T8" s="117">
        <v>6560280.404729194</v>
      </c>
      <c r="U8" s="117">
        <v>672008.34370792331</v>
      </c>
      <c r="V8" s="117">
        <v>0</v>
      </c>
      <c r="W8" s="119">
        <v>9897857.0121221989</v>
      </c>
      <c r="X8" s="63"/>
    </row>
    <row r="9" spans="2:24" ht="15.75" thickBot="1" x14ac:dyDescent="0.3">
      <c r="B9" s="122" t="s">
        <v>26</v>
      </c>
      <c r="C9" s="114">
        <v>1505406.15</v>
      </c>
      <c r="D9" s="114">
        <v>1493294.0110820679</v>
      </c>
      <c r="E9" s="115">
        <v>1469879.9934867043</v>
      </c>
      <c r="F9" s="116"/>
      <c r="G9" s="119">
        <v>6515.5399999999991</v>
      </c>
      <c r="H9" s="118">
        <v>1037926.2699999999</v>
      </c>
      <c r="I9" s="118">
        <v>460964.33999999997</v>
      </c>
      <c r="J9" s="119">
        <v>0</v>
      </c>
      <c r="K9" s="119">
        <v>1505406.15</v>
      </c>
      <c r="L9" s="63"/>
      <c r="M9" s="117">
        <v>6463.1175187942836</v>
      </c>
      <c r="N9" s="117">
        <v>1029575.3627256999</v>
      </c>
      <c r="O9" s="117">
        <v>457255.53083757369</v>
      </c>
      <c r="P9" s="117">
        <v>0</v>
      </c>
      <c r="Q9" s="119">
        <v>1493294.0110820679</v>
      </c>
      <c r="R9" s="63"/>
      <c r="S9" s="117">
        <v>6361.7794392313062</v>
      </c>
      <c r="T9" s="117">
        <v>1013432.1950174571</v>
      </c>
      <c r="U9" s="117">
        <v>450086.01903001592</v>
      </c>
      <c r="V9" s="117">
        <v>0</v>
      </c>
      <c r="W9" s="119">
        <v>1469879.9934867043</v>
      </c>
      <c r="X9" s="63"/>
    </row>
    <row r="10" spans="2:24" ht="18" customHeight="1" thickBot="1" x14ac:dyDescent="0.3">
      <c r="B10" s="122" t="s">
        <v>27</v>
      </c>
      <c r="C10" s="114">
        <v>1379940.69</v>
      </c>
      <c r="D10" s="114">
        <v>1368838.0162559166</v>
      </c>
      <c r="E10" s="115">
        <v>1347375.399276294</v>
      </c>
      <c r="F10" s="116"/>
      <c r="G10" s="119">
        <v>488534.39</v>
      </c>
      <c r="H10" s="118">
        <v>751329.90000000014</v>
      </c>
      <c r="I10" s="118">
        <v>140076.40000000002</v>
      </c>
      <c r="J10" s="119">
        <v>0</v>
      </c>
      <c r="K10" s="119">
        <v>1379940.69</v>
      </c>
      <c r="L10" s="63"/>
      <c r="M10" s="117">
        <v>484603.75878936815</v>
      </c>
      <c r="N10" s="117">
        <v>745284.87877964973</v>
      </c>
      <c r="O10" s="117">
        <v>138949.37868689871</v>
      </c>
      <c r="P10" s="117">
        <v>0</v>
      </c>
      <c r="Q10" s="119">
        <v>1368838.0162559166</v>
      </c>
      <c r="R10" s="63"/>
      <c r="S10" s="117">
        <v>477005.44201392506</v>
      </c>
      <c r="T10" s="117">
        <v>733599.22737021267</v>
      </c>
      <c r="U10" s="117">
        <v>136770.72989215638</v>
      </c>
      <c r="V10" s="117">
        <v>0</v>
      </c>
      <c r="W10" s="119">
        <v>1347375.399276294</v>
      </c>
      <c r="X10" s="63"/>
    </row>
    <row r="11" spans="2:24" ht="18" customHeight="1" thickBot="1" x14ac:dyDescent="0.3">
      <c r="B11" s="122" t="s">
        <v>18</v>
      </c>
      <c r="C11" s="114">
        <v>354219.99000000005</v>
      </c>
      <c r="D11" s="114">
        <v>351370.0204244217</v>
      </c>
      <c r="E11" s="115">
        <v>345860.73438989243</v>
      </c>
      <c r="F11" s="116"/>
      <c r="G11" s="119">
        <v>109000.68999999999</v>
      </c>
      <c r="H11" s="118">
        <v>226506.66000000003</v>
      </c>
      <c r="I11" s="118">
        <v>18712.64</v>
      </c>
      <c r="J11" s="119">
        <v>0</v>
      </c>
      <c r="K11" s="119">
        <v>354219.99000000005</v>
      </c>
      <c r="L11" s="63"/>
      <c r="M11" s="117">
        <v>108123.69643953763</v>
      </c>
      <c r="N11" s="117">
        <v>224684.24142428424</v>
      </c>
      <c r="O11" s="117">
        <v>18562.08256059984</v>
      </c>
      <c r="P11" s="117">
        <v>0</v>
      </c>
      <c r="Q11" s="119">
        <v>351370.0204244217</v>
      </c>
      <c r="R11" s="63"/>
      <c r="S11" s="117">
        <v>106428.37715738459</v>
      </c>
      <c r="T11" s="117">
        <v>221161.31777825885</v>
      </c>
      <c r="U11" s="117">
        <v>18271.03945424897</v>
      </c>
      <c r="V11" s="117">
        <v>0</v>
      </c>
      <c r="W11" s="119">
        <v>345860.73438989243</v>
      </c>
      <c r="X11" s="63"/>
    </row>
    <row r="12" spans="2:24" ht="7.35" customHeight="1" thickBot="1" x14ac:dyDescent="0.3">
      <c r="B12" s="122"/>
      <c r="C12" s="114"/>
      <c r="D12" s="114"/>
      <c r="E12" s="123"/>
      <c r="F12" s="116"/>
      <c r="G12" s="119"/>
      <c r="H12" s="118"/>
      <c r="I12" s="118"/>
      <c r="J12" s="119"/>
      <c r="K12" s="119"/>
      <c r="L12" s="63"/>
      <c r="M12" s="119"/>
      <c r="N12" s="118"/>
      <c r="O12" s="118"/>
      <c r="P12" s="119"/>
      <c r="Q12" s="119"/>
      <c r="R12" s="63"/>
      <c r="S12" s="119"/>
      <c r="T12" s="118"/>
      <c r="U12" s="118"/>
      <c r="V12" s="119"/>
      <c r="W12" s="119"/>
      <c r="X12" s="62"/>
    </row>
    <row r="13" spans="2:24" ht="15.75" thickBot="1" x14ac:dyDescent="0.3">
      <c r="B13" s="124" t="s">
        <v>47</v>
      </c>
      <c r="C13" s="125">
        <v>16404793.840000002</v>
      </c>
      <c r="D13" s="126">
        <v>16272804.780495947</v>
      </c>
      <c r="E13" s="127">
        <v>16017656.273484685</v>
      </c>
      <c r="F13" s="116"/>
      <c r="G13" s="128">
        <v>4267996.26</v>
      </c>
      <c r="H13" s="128">
        <v>10502754.91</v>
      </c>
      <c r="I13" s="128">
        <v>1634042.6699999997</v>
      </c>
      <c r="J13" s="128">
        <v>0</v>
      </c>
      <c r="K13" s="128">
        <v>16404793.840000002</v>
      </c>
      <c r="L13" s="63"/>
      <c r="M13" s="128">
        <v>4233656.9797982182</v>
      </c>
      <c r="N13" s="128">
        <v>10418252.248382129</v>
      </c>
      <c r="O13" s="128">
        <v>1620895.5523156004</v>
      </c>
      <c r="P13" s="128">
        <v>0</v>
      </c>
      <c r="Q13" s="128">
        <v>16272804.780495947</v>
      </c>
      <c r="R13" s="63"/>
      <c r="S13" s="128">
        <v>4167275.5985818701</v>
      </c>
      <c r="T13" s="128">
        <v>10254899.861212373</v>
      </c>
      <c r="U13" s="128">
        <v>1595480.8136904428</v>
      </c>
      <c r="V13" s="128">
        <v>0</v>
      </c>
      <c r="W13" s="128">
        <v>16017656.273484685</v>
      </c>
      <c r="X13" s="63"/>
    </row>
    <row r="14" spans="2:24" ht="28.35" customHeight="1" thickBot="1" x14ac:dyDescent="0.3">
      <c r="B14" s="1" t="s">
        <v>41</v>
      </c>
      <c r="C14" s="3"/>
      <c r="D14" s="38"/>
      <c r="E14" s="1"/>
      <c r="F14" s="116"/>
      <c r="X14" s="62"/>
    </row>
    <row r="15" spans="2:24" ht="15.75" thickBot="1" x14ac:dyDescent="0.3">
      <c r="B15" s="122" t="s">
        <v>44</v>
      </c>
      <c r="C15" s="114">
        <v>881062.51</v>
      </c>
      <c r="D15" s="114">
        <v>881062.51</v>
      </c>
      <c r="E15" s="115">
        <v>867247.94102787448</v>
      </c>
      <c r="F15" s="116"/>
      <c r="G15" s="119">
        <v>214520.95</v>
      </c>
      <c r="H15" s="119">
        <v>573699.36</v>
      </c>
      <c r="I15" s="119">
        <v>92842.2</v>
      </c>
      <c r="J15" s="119">
        <v>0</v>
      </c>
      <c r="K15" s="119">
        <v>881062.51</v>
      </c>
      <c r="L15" s="63"/>
      <c r="M15" s="119">
        <v>214520.95</v>
      </c>
      <c r="N15" s="119">
        <v>573699.36</v>
      </c>
      <c r="O15" s="119">
        <v>92842.2</v>
      </c>
      <c r="P15" s="119">
        <v>0</v>
      </c>
      <c r="Q15" s="119">
        <v>881062.51</v>
      </c>
      <c r="R15" s="63"/>
      <c r="S15" s="119">
        <v>211157.38109756098</v>
      </c>
      <c r="T15" s="119">
        <v>564704.07386759575</v>
      </c>
      <c r="U15" s="119">
        <v>91386.486062717755</v>
      </c>
      <c r="V15" s="119">
        <v>0</v>
      </c>
      <c r="W15" s="119">
        <v>867247.94102787448</v>
      </c>
      <c r="X15" s="63"/>
    </row>
    <row r="16" spans="2:24" ht="18" customHeight="1" thickBot="1" x14ac:dyDescent="0.3">
      <c r="B16" s="122" t="s">
        <v>3</v>
      </c>
      <c r="C16" s="114">
        <v>37080.602040816339</v>
      </c>
      <c r="D16" s="114">
        <v>37080.602040816339</v>
      </c>
      <c r="E16" s="115">
        <v>36499.198872928966</v>
      </c>
      <c r="F16" s="116"/>
      <c r="G16" s="119">
        <v>10301.000000000002</v>
      </c>
      <c r="H16" s="119">
        <v>23236.74489795919</v>
      </c>
      <c r="I16" s="119">
        <v>3542.8571428571431</v>
      </c>
      <c r="J16" s="119">
        <v>0</v>
      </c>
      <c r="K16" s="119">
        <v>37080.602040816339</v>
      </c>
      <c r="L16" s="63"/>
      <c r="M16" s="119">
        <v>10301.000000000002</v>
      </c>
      <c r="N16" s="119">
        <v>23236.74489795919</v>
      </c>
      <c r="O16" s="119">
        <v>3542.8571428571431</v>
      </c>
      <c r="P16" s="119">
        <v>0</v>
      </c>
      <c r="Q16" s="119">
        <v>37080.602040816339</v>
      </c>
      <c r="R16" s="63"/>
      <c r="S16" s="119">
        <v>10139.486062717771</v>
      </c>
      <c r="T16" s="119">
        <v>22872.405692242057</v>
      </c>
      <c r="U16" s="119">
        <v>3487.3071179691387</v>
      </c>
      <c r="V16" s="119">
        <v>0</v>
      </c>
      <c r="W16" s="119">
        <v>36499.198872928966</v>
      </c>
      <c r="X16" s="63"/>
    </row>
    <row r="17" spans="2:24" ht="18" customHeight="1" thickBot="1" x14ac:dyDescent="0.3">
      <c r="B17" s="122" t="s">
        <v>39</v>
      </c>
      <c r="C17" s="129">
        <v>643700.28600000008</v>
      </c>
      <c r="D17" s="114">
        <v>638521.22698954982</v>
      </c>
      <c r="E17" s="115">
        <v>628509.5701203756</v>
      </c>
      <c r="F17" s="116"/>
      <c r="G17" s="119">
        <v>187357.77600000001</v>
      </c>
      <c r="H17" s="119">
        <v>390136.59074999997</v>
      </c>
      <c r="I17" s="119">
        <v>66205.919249999992</v>
      </c>
      <c r="J17" s="119">
        <v>0</v>
      </c>
      <c r="K17" s="119">
        <v>643700.28600000008</v>
      </c>
      <c r="L17" s="63"/>
      <c r="M17" s="119">
        <v>185850.34000987417</v>
      </c>
      <c r="N17" s="119">
        <v>386997.64476912137</v>
      </c>
      <c r="O17" s="119">
        <v>65673.242210554265</v>
      </c>
      <c r="P17" s="119">
        <v>0</v>
      </c>
      <c r="Q17" s="119">
        <v>638521.22698954982</v>
      </c>
      <c r="R17" s="63"/>
      <c r="S17" s="119">
        <v>182936.31028846497</v>
      </c>
      <c r="T17" s="119">
        <v>380929.73744695744</v>
      </c>
      <c r="U17" s="119">
        <v>64643.522384953234</v>
      </c>
      <c r="V17" s="119">
        <v>0</v>
      </c>
      <c r="W17" s="119">
        <v>628509.5701203756</v>
      </c>
      <c r="X17" s="63"/>
    </row>
    <row r="18" spans="2:24" ht="18" customHeight="1" thickBot="1" x14ac:dyDescent="0.3">
      <c r="B18" s="130" t="s">
        <v>45</v>
      </c>
      <c r="C18" s="129">
        <v>260600</v>
      </c>
      <c r="D18" s="114">
        <v>260600</v>
      </c>
      <c r="E18" s="115">
        <v>256513.93728222995</v>
      </c>
      <c r="F18" s="116"/>
      <c r="G18" s="119">
        <v>127100</v>
      </c>
      <c r="H18" s="119">
        <v>115200</v>
      </c>
      <c r="I18" s="119">
        <v>18300</v>
      </c>
      <c r="J18" s="119">
        <v>0</v>
      </c>
      <c r="K18" s="119">
        <v>260600</v>
      </c>
      <c r="L18" s="63"/>
      <c r="M18" s="119">
        <v>127100</v>
      </c>
      <c r="N18" s="119">
        <v>115200</v>
      </c>
      <c r="O18" s="119">
        <v>18300</v>
      </c>
      <c r="P18" s="119">
        <v>0</v>
      </c>
      <c r="Q18" s="119">
        <v>260600</v>
      </c>
      <c r="R18" s="63"/>
      <c r="S18" s="119">
        <v>125107.14285714286</v>
      </c>
      <c r="T18" s="119">
        <v>113393.72822299651</v>
      </c>
      <c r="U18" s="119">
        <v>18013.066202090591</v>
      </c>
      <c r="V18" s="119">
        <v>0</v>
      </c>
      <c r="W18" s="119">
        <v>256513.93728222995</v>
      </c>
      <c r="X18" s="63"/>
    </row>
    <row r="19" spans="2:24" ht="18" customHeight="1" thickBot="1" x14ac:dyDescent="0.3">
      <c r="B19" s="130" t="s">
        <v>117</v>
      </c>
      <c r="C19" s="129">
        <v>65509.063605442192</v>
      </c>
      <c r="D19" s="114">
        <v>65509.063605442192</v>
      </c>
      <c r="E19" s="115">
        <v>64481.918008841181</v>
      </c>
      <c r="F19" s="116"/>
      <c r="G19" s="119">
        <v>18198.433333333338</v>
      </c>
      <c r="H19" s="119">
        <v>41051.582653061232</v>
      </c>
      <c r="I19" s="119">
        <v>6259.0476190476193</v>
      </c>
      <c r="J19" s="119">
        <v>0</v>
      </c>
      <c r="K19" s="119">
        <v>65509.063605442192</v>
      </c>
      <c r="L19" s="63"/>
      <c r="M19" s="119">
        <v>18198.433333333338</v>
      </c>
      <c r="N19" s="119">
        <v>41051.582653061232</v>
      </c>
      <c r="O19" s="119">
        <v>6259.0476190476193</v>
      </c>
      <c r="P19" s="119">
        <v>0</v>
      </c>
      <c r="Q19" s="119">
        <v>65509.063605442192</v>
      </c>
      <c r="R19" s="63"/>
      <c r="S19" s="119">
        <v>17913.09204413473</v>
      </c>
      <c r="T19" s="119">
        <v>40407.916722960967</v>
      </c>
      <c r="U19" s="119">
        <v>6160.9092417454785</v>
      </c>
      <c r="V19" s="119">
        <v>0</v>
      </c>
      <c r="W19" s="119">
        <v>64481.918008841181</v>
      </c>
      <c r="X19" s="63"/>
    </row>
    <row r="20" spans="2:24" ht="6.6" customHeight="1" thickBot="1" x14ac:dyDescent="0.3">
      <c r="C20" s="31"/>
      <c r="E20" s="1"/>
      <c r="F20" s="116"/>
      <c r="X20" s="62"/>
    </row>
    <row r="21" spans="2:24" ht="15.75" thickBot="1" x14ac:dyDescent="0.3">
      <c r="B21" s="124" t="s">
        <v>46</v>
      </c>
      <c r="C21" s="125">
        <v>1887952.4616462586</v>
      </c>
      <c r="D21" s="126">
        <v>1882773.4026358083</v>
      </c>
      <c r="E21" s="127">
        <v>1853252.5653122503</v>
      </c>
      <c r="F21" s="116"/>
      <c r="G21" s="128">
        <v>557478.15933333337</v>
      </c>
      <c r="H21" s="128">
        <v>1143324.2783010204</v>
      </c>
      <c r="I21" s="128">
        <v>187150.02401190478</v>
      </c>
      <c r="J21" s="128">
        <v>0</v>
      </c>
      <c r="K21" s="128">
        <v>1887952.4616462586</v>
      </c>
      <c r="L21" s="63"/>
      <c r="M21" s="128">
        <v>555970.7233432075</v>
      </c>
      <c r="N21" s="128">
        <v>1140185.3323201418</v>
      </c>
      <c r="O21" s="128">
        <v>186617.34697245905</v>
      </c>
      <c r="P21" s="128">
        <v>0</v>
      </c>
      <c r="Q21" s="128">
        <v>1882773.4026358083</v>
      </c>
      <c r="R21" s="63"/>
      <c r="S21" s="128">
        <v>547253.4123500213</v>
      </c>
      <c r="T21" s="128">
        <v>1122307.8619527528</v>
      </c>
      <c r="U21" s="128">
        <v>183691.29100947618</v>
      </c>
      <c r="V21" s="128">
        <v>0</v>
      </c>
      <c r="W21" s="128">
        <v>1853252.5653122503</v>
      </c>
      <c r="X21" s="63"/>
    </row>
    <row r="22" spans="2:24" ht="15.75" thickBot="1" x14ac:dyDescent="0.3">
      <c r="C22" s="3"/>
      <c r="E22" s="1"/>
      <c r="F22" s="116"/>
      <c r="X22" s="62"/>
    </row>
    <row r="23" spans="2:24" ht="15.75" thickBot="1" x14ac:dyDescent="0.3">
      <c r="B23" s="213" t="s">
        <v>199</v>
      </c>
      <c r="C23" s="125">
        <v>37700</v>
      </c>
      <c r="D23" s="126">
        <v>37700</v>
      </c>
      <c r="E23" s="127">
        <v>37108.885017421599</v>
      </c>
      <c r="F23" s="116"/>
      <c r="G23" s="214">
        <v>37700</v>
      </c>
      <c r="H23" s="214">
        <v>0</v>
      </c>
      <c r="I23" s="214">
        <v>0</v>
      </c>
      <c r="J23" s="214">
        <v>0</v>
      </c>
      <c r="K23" s="214">
        <v>37700</v>
      </c>
      <c r="L23" s="63"/>
      <c r="M23" s="214">
        <v>37700</v>
      </c>
      <c r="N23" s="214">
        <v>0</v>
      </c>
      <c r="O23" s="214">
        <v>0</v>
      </c>
      <c r="P23" s="214">
        <v>0</v>
      </c>
      <c r="Q23" s="214">
        <v>37700</v>
      </c>
      <c r="R23" s="63"/>
      <c r="S23" s="214">
        <v>37108.885017421599</v>
      </c>
      <c r="T23" s="214">
        <v>0</v>
      </c>
      <c r="U23" s="214">
        <v>0</v>
      </c>
      <c r="V23" s="214">
        <v>0</v>
      </c>
      <c r="W23" s="214">
        <v>37108.885017421599</v>
      </c>
      <c r="X23" s="63"/>
    </row>
    <row r="24" spans="2:24" ht="15.75" thickBot="1" x14ac:dyDescent="0.3">
      <c r="C24" s="3"/>
      <c r="E24" s="1"/>
      <c r="F24" s="116"/>
      <c r="X24" s="62"/>
    </row>
    <row r="25" spans="2:24" ht="15.75" thickBot="1" x14ac:dyDescent="0.3">
      <c r="B25" s="124" t="s">
        <v>48</v>
      </c>
      <c r="C25" s="125">
        <v>18330446.301646259</v>
      </c>
      <c r="D25" s="125">
        <v>18193278.183131754</v>
      </c>
      <c r="E25" s="137">
        <v>17908017.723814357</v>
      </c>
      <c r="F25" s="116"/>
      <c r="G25" s="128">
        <v>4863174.4193333331</v>
      </c>
      <c r="H25" s="128">
        <v>11646079.188301021</v>
      </c>
      <c r="I25" s="128">
        <v>1821192.6940119045</v>
      </c>
      <c r="J25" s="128">
        <v>0</v>
      </c>
      <c r="K25" s="128">
        <v>18330446.301646259</v>
      </c>
      <c r="L25" s="63"/>
      <c r="M25" s="128">
        <v>4827327.7031414257</v>
      </c>
      <c r="N25" s="128">
        <v>11558437.580702271</v>
      </c>
      <c r="O25" s="128">
        <v>1807512.8992880594</v>
      </c>
      <c r="P25" s="128">
        <v>0</v>
      </c>
      <c r="Q25" s="128">
        <v>18193278.183131754</v>
      </c>
      <c r="R25" s="63"/>
      <c r="S25" s="128">
        <v>4751637.8959493134</v>
      </c>
      <c r="T25" s="128">
        <v>11377207.723165125</v>
      </c>
      <c r="U25" s="128">
        <v>1779172.104699919</v>
      </c>
      <c r="V25" s="128">
        <v>0</v>
      </c>
      <c r="W25" s="128">
        <v>17908017.723814357</v>
      </c>
      <c r="X25" s="63"/>
    </row>
    <row r="26" spans="2:24" x14ac:dyDescent="0.25">
      <c r="C26" s="3"/>
    </row>
    <row r="27" spans="2:24" x14ac:dyDescent="0.25">
      <c r="C27" s="31"/>
    </row>
    <row r="28" spans="2:24" x14ac:dyDescent="0.25">
      <c r="B28" s="4"/>
      <c r="C28" s="5"/>
    </row>
    <row r="29" spans="2:24" x14ac:dyDescent="0.25">
      <c r="B29" s="4"/>
      <c r="C29" s="5"/>
    </row>
    <row r="30" spans="2:24" x14ac:dyDescent="0.25">
      <c r="B30" s="4"/>
      <c r="C30" s="5"/>
    </row>
    <row r="31" spans="2:24" x14ac:dyDescent="0.25">
      <c r="B31" s="4"/>
      <c r="C31" s="5"/>
    </row>
    <row r="32" spans="2:24" x14ac:dyDescent="0.25">
      <c r="B32" s="4"/>
      <c r="C32" s="5"/>
    </row>
    <row r="33" spans="2:3" x14ac:dyDescent="0.25">
      <c r="B33" s="4"/>
      <c r="C33" s="5"/>
    </row>
    <row r="34" spans="2:3" x14ac:dyDescent="0.25">
      <c r="B34" s="4"/>
      <c r="C34" s="5"/>
    </row>
    <row r="35" spans="2:3" x14ac:dyDescent="0.25">
      <c r="B35" s="4"/>
      <c r="C35" s="5"/>
    </row>
    <row r="36" spans="2:3" x14ac:dyDescent="0.25">
      <c r="B36" s="4"/>
      <c r="C36" s="5"/>
    </row>
    <row r="37" spans="2:3" x14ac:dyDescent="0.25">
      <c r="C37" s="31"/>
    </row>
    <row r="38" spans="2:3" x14ac:dyDescent="0.25">
      <c r="B38" s="4"/>
      <c r="C38" s="5"/>
    </row>
    <row r="39" spans="2:3" x14ac:dyDescent="0.25">
      <c r="B39" s="4"/>
      <c r="C39" s="5"/>
    </row>
    <row r="40" spans="2:3" x14ac:dyDescent="0.25">
      <c r="B40" s="4"/>
      <c r="C40" s="4"/>
    </row>
    <row r="41" spans="2:3" x14ac:dyDescent="0.25">
      <c r="B41" s="4"/>
      <c r="C41" s="5"/>
    </row>
    <row r="42" spans="2:3" x14ac:dyDescent="0.25">
      <c r="B42" s="4"/>
      <c r="C42" s="5"/>
    </row>
    <row r="43" spans="2:3" x14ac:dyDescent="0.25">
      <c r="B43" s="4"/>
      <c r="C43" s="5"/>
    </row>
  </sheetData>
  <pageMargins left="0.7" right="0.7" top="0.75" bottom="0.75" header="0.3" footer="0.3"/>
  <pageSetup paperSize="8" scale="6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C1:GC78"/>
  <sheetViews>
    <sheetView showGridLines="0" zoomScale="80" zoomScaleNormal="80" zoomScaleSheetLayoutView="40" workbookViewId="0">
      <selection activeCell="D15" sqref="D15"/>
    </sheetView>
  </sheetViews>
  <sheetFormatPr defaultColWidth="8.85546875" defaultRowHeight="15" outlineLevelCol="1" x14ac:dyDescent="0.25"/>
  <cols>
    <col min="1" max="1" width="39.5703125" style="6" bestFit="1" customWidth="1"/>
    <col min="2" max="2" width="19.85546875" style="6" customWidth="1"/>
    <col min="3" max="3" width="20.28515625" style="6" customWidth="1"/>
    <col min="4" max="4" width="17.5703125" style="2" bestFit="1" customWidth="1"/>
    <col min="5" max="5" width="1.85546875" style="287" customWidth="1"/>
    <col min="6" max="53" width="13.28515625" style="6" hidden="1" customWidth="1" outlineLevel="1"/>
    <col min="54" max="54" width="19.42578125" style="6" customWidth="1" collapsed="1"/>
    <col min="55" max="59" width="13.7109375" style="6" customWidth="1"/>
    <col min="60" max="60" width="4.7109375" style="6" customWidth="1"/>
    <col min="61" max="65" width="13.7109375" style="6" customWidth="1"/>
    <col min="66" max="66" width="4.7109375" style="6" customWidth="1"/>
    <col min="67" max="71" width="13.7109375" style="6" customWidth="1"/>
    <col min="72" max="72" width="4.7109375" style="46" customWidth="1"/>
    <col min="73" max="73" width="8.85546875" style="46"/>
    <col min="74" max="185" width="8.85546875" style="41"/>
    <col min="186" max="16384" width="8.8554687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c r="D3" s="2"/>
      <c r="E3" s="287"/>
      <c r="BT3" s="46"/>
      <c r="BU3" s="46"/>
      <c r="BV3" s="41"/>
      <c r="BW3" s="41"/>
      <c r="BX3" s="41"/>
      <c r="BY3" s="41"/>
      <c r="BZ3" s="41"/>
      <c r="CA3" s="41"/>
      <c r="CB3" s="41"/>
      <c r="CC3" s="41"/>
      <c r="CD3" s="41"/>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1"/>
      <c r="DH3" s="41"/>
      <c r="DI3" s="41"/>
      <c r="DJ3" s="41"/>
      <c r="DK3" s="41"/>
      <c r="DL3" s="41"/>
      <c r="DM3" s="41"/>
      <c r="DN3" s="41"/>
      <c r="DO3" s="41"/>
      <c r="DP3" s="41"/>
      <c r="DQ3" s="41"/>
      <c r="DR3" s="41"/>
      <c r="DS3" s="41"/>
      <c r="DT3" s="41"/>
      <c r="DU3" s="41"/>
      <c r="DV3" s="41"/>
      <c r="DW3" s="41"/>
      <c r="DX3" s="41"/>
      <c r="DY3" s="41"/>
      <c r="DZ3" s="41"/>
      <c r="EA3" s="41"/>
      <c r="EB3" s="41"/>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1"/>
      <c r="FP3" s="41"/>
      <c r="FQ3" s="41"/>
      <c r="FR3" s="41"/>
      <c r="FS3" s="41"/>
      <c r="FT3" s="41"/>
      <c r="FU3" s="41"/>
      <c r="FV3" s="41"/>
      <c r="FW3" s="41"/>
      <c r="FX3" s="41"/>
      <c r="FY3" s="41"/>
      <c r="FZ3" s="41"/>
      <c r="GA3" s="41"/>
      <c r="GB3" s="41"/>
      <c r="GC3" s="41"/>
    </row>
    <row r="4" spans="3:185" s="329" customFormat="1" x14ac:dyDescent="0.25">
      <c r="C4" s="342" t="s">
        <v>248</v>
      </c>
      <c r="D4" s="2"/>
      <c r="E4" s="287"/>
      <c r="BT4" s="46"/>
      <c r="BU4" s="46"/>
      <c r="BV4" s="41"/>
      <c r="BW4" s="41"/>
      <c r="BX4" s="41"/>
      <c r="BY4" s="41"/>
      <c r="BZ4" s="41"/>
      <c r="CA4" s="41"/>
      <c r="CB4" s="41"/>
      <c r="CC4" s="41"/>
      <c r="CD4" s="41"/>
      <c r="CE4" s="41"/>
      <c r="CF4" s="41"/>
      <c r="CG4" s="41"/>
      <c r="CH4" s="41"/>
      <c r="CI4" s="41"/>
      <c r="CJ4" s="41"/>
      <c r="CK4" s="41"/>
      <c r="CL4" s="41"/>
      <c r="CM4" s="41"/>
      <c r="CN4" s="41"/>
      <c r="CO4" s="41"/>
      <c r="CP4" s="41"/>
      <c r="CQ4" s="41"/>
      <c r="CR4" s="41"/>
      <c r="CS4" s="41"/>
      <c r="CT4" s="41"/>
      <c r="CU4" s="41"/>
      <c r="CV4" s="41"/>
      <c r="CW4" s="41"/>
      <c r="CX4" s="41"/>
      <c r="CY4" s="41"/>
      <c r="CZ4" s="41"/>
      <c r="DA4" s="41"/>
      <c r="DB4" s="41"/>
      <c r="DC4" s="41"/>
      <c r="DD4" s="41"/>
      <c r="DE4" s="41"/>
      <c r="DF4" s="41"/>
      <c r="DG4" s="41"/>
      <c r="DH4" s="41"/>
      <c r="DI4" s="41"/>
      <c r="DJ4" s="41"/>
      <c r="DK4" s="41"/>
      <c r="DL4" s="41"/>
      <c r="DM4" s="41"/>
      <c r="DN4" s="41"/>
      <c r="DO4" s="41"/>
      <c r="DP4" s="41"/>
      <c r="DQ4" s="41"/>
      <c r="DR4" s="41"/>
      <c r="DS4" s="41"/>
      <c r="DT4" s="41"/>
      <c r="DU4" s="41"/>
      <c r="DV4" s="41"/>
      <c r="DW4" s="41"/>
      <c r="DX4" s="41"/>
      <c r="DY4" s="41"/>
      <c r="DZ4" s="41"/>
      <c r="EA4" s="41"/>
      <c r="EB4" s="41"/>
      <c r="EC4" s="41"/>
      <c r="ED4" s="41"/>
      <c r="EE4" s="41"/>
      <c r="EF4" s="41"/>
      <c r="EG4" s="41"/>
      <c r="EH4" s="41"/>
      <c r="EI4" s="41"/>
      <c r="EJ4" s="41"/>
      <c r="EK4" s="41"/>
      <c r="EL4" s="41"/>
      <c r="EM4" s="41"/>
      <c r="EN4" s="41"/>
      <c r="EO4" s="41"/>
      <c r="EP4" s="41"/>
      <c r="EQ4" s="41"/>
      <c r="ER4" s="41"/>
      <c r="ES4" s="41"/>
      <c r="ET4" s="41"/>
      <c r="EU4" s="41"/>
      <c r="EV4" s="41"/>
      <c r="EW4" s="41"/>
      <c r="EX4" s="41"/>
      <c r="EY4" s="41"/>
      <c r="EZ4" s="41"/>
      <c r="FA4" s="41"/>
      <c r="FB4" s="41"/>
      <c r="FC4" s="41"/>
      <c r="FD4" s="41"/>
      <c r="FE4" s="41"/>
      <c r="FF4" s="41"/>
      <c r="FG4" s="41"/>
      <c r="FH4" s="41"/>
      <c r="FI4" s="41"/>
      <c r="FJ4" s="41"/>
      <c r="FK4" s="41"/>
      <c r="FL4" s="41"/>
      <c r="FM4" s="41"/>
      <c r="FN4" s="41"/>
      <c r="FO4" s="41"/>
      <c r="FP4" s="41"/>
      <c r="FQ4" s="41"/>
      <c r="FR4" s="41"/>
      <c r="FS4" s="41"/>
      <c r="FT4" s="41"/>
      <c r="FU4" s="41"/>
      <c r="FV4" s="41"/>
      <c r="FW4" s="41"/>
      <c r="FX4" s="41"/>
      <c r="FY4" s="41"/>
      <c r="FZ4" s="41"/>
      <c r="GA4" s="41"/>
      <c r="GB4" s="41"/>
      <c r="GC4" s="41"/>
    </row>
    <row r="5" spans="3:185" s="329" customFormat="1" x14ac:dyDescent="0.25">
      <c r="D5" s="2"/>
      <c r="E5" s="287"/>
      <c r="BT5" s="46"/>
      <c r="BU5" s="46"/>
      <c r="BV5" s="41"/>
      <c r="BW5" s="41"/>
      <c r="BX5" s="41"/>
      <c r="BY5" s="41"/>
      <c r="BZ5" s="41"/>
      <c r="CA5" s="41"/>
      <c r="CB5" s="41"/>
      <c r="CC5" s="41"/>
      <c r="CD5" s="41"/>
      <c r="CE5" s="41"/>
      <c r="CF5" s="41"/>
      <c r="CG5" s="41"/>
      <c r="CH5" s="41"/>
      <c r="CI5" s="41"/>
      <c r="CJ5" s="41"/>
      <c r="CK5" s="41"/>
      <c r="CL5" s="41"/>
      <c r="CM5" s="41"/>
      <c r="CN5" s="41"/>
      <c r="CO5" s="41"/>
      <c r="CP5" s="41"/>
      <c r="CQ5" s="41"/>
      <c r="CR5" s="41"/>
      <c r="CS5" s="41"/>
      <c r="CT5" s="41"/>
      <c r="CU5" s="41"/>
      <c r="CV5" s="41"/>
      <c r="CW5" s="41"/>
      <c r="CX5" s="41"/>
      <c r="CY5" s="41"/>
      <c r="CZ5" s="41"/>
      <c r="DA5" s="41"/>
      <c r="DB5" s="41"/>
      <c r="DC5" s="41"/>
      <c r="DD5" s="41"/>
      <c r="DE5" s="41"/>
      <c r="DF5" s="41"/>
      <c r="DG5" s="41"/>
      <c r="DH5" s="41"/>
      <c r="DI5" s="41"/>
      <c r="DJ5" s="41"/>
      <c r="DK5" s="41"/>
      <c r="DL5" s="41"/>
      <c r="DM5" s="41"/>
      <c r="DN5" s="41"/>
      <c r="DO5" s="41"/>
      <c r="DP5" s="41"/>
      <c r="DQ5" s="41"/>
      <c r="DR5" s="41"/>
      <c r="DS5" s="41"/>
      <c r="DT5" s="41"/>
      <c r="DU5" s="41"/>
      <c r="DV5" s="41"/>
      <c r="DW5" s="41"/>
      <c r="DX5" s="41"/>
      <c r="DY5" s="41"/>
      <c r="DZ5" s="41"/>
      <c r="EA5" s="41"/>
      <c r="EB5" s="41"/>
      <c r="EC5" s="41"/>
      <c r="ED5" s="41"/>
      <c r="EE5" s="41"/>
      <c r="EF5" s="41"/>
      <c r="EG5" s="41"/>
      <c r="EH5" s="41"/>
      <c r="EI5" s="41"/>
      <c r="EJ5" s="41"/>
      <c r="EK5" s="41"/>
      <c r="EL5" s="41"/>
      <c r="EM5" s="41"/>
      <c r="EN5" s="41"/>
      <c r="EO5" s="41"/>
      <c r="EP5" s="41"/>
      <c r="EQ5" s="41"/>
      <c r="ER5" s="41"/>
      <c r="ES5" s="41"/>
      <c r="ET5" s="41"/>
      <c r="EU5" s="41"/>
      <c r="EV5" s="41"/>
      <c r="EW5" s="41"/>
      <c r="EX5" s="41"/>
      <c r="EY5" s="41"/>
      <c r="EZ5" s="41"/>
      <c r="FA5" s="41"/>
      <c r="FB5" s="41"/>
      <c r="FC5" s="41"/>
      <c r="FD5" s="41"/>
      <c r="FE5" s="41"/>
      <c r="FF5" s="41"/>
      <c r="FG5" s="41"/>
      <c r="FH5" s="41"/>
      <c r="FI5" s="41"/>
      <c r="FJ5" s="41"/>
      <c r="FK5" s="41"/>
      <c r="FL5" s="41"/>
      <c r="FM5" s="41"/>
      <c r="FN5" s="41"/>
      <c r="FO5" s="41"/>
      <c r="FP5" s="41"/>
      <c r="FQ5" s="41"/>
      <c r="FR5" s="41"/>
      <c r="FS5" s="41"/>
      <c r="FT5" s="41"/>
      <c r="FU5" s="41"/>
      <c r="FV5" s="41"/>
      <c r="FW5" s="41"/>
      <c r="FX5" s="41"/>
      <c r="FY5" s="41"/>
      <c r="FZ5" s="41"/>
      <c r="GA5" s="41"/>
      <c r="GB5" s="41"/>
      <c r="GC5" s="41"/>
    </row>
    <row r="6" spans="3:185" s="329" customFormat="1" x14ac:dyDescent="0.25">
      <c r="D6" s="2"/>
      <c r="E6" s="287"/>
      <c r="BT6" s="46"/>
      <c r="BU6" s="46"/>
      <c r="BV6" s="41"/>
      <c r="BW6" s="41"/>
      <c r="BX6" s="41"/>
      <c r="BY6" s="41"/>
      <c r="BZ6" s="41"/>
      <c r="CA6" s="41"/>
      <c r="CB6" s="41"/>
      <c r="CC6" s="41"/>
      <c r="CD6" s="41"/>
      <c r="CE6" s="41"/>
      <c r="CF6" s="41"/>
      <c r="CG6" s="41"/>
      <c r="CH6" s="41"/>
      <c r="CI6" s="41"/>
      <c r="CJ6" s="41"/>
      <c r="CK6" s="41"/>
      <c r="CL6" s="41"/>
      <c r="CM6" s="41"/>
      <c r="CN6" s="41"/>
      <c r="CO6" s="41"/>
      <c r="CP6" s="41"/>
      <c r="CQ6" s="41"/>
      <c r="CR6" s="41"/>
      <c r="CS6" s="41"/>
      <c r="CT6" s="41"/>
      <c r="CU6" s="41"/>
      <c r="CV6" s="41"/>
      <c r="CW6" s="41"/>
      <c r="CX6" s="41"/>
      <c r="CY6" s="41"/>
      <c r="CZ6" s="41"/>
      <c r="DA6" s="41"/>
      <c r="DB6" s="41"/>
      <c r="DC6" s="41"/>
      <c r="DD6" s="41"/>
      <c r="DE6" s="41"/>
      <c r="DF6" s="41"/>
      <c r="DG6" s="41"/>
      <c r="DH6" s="41"/>
      <c r="DI6" s="41"/>
      <c r="DJ6" s="41"/>
      <c r="DK6" s="41"/>
      <c r="DL6" s="41"/>
      <c r="DM6" s="41"/>
      <c r="DN6" s="41"/>
      <c r="DO6" s="41"/>
      <c r="DP6" s="41"/>
      <c r="DQ6" s="41"/>
      <c r="DR6" s="41"/>
      <c r="DS6" s="41"/>
      <c r="DT6" s="41"/>
      <c r="DU6" s="41"/>
      <c r="DV6" s="41"/>
      <c r="DW6" s="41"/>
      <c r="DX6" s="41"/>
      <c r="DY6" s="41"/>
      <c r="DZ6" s="41"/>
      <c r="EA6" s="41"/>
      <c r="EB6" s="41"/>
      <c r="EC6" s="41"/>
      <c r="ED6" s="41"/>
      <c r="EE6" s="41"/>
      <c r="EF6" s="41"/>
      <c r="EG6" s="41"/>
      <c r="EH6" s="41"/>
      <c r="EI6" s="41"/>
      <c r="EJ6" s="41"/>
      <c r="EK6" s="41"/>
      <c r="EL6" s="41"/>
      <c r="EM6" s="41"/>
      <c r="EN6" s="41"/>
      <c r="EO6" s="41"/>
      <c r="EP6" s="41"/>
      <c r="EQ6" s="41"/>
      <c r="ER6" s="41"/>
      <c r="ES6" s="41"/>
      <c r="ET6" s="41"/>
      <c r="EU6" s="41"/>
      <c r="EV6" s="41"/>
      <c r="EW6" s="41"/>
      <c r="EX6" s="41"/>
      <c r="EY6" s="41"/>
      <c r="EZ6" s="41"/>
      <c r="FA6" s="41"/>
      <c r="FB6" s="41"/>
      <c r="FC6" s="41"/>
      <c r="FD6" s="41"/>
      <c r="FE6" s="41"/>
      <c r="FF6" s="41"/>
      <c r="FG6" s="41"/>
      <c r="FH6" s="41"/>
      <c r="FI6" s="41"/>
      <c r="FJ6" s="41"/>
      <c r="FK6" s="41"/>
      <c r="FL6" s="41"/>
      <c r="FM6" s="41"/>
      <c r="FN6" s="41"/>
      <c r="FO6" s="41"/>
      <c r="FP6" s="41"/>
      <c r="FQ6" s="41"/>
      <c r="FR6" s="41"/>
      <c r="FS6" s="41"/>
      <c r="FT6" s="41"/>
      <c r="FU6" s="41"/>
      <c r="FV6" s="41"/>
      <c r="FW6" s="41"/>
      <c r="FX6" s="41"/>
      <c r="FY6" s="41"/>
      <c r="FZ6" s="41"/>
      <c r="GA6" s="41"/>
      <c r="GB6" s="41"/>
      <c r="GC6" s="41"/>
    </row>
    <row r="7" spans="3:185" s="329" customFormat="1" x14ac:dyDescent="0.25">
      <c r="D7" s="2"/>
      <c r="E7" s="287"/>
      <c r="BT7" s="46"/>
      <c r="BU7" s="46"/>
      <c r="BV7" s="41"/>
      <c r="BW7" s="41"/>
      <c r="BX7" s="41"/>
      <c r="BY7" s="41"/>
      <c r="BZ7" s="41"/>
      <c r="CA7" s="41"/>
      <c r="CB7" s="41"/>
      <c r="CC7" s="41"/>
      <c r="CD7" s="41"/>
      <c r="CE7" s="41"/>
      <c r="CF7" s="41"/>
      <c r="CG7" s="41"/>
      <c r="CH7" s="41"/>
      <c r="CI7" s="41"/>
      <c r="CJ7" s="41"/>
      <c r="CK7" s="41"/>
      <c r="CL7" s="41"/>
      <c r="CM7" s="41"/>
      <c r="CN7" s="41"/>
      <c r="CO7" s="41"/>
      <c r="CP7" s="41"/>
      <c r="CQ7" s="41"/>
      <c r="CR7" s="41"/>
      <c r="CS7" s="41"/>
      <c r="CT7" s="41"/>
      <c r="CU7" s="41"/>
      <c r="CV7" s="41"/>
      <c r="CW7" s="41"/>
      <c r="CX7" s="41"/>
      <c r="CY7" s="41"/>
      <c r="CZ7" s="41"/>
      <c r="DA7" s="41"/>
      <c r="DB7" s="41"/>
      <c r="DC7" s="41"/>
      <c r="DD7" s="41"/>
      <c r="DE7" s="41"/>
      <c r="DF7" s="41"/>
      <c r="DG7" s="41"/>
      <c r="DH7" s="41"/>
      <c r="DI7" s="41"/>
      <c r="DJ7" s="41"/>
      <c r="DK7" s="41"/>
      <c r="DL7" s="41"/>
      <c r="DM7" s="41"/>
      <c r="DN7" s="41"/>
      <c r="DO7" s="41"/>
      <c r="DP7" s="41"/>
      <c r="DQ7" s="41"/>
      <c r="DR7" s="41"/>
      <c r="DS7" s="41"/>
      <c r="DT7" s="41"/>
      <c r="DU7" s="41"/>
      <c r="DV7" s="41"/>
      <c r="DW7" s="41"/>
      <c r="DX7" s="41"/>
      <c r="DY7" s="41"/>
      <c r="DZ7" s="41"/>
      <c r="EA7" s="41"/>
      <c r="EB7" s="41"/>
      <c r="EC7" s="41"/>
      <c r="ED7" s="41"/>
      <c r="EE7" s="41"/>
      <c r="EF7" s="41"/>
      <c r="EG7" s="41"/>
      <c r="EH7" s="41"/>
      <c r="EI7" s="41"/>
      <c r="EJ7" s="41"/>
      <c r="EK7" s="41"/>
      <c r="EL7" s="41"/>
      <c r="EM7" s="41"/>
      <c r="EN7" s="41"/>
      <c r="EO7" s="41"/>
      <c r="EP7" s="41"/>
      <c r="EQ7" s="41"/>
      <c r="ER7" s="41"/>
      <c r="ES7" s="41"/>
      <c r="ET7" s="41"/>
      <c r="EU7" s="41"/>
      <c r="EV7" s="41"/>
      <c r="EW7" s="41"/>
      <c r="EX7" s="41"/>
      <c r="EY7" s="41"/>
      <c r="EZ7" s="41"/>
      <c r="FA7" s="41"/>
      <c r="FB7" s="41"/>
      <c r="FC7" s="41"/>
      <c r="FD7" s="41"/>
      <c r="FE7" s="41"/>
      <c r="FF7" s="41"/>
      <c r="FG7" s="41"/>
      <c r="FH7" s="41"/>
      <c r="FI7" s="41"/>
      <c r="FJ7" s="41"/>
      <c r="FK7" s="41"/>
      <c r="FL7" s="41"/>
      <c r="FM7" s="41"/>
      <c r="FN7" s="41"/>
      <c r="FO7" s="41"/>
      <c r="FP7" s="41"/>
      <c r="FQ7" s="41"/>
      <c r="FR7" s="41"/>
      <c r="FS7" s="41"/>
      <c r="FT7" s="41"/>
      <c r="FU7" s="41"/>
      <c r="FV7" s="41"/>
      <c r="FW7" s="41"/>
      <c r="FX7" s="41"/>
      <c r="FY7" s="41"/>
      <c r="FZ7" s="41"/>
      <c r="GA7" s="41"/>
      <c r="GB7" s="41"/>
      <c r="GC7" s="41"/>
    </row>
    <row r="8" spans="3:185" s="329" customFormat="1" x14ac:dyDescent="0.25">
      <c r="D8" s="2"/>
      <c r="E8" s="287"/>
      <c r="BT8" s="46"/>
      <c r="BU8" s="46"/>
      <c r="BV8" s="41"/>
      <c r="BW8" s="41"/>
      <c r="BX8" s="41"/>
      <c r="BY8" s="41"/>
      <c r="BZ8" s="41"/>
      <c r="CA8" s="41"/>
      <c r="CB8" s="41"/>
      <c r="CC8" s="41"/>
      <c r="CD8" s="41"/>
      <c r="CE8" s="41"/>
      <c r="CF8" s="41"/>
      <c r="CG8" s="41"/>
      <c r="CH8" s="41"/>
      <c r="CI8" s="41"/>
      <c r="CJ8" s="41"/>
      <c r="CK8" s="41"/>
      <c r="CL8" s="41"/>
      <c r="CM8" s="41"/>
      <c r="CN8" s="41"/>
      <c r="CO8" s="41"/>
      <c r="CP8" s="41"/>
      <c r="CQ8" s="41"/>
      <c r="CR8" s="41"/>
      <c r="CS8" s="41"/>
      <c r="CT8" s="41"/>
      <c r="CU8" s="41"/>
      <c r="CV8" s="41"/>
      <c r="CW8" s="41"/>
      <c r="CX8" s="41"/>
      <c r="CY8" s="41"/>
      <c r="CZ8" s="41"/>
      <c r="DA8" s="41"/>
      <c r="DB8" s="41"/>
      <c r="DC8" s="41"/>
      <c r="DD8" s="41"/>
      <c r="DE8" s="41"/>
      <c r="DF8" s="41"/>
      <c r="DG8" s="41"/>
      <c r="DH8" s="41"/>
      <c r="DI8" s="41"/>
      <c r="DJ8" s="41"/>
      <c r="DK8" s="41"/>
      <c r="DL8" s="41"/>
      <c r="DM8" s="41"/>
      <c r="DN8" s="41"/>
      <c r="DO8" s="41"/>
      <c r="DP8" s="41"/>
      <c r="DQ8" s="41"/>
      <c r="DR8" s="41"/>
      <c r="DS8" s="41"/>
      <c r="DT8" s="41"/>
      <c r="DU8" s="41"/>
      <c r="DV8" s="41"/>
      <c r="DW8" s="41"/>
      <c r="DX8" s="41"/>
      <c r="DY8" s="41"/>
      <c r="DZ8" s="41"/>
      <c r="EA8" s="41"/>
      <c r="EB8" s="41"/>
      <c r="EC8" s="41"/>
      <c r="ED8" s="41"/>
      <c r="EE8" s="41"/>
      <c r="EF8" s="41"/>
      <c r="EG8" s="41"/>
      <c r="EH8" s="41"/>
      <c r="EI8" s="41"/>
      <c r="EJ8" s="41"/>
      <c r="EK8" s="41"/>
      <c r="EL8" s="41"/>
      <c r="EM8" s="41"/>
      <c r="EN8" s="41"/>
      <c r="EO8" s="41"/>
      <c r="EP8" s="41"/>
      <c r="EQ8" s="41"/>
      <c r="ER8" s="41"/>
      <c r="ES8" s="41"/>
      <c r="ET8" s="41"/>
      <c r="EU8" s="41"/>
      <c r="EV8" s="41"/>
      <c r="EW8" s="41"/>
      <c r="EX8" s="41"/>
      <c r="EY8" s="41"/>
      <c r="EZ8" s="41"/>
      <c r="FA8" s="41"/>
      <c r="FB8" s="41"/>
      <c r="FC8" s="41"/>
      <c r="FD8" s="41"/>
      <c r="FE8" s="41"/>
      <c r="FF8" s="41"/>
      <c r="FG8" s="41"/>
      <c r="FH8" s="41"/>
      <c r="FI8" s="41"/>
      <c r="FJ8" s="41"/>
      <c r="FK8" s="41"/>
      <c r="FL8" s="41"/>
      <c r="FM8" s="41"/>
      <c r="FN8" s="41"/>
      <c r="FO8" s="41"/>
      <c r="FP8" s="41"/>
      <c r="FQ8" s="41"/>
      <c r="FR8" s="41"/>
      <c r="FS8" s="41"/>
      <c r="FT8" s="41"/>
      <c r="FU8" s="41"/>
      <c r="FV8" s="41"/>
      <c r="FW8" s="41"/>
      <c r="FX8" s="41"/>
      <c r="FY8" s="41"/>
      <c r="FZ8" s="41"/>
      <c r="GA8" s="41"/>
      <c r="GB8" s="41"/>
      <c r="GC8" s="41"/>
    </row>
    <row r="9" spans="3:185" s="329" customFormat="1" x14ac:dyDescent="0.25">
      <c r="D9" s="2"/>
      <c r="E9" s="287"/>
      <c r="BT9" s="46"/>
      <c r="BU9" s="46"/>
      <c r="BV9" s="41"/>
      <c r="BW9" s="41"/>
      <c r="BX9" s="41"/>
      <c r="BY9" s="41"/>
      <c r="BZ9" s="41"/>
      <c r="CA9" s="41"/>
      <c r="CB9" s="41"/>
      <c r="CC9" s="41"/>
      <c r="CD9" s="41"/>
      <c r="CE9" s="41"/>
      <c r="CF9" s="41"/>
      <c r="CG9" s="41"/>
      <c r="CH9" s="41"/>
      <c r="CI9" s="41"/>
      <c r="CJ9" s="41"/>
      <c r="CK9" s="41"/>
      <c r="CL9" s="41"/>
      <c r="CM9" s="41"/>
      <c r="CN9" s="41"/>
      <c r="CO9" s="41"/>
      <c r="CP9" s="41"/>
      <c r="CQ9" s="41"/>
      <c r="CR9" s="41"/>
      <c r="CS9" s="41"/>
      <c r="CT9" s="41"/>
      <c r="CU9" s="41"/>
      <c r="CV9" s="41"/>
      <c r="CW9" s="41"/>
      <c r="CX9" s="41"/>
      <c r="CY9" s="41"/>
      <c r="CZ9" s="41"/>
      <c r="DA9" s="41"/>
      <c r="DB9" s="41"/>
      <c r="DC9" s="41"/>
      <c r="DD9" s="41"/>
      <c r="DE9" s="41"/>
      <c r="DF9" s="41"/>
      <c r="DG9" s="41"/>
      <c r="DH9" s="41"/>
      <c r="DI9" s="41"/>
      <c r="DJ9" s="41"/>
      <c r="DK9" s="41"/>
      <c r="DL9" s="41"/>
      <c r="DM9" s="41"/>
      <c r="DN9" s="41"/>
      <c r="DO9" s="41"/>
      <c r="DP9" s="41"/>
      <c r="DQ9" s="41"/>
      <c r="DR9" s="41"/>
      <c r="DS9" s="41"/>
      <c r="DT9" s="41"/>
      <c r="DU9" s="41"/>
      <c r="DV9" s="41"/>
      <c r="DW9" s="41"/>
      <c r="DX9" s="41"/>
      <c r="DY9" s="41"/>
      <c r="DZ9" s="41"/>
      <c r="EA9" s="41"/>
      <c r="EB9" s="41"/>
      <c r="EC9" s="41"/>
      <c r="ED9" s="41"/>
      <c r="EE9" s="41"/>
      <c r="EF9" s="41"/>
      <c r="EG9" s="41"/>
      <c r="EH9" s="41"/>
      <c r="EI9" s="41"/>
      <c r="EJ9" s="41"/>
      <c r="EK9" s="41"/>
      <c r="EL9" s="41"/>
      <c r="EM9" s="41"/>
      <c r="EN9" s="41"/>
      <c r="EO9" s="41"/>
      <c r="EP9" s="41"/>
      <c r="EQ9" s="41"/>
      <c r="ER9" s="41"/>
      <c r="ES9" s="41"/>
      <c r="ET9" s="41"/>
      <c r="EU9" s="41"/>
      <c r="EV9" s="41"/>
      <c r="EW9" s="41"/>
      <c r="EX9" s="41"/>
      <c r="EY9" s="41"/>
      <c r="EZ9" s="41"/>
      <c r="FA9" s="41"/>
      <c r="FB9" s="41"/>
      <c r="FC9" s="41"/>
      <c r="FD9" s="41"/>
      <c r="FE9" s="41"/>
      <c r="FF9" s="41"/>
      <c r="FG9" s="41"/>
      <c r="FH9" s="41"/>
      <c r="FI9" s="41"/>
      <c r="FJ9" s="41"/>
      <c r="FK9" s="41"/>
      <c r="FL9" s="41"/>
      <c r="FM9" s="41"/>
      <c r="FN9" s="41"/>
      <c r="FO9" s="41"/>
      <c r="FP9" s="41"/>
      <c r="FQ9" s="41"/>
      <c r="FR9" s="41"/>
      <c r="FS9" s="41"/>
      <c r="FT9" s="41"/>
      <c r="FU9" s="41"/>
      <c r="FV9" s="41"/>
      <c r="FW9" s="41"/>
      <c r="FX9" s="41"/>
      <c r="FY9" s="41"/>
      <c r="FZ9" s="41"/>
      <c r="GA9" s="41"/>
      <c r="GB9" s="41"/>
      <c r="GC9" s="41"/>
    </row>
    <row r="10" spans="3:185" s="329" customFormat="1" x14ac:dyDescent="0.25">
      <c r="D10" s="2"/>
      <c r="E10" s="287"/>
      <c r="BT10" s="46"/>
      <c r="BU10" s="46"/>
      <c r="BV10" s="41"/>
      <c r="BW10" s="41"/>
      <c r="BX10" s="41"/>
      <c r="BY10" s="41"/>
      <c r="BZ10" s="41"/>
      <c r="CA10" s="41"/>
      <c r="CB10" s="41"/>
      <c r="CC10" s="41"/>
      <c r="CD10" s="41"/>
      <c r="CE10" s="41"/>
      <c r="CF10" s="41"/>
      <c r="CG10" s="41"/>
      <c r="CH10" s="41"/>
      <c r="CI10" s="41"/>
      <c r="CJ10" s="41"/>
      <c r="CK10" s="41"/>
      <c r="CL10" s="41"/>
      <c r="CM10" s="41"/>
      <c r="CN10" s="41"/>
      <c r="CO10" s="41"/>
      <c r="CP10" s="41"/>
      <c r="CQ10" s="41"/>
      <c r="CR10" s="41"/>
      <c r="CS10" s="41"/>
      <c r="CT10" s="41"/>
      <c r="CU10" s="41"/>
      <c r="CV10" s="41"/>
      <c r="CW10" s="41"/>
      <c r="CX10" s="41"/>
      <c r="CY10" s="41"/>
      <c r="CZ10" s="41"/>
      <c r="DA10" s="41"/>
      <c r="DB10" s="41"/>
      <c r="DC10" s="41"/>
      <c r="DD10" s="41"/>
      <c r="DE10" s="41"/>
      <c r="DF10" s="41"/>
      <c r="DG10" s="41"/>
      <c r="DH10" s="41"/>
      <c r="DI10" s="41"/>
      <c r="DJ10" s="41"/>
      <c r="DK10" s="41"/>
      <c r="DL10" s="41"/>
      <c r="DM10" s="41"/>
      <c r="DN10" s="41"/>
      <c r="DO10" s="41"/>
      <c r="DP10" s="41"/>
      <c r="DQ10" s="41"/>
      <c r="DR10" s="41"/>
      <c r="DS10" s="41"/>
      <c r="DT10" s="41"/>
      <c r="DU10" s="41"/>
      <c r="DV10" s="41"/>
      <c r="DW10" s="41"/>
      <c r="DX10" s="41"/>
      <c r="DY10" s="41"/>
      <c r="DZ10" s="41"/>
      <c r="EA10" s="41"/>
      <c r="EB10" s="41"/>
      <c r="EC10" s="41"/>
      <c r="ED10" s="41"/>
      <c r="EE10" s="41"/>
      <c r="EF10" s="41"/>
      <c r="EG10" s="41"/>
      <c r="EH10" s="41"/>
      <c r="EI10" s="41"/>
      <c r="EJ10" s="41"/>
      <c r="EK10" s="41"/>
      <c r="EL10" s="41"/>
      <c r="EM10" s="41"/>
      <c r="EN10" s="41"/>
      <c r="EO10" s="41"/>
      <c r="EP10" s="41"/>
      <c r="EQ10" s="41"/>
      <c r="ER10" s="41"/>
      <c r="ES10" s="41"/>
      <c r="ET10" s="41"/>
      <c r="EU10" s="41"/>
      <c r="EV10" s="41"/>
      <c r="EW10" s="41"/>
      <c r="EX10" s="41"/>
      <c r="EY10" s="41"/>
      <c r="EZ10" s="41"/>
      <c r="FA10" s="41"/>
      <c r="FB10" s="41"/>
      <c r="FC10" s="41"/>
      <c r="FD10" s="41"/>
      <c r="FE10" s="41"/>
      <c r="FF10" s="41"/>
      <c r="FG10" s="41"/>
      <c r="FH10" s="41"/>
      <c r="FI10" s="41"/>
      <c r="FJ10" s="41"/>
      <c r="FK10" s="41"/>
      <c r="FL10" s="41"/>
      <c r="FM10" s="41"/>
      <c r="FN10" s="41"/>
      <c r="FO10" s="41"/>
      <c r="FP10" s="41"/>
      <c r="FQ10" s="41"/>
      <c r="FR10" s="41"/>
      <c r="FS10" s="41"/>
      <c r="FT10" s="41"/>
      <c r="FU10" s="41"/>
      <c r="FV10" s="41"/>
      <c r="FW10" s="41"/>
      <c r="FX10" s="41"/>
      <c r="FY10" s="41"/>
      <c r="FZ10" s="41"/>
      <c r="GA10" s="41"/>
      <c r="GB10" s="41"/>
      <c r="GC10" s="41"/>
    </row>
    <row r="11" spans="3:185" s="329" customFormat="1" x14ac:dyDescent="0.25">
      <c r="D11" s="2"/>
      <c r="E11" s="287"/>
      <c r="BT11" s="46"/>
      <c r="BU11" s="46"/>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row>
    <row r="12" spans="3:185" s="329" customFormat="1" x14ac:dyDescent="0.25">
      <c r="D12" s="2"/>
      <c r="E12" s="287"/>
      <c r="BT12" s="46"/>
      <c r="BU12" s="46"/>
      <c r="BV12" s="41"/>
      <c r="BW12" s="41"/>
      <c r="BX12" s="41"/>
      <c r="BY12" s="41"/>
      <c r="BZ12" s="41"/>
      <c r="CA12" s="41"/>
      <c r="CB12" s="41"/>
      <c r="CC12" s="41"/>
      <c r="CD12" s="41"/>
      <c r="CE12" s="41"/>
      <c r="CF12" s="41"/>
      <c r="CG12" s="41"/>
      <c r="CH12" s="41"/>
      <c r="CI12" s="41"/>
      <c r="CJ12" s="41"/>
      <c r="CK12" s="41"/>
      <c r="CL12" s="41"/>
      <c r="CM12" s="41"/>
      <c r="CN12" s="41"/>
      <c r="CO12" s="41"/>
      <c r="CP12" s="41"/>
      <c r="CQ12" s="41"/>
      <c r="CR12" s="41"/>
      <c r="CS12" s="41"/>
      <c r="CT12" s="41"/>
      <c r="CU12" s="41"/>
      <c r="CV12" s="41"/>
      <c r="CW12" s="41"/>
      <c r="CX12" s="41"/>
      <c r="CY12" s="41"/>
      <c r="CZ12" s="41"/>
      <c r="DA12" s="41"/>
      <c r="DB12" s="41"/>
      <c r="DC12" s="41"/>
      <c r="DD12" s="41"/>
      <c r="DE12" s="41"/>
      <c r="DF12" s="41"/>
      <c r="DG12" s="41"/>
      <c r="DH12" s="41"/>
      <c r="DI12" s="41"/>
      <c r="DJ12" s="41"/>
      <c r="DK12" s="41"/>
      <c r="DL12" s="41"/>
      <c r="DM12" s="41"/>
      <c r="DN12" s="41"/>
      <c r="DO12" s="41"/>
      <c r="DP12" s="41"/>
      <c r="DQ12" s="41"/>
      <c r="DR12" s="41"/>
      <c r="DS12" s="41"/>
      <c r="DT12" s="41"/>
      <c r="DU12" s="41"/>
      <c r="DV12" s="41"/>
      <c r="DW12" s="41"/>
      <c r="DX12" s="41"/>
      <c r="DY12" s="41"/>
      <c r="DZ12" s="41"/>
      <c r="EA12" s="41"/>
      <c r="EB12" s="41"/>
      <c r="EC12" s="41"/>
      <c r="ED12" s="41"/>
      <c r="EE12" s="41"/>
      <c r="EF12" s="41"/>
      <c r="EG12" s="41"/>
      <c r="EH12" s="41"/>
      <c r="EI12" s="41"/>
      <c r="EJ12" s="41"/>
      <c r="EK12" s="41"/>
      <c r="EL12" s="41"/>
      <c r="EM12" s="41"/>
      <c r="EN12" s="41"/>
      <c r="EO12" s="41"/>
      <c r="EP12" s="41"/>
      <c r="EQ12" s="41"/>
      <c r="ER12" s="41"/>
      <c r="ES12" s="41"/>
      <c r="ET12" s="41"/>
      <c r="EU12" s="41"/>
      <c r="EV12" s="41"/>
      <c r="EW12" s="41"/>
      <c r="EX12" s="41"/>
      <c r="EY12" s="41"/>
      <c r="EZ12" s="41"/>
      <c r="FA12" s="41"/>
      <c r="FB12" s="41"/>
      <c r="FC12" s="41"/>
      <c r="FD12" s="41"/>
      <c r="FE12" s="41"/>
      <c r="FF12" s="41"/>
      <c r="FG12" s="41"/>
      <c r="FH12" s="41"/>
      <c r="FI12" s="41"/>
      <c r="FJ12" s="41"/>
      <c r="FK12" s="41"/>
      <c r="FL12" s="41"/>
      <c r="FM12" s="41"/>
      <c r="FN12" s="41"/>
      <c r="FO12" s="41"/>
      <c r="FP12" s="41"/>
      <c r="FQ12" s="41"/>
      <c r="FR12" s="41"/>
      <c r="FS12" s="41"/>
      <c r="FT12" s="41"/>
      <c r="FU12" s="41"/>
      <c r="FV12" s="41"/>
      <c r="FW12" s="41"/>
      <c r="FX12" s="41"/>
      <c r="FY12" s="41"/>
      <c r="FZ12" s="41"/>
      <c r="GA12" s="41"/>
      <c r="GB12" s="41"/>
      <c r="GC12" s="41"/>
    </row>
    <row r="13" spans="3:185" s="329" customFormat="1" x14ac:dyDescent="0.25">
      <c r="D13" s="2"/>
      <c r="E13" s="287"/>
      <c r="BT13" s="46"/>
      <c r="BU13" s="46"/>
      <c r="BV13" s="41"/>
      <c r="BW13" s="41"/>
      <c r="BX13" s="41"/>
      <c r="BY13" s="41"/>
      <c r="BZ13" s="41"/>
      <c r="CA13" s="41"/>
      <c r="CB13" s="41"/>
      <c r="CC13" s="41"/>
      <c r="CD13" s="41"/>
      <c r="CE13" s="41"/>
      <c r="CF13" s="41"/>
      <c r="CG13" s="41"/>
      <c r="CH13" s="41"/>
      <c r="CI13" s="41"/>
      <c r="CJ13" s="41"/>
      <c r="CK13" s="41"/>
      <c r="CL13" s="41"/>
      <c r="CM13" s="41"/>
      <c r="CN13" s="41"/>
      <c r="CO13" s="41"/>
      <c r="CP13" s="41"/>
      <c r="CQ13" s="41"/>
      <c r="CR13" s="41"/>
      <c r="CS13" s="41"/>
      <c r="CT13" s="41"/>
      <c r="CU13" s="41"/>
      <c r="CV13" s="41"/>
      <c r="CW13" s="41"/>
      <c r="CX13" s="41"/>
      <c r="CY13" s="41"/>
      <c r="CZ13" s="41"/>
      <c r="DA13" s="41"/>
      <c r="DB13" s="41"/>
      <c r="DC13" s="41"/>
      <c r="DD13" s="41"/>
      <c r="DE13" s="41"/>
      <c r="DF13" s="41"/>
      <c r="DG13" s="41"/>
      <c r="DH13" s="41"/>
      <c r="DI13" s="41"/>
      <c r="DJ13" s="41"/>
      <c r="DK13" s="41"/>
      <c r="DL13" s="41"/>
      <c r="DM13" s="41"/>
      <c r="DN13" s="41"/>
      <c r="DO13" s="41"/>
      <c r="DP13" s="41"/>
      <c r="DQ13" s="41"/>
      <c r="DR13" s="41"/>
      <c r="DS13" s="41"/>
      <c r="DT13" s="41"/>
      <c r="DU13" s="41"/>
      <c r="DV13" s="41"/>
      <c r="DW13" s="41"/>
      <c r="DX13" s="41"/>
      <c r="DY13" s="41"/>
      <c r="DZ13" s="41"/>
      <c r="EA13" s="41"/>
      <c r="EB13" s="41"/>
      <c r="EC13" s="41"/>
      <c r="ED13" s="41"/>
      <c r="EE13" s="41"/>
      <c r="EF13" s="41"/>
      <c r="EG13" s="41"/>
      <c r="EH13" s="41"/>
      <c r="EI13" s="41"/>
      <c r="EJ13" s="41"/>
      <c r="EK13" s="41"/>
      <c r="EL13" s="41"/>
      <c r="EM13" s="41"/>
      <c r="EN13" s="41"/>
      <c r="EO13" s="41"/>
      <c r="EP13" s="41"/>
      <c r="EQ13" s="41"/>
      <c r="ER13" s="41"/>
      <c r="ES13" s="41"/>
      <c r="ET13" s="41"/>
      <c r="EU13" s="41"/>
      <c r="EV13" s="41"/>
      <c r="EW13" s="41"/>
      <c r="EX13" s="41"/>
      <c r="EY13" s="41"/>
      <c r="EZ13" s="41"/>
      <c r="FA13" s="41"/>
      <c r="FB13" s="41"/>
      <c r="FC13" s="41"/>
      <c r="FD13" s="41"/>
      <c r="FE13" s="41"/>
      <c r="FF13" s="41"/>
      <c r="FG13" s="41"/>
      <c r="FH13" s="41"/>
      <c r="FI13" s="41"/>
      <c r="FJ13" s="41"/>
      <c r="FK13" s="41"/>
      <c r="FL13" s="41"/>
      <c r="FM13" s="41"/>
      <c r="FN13" s="41"/>
      <c r="FO13" s="41"/>
      <c r="FP13" s="41"/>
      <c r="FQ13" s="41"/>
      <c r="FR13" s="41"/>
      <c r="FS13" s="41"/>
      <c r="FT13" s="41"/>
      <c r="FU13" s="41"/>
      <c r="FV13" s="41"/>
      <c r="FW13" s="41"/>
      <c r="FX13" s="41"/>
      <c r="FY13" s="41"/>
      <c r="FZ13" s="41"/>
      <c r="GA13" s="41"/>
      <c r="GB13" s="41"/>
      <c r="GC13" s="41"/>
    </row>
    <row r="14" spans="3:185" s="329" customFormat="1" x14ac:dyDescent="0.25">
      <c r="D14" s="2"/>
      <c r="E14" s="287"/>
      <c r="BT14" s="46"/>
      <c r="BU14" s="46"/>
      <c r="BV14" s="41"/>
      <c r="BW14" s="41"/>
      <c r="BX14" s="41"/>
      <c r="BY14" s="41"/>
      <c r="BZ14" s="41"/>
      <c r="CA14" s="41"/>
      <c r="CB14" s="41"/>
      <c r="CC14" s="41"/>
      <c r="CD14" s="41"/>
      <c r="CE14" s="41"/>
      <c r="CF14" s="41"/>
      <c r="CG14" s="41"/>
      <c r="CH14" s="41"/>
      <c r="CI14" s="41"/>
      <c r="CJ14" s="41"/>
      <c r="CK14" s="41"/>
      <c r="CL14" s="41"/>
      <c r="CM14" s="41"/>
      <c r="CN14" s="41"/>
      <c r="CO14" s="41"/>
      <c r="CP14" s="41"/>
      <c r="CQ14" s="41"/>
      <c r="CR14" s="41"/>
      <c r="CS14" s="41"/>
      <c r="CT14" s="41"/>
      <c r="CU14" s="41"/>
      <c r="CV14" s="41"/>
      <c r="CW14" s="41"/>
      <c r="CX14" s="41"/>
      <c r="CY14" s="41"/>
      <c r="CZ14" s="41"/>
      <c r="DA14" s="41"/>
      <c r="DB14" s="41"/>
      <c r="DC14" s="41"/>
      <c r="DD14" s="41"/>
      <c r="DE14" s="41"/>
      <c r="DF14" s="41"/>
      <c r="DG14" s="41"/>
      <c r="DH14" s="41"/>
      <c r="DI14" s="41"/>
      <c r="DJ14" s="41"/>
      <c r="DK14" s="41"/>
      <c r="DL14" s="41"/>
      <c r="DM14" s="41"/>
      <c r="DN14" s="41"/>
      <c r="DO14" s="41"/>
      <c r="DP14" s="41"/>
      <c r="DQ14" s="41"/>
      <c r="DR14" s="41"/>
      <c r="DS14" s="41"/>
      <c r="DT14" s="41"/>
      <c r="DU14" s="41"/>
      <c r="DV14" s="41"/>
      <c r="DW14" s="41"/>
      <c r="DX14" s="41"/>
      <c r="DY14" s="41"/>
      <c r="DZ14" s="41"/>
      <c r="EA14" s="41"/>
      <c r="EB14" s="41"/>
      <c r="EC14" s="41"/>
      <c r="ED14" s="41"/>
      <c r="EE14" s="41"/>
      <c r="EF14" s="41"/>
      <c r="EG14" s="41"/>
      <c r="EH14" s="41"/>
      <c r="EI14" s="41"/>
      <c r="EJ14" s="41"/>
      <c r="EK14" s="41"/>
      <c r="EL14" s="41"/>
      <c r="EM14" s="41"/>
      <c r="EN14" s="41"/>
      <c r="EO14" s="41"/>
      <c r="EP14" s="41"/>
      <c r="EQ14" s="41"/>
      <c r="ER14" s="41"/>
      <c r="ES14" s="41"/>
      <c r="ET14" s="41"/>
      <c r="EU14" s="41"/>
      <c r="EV14" s="41"/>
      <c r="EW14" s="41"/>
      <c r="EX14" s="41"/>
      <c r="EY14" s="41"/>
      <c r="EZ14" s="41"/>
      <c r="FA14" s="41"/>
      <c r="FB14" s="41"/>
      <c r="FC14" s="41"/>
      <c r="FD14" s="41"/>
      <c r="FE14" s="41"/>
      <c r="FF14" s="41"/>
      <c r="FG14" s="41"/>
      <c r="FH14" s="41"/>
      <c r="FI14" s="41"/>
      <c r="FJ14" s="41"/>
      <c r="FK14" s="41"/>
      <c r="FL14" s="41"/>
      <c r="FM14" s="41"/>
      <c r="FN14" s="41"/>
      <c r="FO14" s="41"/>
      <c r="FP14" s="41"/>
      <c r="FQ14" s="41"/>
      <c r="FR14" s="41"/>
      <c r="FS14" s="41"/>
      <c r="FT14" s="41"/>
      <c r="FU14" s="41"/>
      <c r="FV14" s="41"/>
      <c r="FW14" s="41"/>
      <c r="FX14" s="41"/>
      <c r="FY14" s="41"/>
      <c r="FZ14" s="41"/>
      <c r="GA14" s="41"/>
      <c r="GB14" s="41"/>
      <c r="GC14" s="41"/>
    </row>
    <row r="15" spans="3:185" s="329" customFormat="1" x14ac:dyDescent="0.25">
      <c r="D15" s="2"/>
      <c r="E15" s="287"/>
      <c r="BT15" s="46"/>
      <c r="BU15" s="46"/>
      <c r="BV15" s="41"/>
      <c r="BW15" s="41"/>
      <c r="BX15" s="41"/>
      <c r="BY15" s="41"/>
      <c r="BZ15" s="41"/>
      <c r="CA15" s="41"/>
      <c r="CB15" s="41"/>
      <c r="CC15" s="41"/>
      <c r="CD15" s="41"/>
      <c r="CE15" s="41"/>
      <c r="CF15" s="41"/>
      <c r="CG15" s="41"/>
      <c r="CH15" s="41"/>
      <c r="CI15" s="41"/>
      <c r="CJ15" s="41"/>
      <c r="CK15" s="41"/>
      <c r="CL15" s="41"/>
      <c r="CM15" s="41"/>
      <c r="CN15" s="41"/>
      <c r="CO15" s="41"/>
      <c r="CP15" s="41"/>
      <c r="CQ15" s="41"/>
      <c r="CR15" s="41"/>
      <c r="CS15" s="41"/>
      <c r="CT15" s="41"/>
      <c r="CU15" s="41"/>
      <c r="CV15" s="41"/>
      <c r="CW15" s="41"/>
      <c r="CX15" s="41"/>
      <c r="CY15" s="41"/>
      <c r="CZ15" s="41"/>
      <c r="DA15" s="41"/>
      <c r="DB15" s="41"/>
      <c r="DC15" s="41"/>
      <c r="DD15" s="41"/>
      <c r="DE15" s="41"/>
      <c r="DF15" s="41"/>
      <c r="DG15" s="41"/>
      <c r="DH15" s="41"/>
      <c r="DI15" s="41"/>
      <c r="DJ15" s="41"/>
      <c r="DK15" s="41"/>
      <c r="DL15" s="41"/>
      <c r="DM15" s="41"/>
      <c r="DN15" s="41"/>
      <c r="DO15" s="41"/>
      <c r="DP15" s="41"/>
      <c r="DQ15" s="41"/>
      <c r="DR15" s="41"/>
      <c r="DS15" s="41"/>
      <c r="DT15" s="41"/>
      <c r="DU15" s="41"/>
      <c r="DV15" s="41"/>
      <c r="DW15" s="41"/>
      <c r="DX15" s="41"/>
      <c r="DY15" s="41"/>
      <c r="DZ15" s="41"/>
      <c r="EA15" s="41"/>
      <c r="EB15" s="41"/>
      <c r="EC15" s="41"/>
      <c r="ED15" s="41"/>
      <c r="EE15" s="41"/>
      <c r="EF15" s="41"/>
      <c r="EG15" s="41"/>
      <c r="EH15" s="41"/>
      <c r="EI15" s="41"/>
      <c r="EJ15" s="41"/>
      <c r="EK15" s="41"/>
      <c r="EL15" s="41"/>
      <c r="EM15" s="41"/>
      <c r="EN15" s="41"/>
      <c r="EO15" s="41"/>
      <c r="EP15" s="41"/>
      <c r="EQ15" s="41"/>
      <c r="ER15" s="41"/>
      <c r="ES15" s="41"/>
      <c r="ET15" s="41"/>
      <c r="EU15" s="41"/>
      <c r="EV15" s="41"/>
      <c r="EW15" s="41"/>
      <c r="EX15" s="41"/>
      <c r="EY15" s="41"/>
      <c r="EZ15" s="41"/>
      <c r="FA15" s="41"/>
      <c r="FB15" s="41"/>
      <c r="FC15" s="41"/>
      <c r="FD15" s="41"/>
      <c r="FE15" s="41"/>
      <c r="FF15" s="41"/>
      <c r="FG15" s="41"/>
      <c r="FH15" s="41"/>
      <c r="FI15" s="41"/>
      <c r="FJ15" s="41"/>
      <c r="FK15" s="41"/>
      <c r="FL15" s="41"/>
      <c r="FM15" s="41"/>
      <c r="FN15" s="41"/>
      <c r="FO15" s="41"/>
      <c r="FP15" s="41"/>
      <c r="FQ15" s="41"/>
      <c r="FR15" s="41"/>
      <c r="FS15" s="41"/>
      <c r="FT15" s="41"/>
      <c r="FU15" s="41"/>
      <c r="FV15" s="41"/>
      <c r="FW15" s="41"/>
      <c r="FX15" s="41"/>
      <c r="FY15" s="41"/>
      <c r="FZ15" s="41"/>
      <c r="GA15" s="41"/>
      <c r="GB15" s="41"/>
      <c r="GC15" s="41"/>
    </row>
    <row r="16" spans="3:185" s="329" customFormat="1" x14ac:dyDescent="0.25">
      <c r="D16" s="2"/>
      <c r="E16" s="287"/>
      <c r="BT16" s="46"/>
      <c r="BU16" s="46"/>
      <c r="BV16" s="41"/>
      <c r="BW16" s="41"/>
      <c r="BX16" s="41"/>
      <c r="BY16" s="41"/>
      <c r="BZ16" s="41"/>
      <c r="CA16" s="41"/>
      <c r="CB16" s="41"/>
      <c r="CC16" s="41"/>
      <c r="CD16" s="41"/>
      <c r="CE16" s="41"/>
      <c r="CF16" s="41"/>
      <c r="CG16" s="41"/>
      <c r="CH16" s="41"/>
      <c r="CI16" s="41"/>
      <c r="CJ16" s="41"/>
      <c r="CK16" s="41"/>
      <c r="CL16" s="41"/>
      <c r="CM16" s="41"/>
      <c r="CN16" s="41"/>
      <c r="CO16" s="41"/>
      <c r="CP16" s="41"/>
      <c r="CQ16" s="41"/>
      <c r="CR16" s="41"/>
      <c r="CS16" s="41"/>
      <c r="CT16" s="41"/>
      <c r="CU16" s="41"/>
      <c r="CV16" s="41"/>
      <c r="CW16" s="41"/>
      <c r="CX16" s="41"/>
      <c r="CY16" s="41"/>
      <c r="CZ16" s="41"/>
      <c r="DA16" s="41"/>
      <c r="DB16" s="41"/>
      <c r="DC16" s="41"/>
      <c r="DD16" s="41"/>
      <c r="DE16" s="41"/>
      <c r="DF16" s="41"/>
      <c r="DG16" s="41"/>
      <c r="DH16" s="41"/>
      <c r="DI16" s="41"/>
      <c r="DJ16" s="41"/>
      <c r="DK16" s="41"/>
      <c r="DL16" s="41"/>
      <c r="DM16" s="41"/>
      <c r="DN16" s="41"/>
      <c r="DO16" s="41"/>
      <c r="DP16" s="41"/>
      <c r="DQ16" s="41"/>
      <c r="DR16" s="41"/>
      <c r="DS16" s="41"/>
      <c r="DT16" s="41"/>
      <c r="DU16" s="41"/>
      <c r="DV16" s="41"/>
      <c r="DW16" s="41"/>
      <c r="DX16" s="41"/>
      <c r="DY16" s="41"/>
      <c r="DZ16" s="41"/>
      <c r="EA16" s="41"/>
      <c r="EB16" s="41"/>
      <c r="EC16" s="41"/>
      <c r="ED16" s="41"/>
      <c r="EE16" s="41"/>
      <c r="EF16" s="41"/>
      <c r="EG16" s="41"/>
      <c r="EH16" s="41"/>
      <c r="EI16" s="41"/>
      <c r="EJ16" s="41"/>
      <c r="EK16" s="41"/>
      <c r="EL16" s="41"/>
      <c r="EM16" s="41"/>
      <c r="EN16" s="41"/>
      <c r="EO16" s="41"/>
      <c r="EP16" s="41"/>
      <c r="EQ16" s="41"/>
      <c r="ER16" s="41"/>
      <c r="ES16" s="41"/>
      <c r="ET16" s="41"/>
      <c r="EU16" s="41"/>
      <c r="EV16" s="41"/>
      <c r="EW16" s="41"/>
      <c r="EX16" s="41"/>
      <c r="EY16" s="41"/>
      <c r="EZ16" s="41"/>
      <c r="FA16" s="41"/>
      <c r="FB16" s="41"/>
      <c r="FC16" s="41"/>
      <c r="FD16" s="41"/>
      <c r="FE16" s="41"/>
      <c r="FF16" s="41"/>
      <c r="FG16" s="41"/>
      <c r="FH16" s="41"/>
      <c r="FI16" s="41"/>
      <c r="FJ16" s="41"/>
      <c r="FK16" s="41"/>
      <c r="FL16" s="41"/>
      <c r="FM16" s="41"/>
      <c r="FN16" s="41"/>
      <c r="FO16" s="41"/>
      <c r="FP16" s="41"/>
      <c r="FQ16" s="41"/>
      <c r="FR16" s="41"/>
      <c r="FS16" s="41"/>
      <c r="FT16" s="41"/>
      <c r="FU16" s="41"/>
      <c r="FV16" s="41"/>
      <c r="FW16" s="41"/>
      <c r="FX16" s="41"/>
      <c r="FY16" s="41"/>
      <c r="FZ16" s="41"/>
      <c r="GA16" s="41"/>
      <c r="GB16" s="41"/>
      <c r="GC16" s="41"/>
    </row>
    <row r="17" spans="4:185" s="329" customFormat="1" x14ac:dyDescent="0.25">
      <c r="D17" s="2"/>
      <c r="E17" s="287"/>
      <c r="BT17" s="46"/>
      <c r="BU17" s="46"/>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row>
    <row r="18" spans="4:185" s="329" customFormat="1" x14ac:dyDescent="0.25">
      <c r="D18" s="2"/>
      <c r="E18" s="287"/>
      <c r="BT18" s="46"/>
      <c r="BU18" s="46"/>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row>
    <row r="19" spans="4:185" s="329" customFormat="1" x14ac:dyDescent="0.25">
      <c r="D19" s="2"/>
      <c r="E19" s="287"/>
      <c r="BT19" s="46"/>
      <c r="BU19" s="46"/>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row>
    <row r="20" spans="4:185" s="329" customFormat="1" x14ac:dyDescent="0.25">
      <c r="D20" s="2"/>
      <c r="E20" s="287"/>
      <c r="BT20" s="46"/>
      <c r="BU20" s="46"/>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row>
    <row r="21" spans="4:185" s="329" customFormat="1" x14ac:dyDescent="0.25">
      <c r="D21" s="2"/>
      <c r="E21" s="287"/>
      <c r="BT21" s="46"/>
      <c r="BU21" s="46"/>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row>
    <row r="22" spans="4:185" s="329" customFormat="1" x14ac:dyDescent="0.25">
      <c r="D22" s="2"/>
      <c r="E22" s="287"/>
      <c r="BT22" s="46"/>
      <c r="BU22" s="46"/>
      <c r="BV22" s="41"/>
      <c r="BW22" s="41"/>
      <c r="BX22" s="41"/>
      <c r="BY22" s="41"/>
      <c r="BZ22" s="41"/>
      <c r="CA22" s="41"/>
      <c r="CB22" s="41"/>
      <c r="CC22" s="41"/>
      <c r="CD22" s="41"/>
      <c r="CE22" s="41"/>
      <c r="CF22" s="41"/>
      <c r="CG22" s="41"/>
      <c r="CH22" s="41"/>
      <c r="CI22" s="41"/>
      <c r="CJ22" s="41"/>
      <c r="CK22" s="41"/>
      <c r="CL22" s="41"/>
      <c r="CM22" s="41"/>
      <c r="CN22" s="41"/>
      <c r="CO22" s="41"/>
      <c r="CP22" s="41"/>
      <c r="CQ22" s="41"/>
      <c r="CR22" s="41"/>
      <c r="CS22" s="41"/>
      <c r="CT22" s="41"/>
      <c r="CU22" s="41"/>
      <c r="CV22" s="41"/>
      <c r="CW22" s="41"/>
      <c r="CX22" s="41"/>
      <c r="CY22" s="41"/>
      <c r="CZ22" s="41"/>
      <c r="DA22" s="41"/>
      <c r="DB22" s="41"/>
      <c r="DC22" s="41"/>
      <c r="DD22" s="41"/>
      <c r="DE22" s="41"/>
      <c r="DF22" s="41"/>
      <c r="DG22" s="41"/>
      <c r="DH22" s="41"/>
      <c r="DI22" s="41"/>
      <c r="DJ22" s="41"/>
      <c r="DK22" s="41"/>
      <c r="DL22" s="41"/>
      <c r="DM22" s="41"/>
      <c r="DN22" s="41"/>
      <c r="DO22" s="41"/>
      <c r="DP22" s="41"/>
      <c r="DQ22" s="41"/>
      <c r="DR22" s="41"/>
      <c r="DS22" s="41"/>
      <c r="DT22" s="41"/>
      <c r="DU22" s="41"/>
      <c r="DV22" s="41"/>
      <c r="DW22" s="41"/>
      <c r="DX22" s="41"/>
      <c r="DY22" s="41"/>
      <c r="DZ22" s="41"/>
      <c r="EA22" s="41"/>
      <c r="EB22" s="41"/>
      <c r="EC22" s="41"/>
      <c r="ED22" s="41"/>
      <c r="EE22" s="41"/>
      <c r="EF22" s="41"/>
      <c r="EG22" s="41"/>
      <c r="EH22" s="41"/>
      <c r="EI22" s="41"/>
      <c r="EJ22" s="41"/>
      <c r="EK22" s="41"/>
      <c r="EL22" s="41"/>
      <c r="EM22" s="41"/>
      <c r="EN22" s="41"/>
      <c r="EO22" s="41"/>
      <c r="EP22" s="41"/>
      <c r="EQ22" s="41"/>
      <c r="ER22" s="41"/>
      <c r="ES22" s="41"/>
      <c r="ET22" s="41"/>
      <c r="EU22" s="41"/>
      <c r="EV22" s="41"/>
      <c r="EW22" s="41"/>
      <c r="EX22" s="41"/>
      <c r="EY22" s="41"/>
      <c r="EZ22" s="41"/>
      <c r="FA22" s="41"/>
      <c r="FB22" s="41"/>
      <c r="FC22" s="41"/>
      <c r="FD22" s="41"/>
      <c r="FE22" s="41"/>
      <c r="FF22" s="41"/>
      <c r="FG22" s="41"/>
      <c r="FH22" s="41"/>
      <c r="FI22" s="41"/>
      <c r="FJ22" s="41"/>
      <c r="FK22" s="41"/>
      <c r="FL22" s="41"/>
      <c r="FM22" s="41"/>
      <c r="FN22" s="41"/>
      <c r="FO22" s="41"/>
      <c r="FP22" s="41"/>
      <c r="FQ22" s="41"/>
      <c r="FR22" s="41"/>
      <c r="FS22" s="41"/>
      <c r="FT22" s="41"/>
      <c r="FU22" s="41"/>
      <c r="FV22" s="41"/>
      <c r="FW22" s="41"/>
      <c r="FX22" s="41"/>
      <c r="FY22" s="41"/>
      <c r="FZ22" s="41"/>
      <c r="GA22" s="41"/>
      <c r="GB22" s="41"/>
      <c r="GC22" s="41"/>
    </row>
    <row r="23" spans="4:185" s="329" customFormat="1" x14ac:dyDescent="0.25">
      <c r="D23" s="2"/>
      <c r="E23" s="287"/>
      <c r="BT23" s="46"/>
      <c r="BU23" s="46"/>
      <c r="BV23" s="41"/>
      <c r="BW23" s="41"/>
      <c r="BX23" s="41"/>
      <c r="BY23" s="41"/>
      <c r="BZ23" s="41"/>
      <c r="CA23" s="41"/>
      <c r="CB23" s="41"/>
      <c r="CC23" s="41"/>
      <c r="CD23" s="41"/>
      <c r="CE23" s="41"/>
      <c r="CF23" s="41"/>
      <c r="CG23" s="41"/>
      <c r="CH23" s="41"/>
      <c r="CI23" s="41"/>
      <c r="CJ23" s="41"/>
      <c r="CK23" s="41"/>
      <c r="CL23" s="41"/>
      <c r="CM23" s="41"/>
      <c r="CN23" s="41"/>
      <c r="CO23" s="41"/>
      <c r="CP23" s="41"/>
      <c r="CQ23" s="41"/>
      <c r="CR23" s="41"/>
      <c r="CS23" s="41"/>
      <c r="CT23" s="41"/>
      <c r="CU23" s="41"/>
      <c r="CV23" s="41"/>
      <c r="CW23" s="41"/>
      <c r="CX23" s="41"/>
      <c r="CY23" s="41"/>
      <c r="CZ23" s="41"/>
      <c r="DA23" s="41"/>
      <c r="DB23" s="41"/>
      <c r="DC23" s="41"/>
      <c r="DD23" s="41"/>
      <c r="DE23" s="41"/>
      <c r="DF23" s="41"/>
      <c r="DG23" s="41"/>
      <c r="DH23" s="41"/>
      <c r="DI23" s="41"/>
      <c r="DJ23" s="41"/>
      <c r="DK23" s="41"/>
      <c r="DL23" s="41"/>
      <c r="DM23" s="41"/>
      <c r="DN23" s="41"/>
      <c r="DO23" s="41"/>
      <c r="DP23" s="41"/>
      <c r="DQ23" s="41"/>
      <c r="DR23" s="41"/>
      <c r="DS23" s="41"/>
      <c r="DT23" s="41"/>
      <c r="DU23" s="41"/>
      <c r="DV23" s="41"/>
      <c r="DW23" s="41"/>
      <c r="DX23" s="41"/>
      <c r="DY23" s="41"/>
      <c r="DZ23" s="41"/>
      <c r="EA23" s="41"/>
      <c r="EB23" s="41"/>
      <c r="EC23" s="41"/>
      <c r="ED23" s="41"/>
      <c r="EE23" s="41"/>
      <c r="EF23" s="41"/>
      <c r="EG23" s="41"/>
      <c r="EH23" s="41"/>
      <c r="EI23" s="41"/>
      <c r="EJ23" s="41"/>
      <c r="EK23" s="41"/>
      <c r="EL23" s="41"/>
      <c r="EM23" s="41"/>
      <c r="EN23" s="41"/>
      <c r="EO23" s="41"/>
      <c r="EP23" s="41"/>
      <c r="EQ23" s="41"/>
      <c r="ER23" s="41"/>
      <c r="ES23" s="41"/>
      <c r="ET23" s="41"/>
      <c r="EU23" s="41"/>
      <c r="EV23" s="41"/>
      <c r="EW23" s="41"/>
      <c r="EX23" s="41"/>
      <c r="EY23" s="41"/>
      <c r="EZ23" s="41"/>
      <c r="FA23" s="41"/>
      <c r="FB23" s="41"/>
      <c r="FC23" s="41"/>
      <c r="FD23" s="41"/>
      <c r="FE23" s="41"/>
      <c r="FF23" s="41"/>
      <c r="FG23" s="41"/>
      <c r="FH23" s="41"/>
      <c r="FI23" s="41"/>
      <c r="FJ23" s="41"/>
      <c r="FK23" s="41"/>
      <c r="FL23" s="41"/>
      <c r="FM23" s="41"/>
      <c r="FN23" s="41"/>
      <c r="FO23" s="41"/>
      <c r="FP23" s="41"/>
      <c r="FQ23" s="41"/>
      <c r="FR23" s="41"/>
      <c r="FS23" s="41"/>
      <c r="FT23" s="41"/>
      <c r="FU23" s="41"/>
      <c r="FV23" s="41"/>
      <c r="FW23" s="41"/>
      <c r="FX23" s="41"/>
      <c r="FY23" s="41"/>
      <c r="FZ23" s="41"/>
      <c r="GA23" s="41"/>
      <c r="GB23" s="41"/>
      <c r="GC23" s="41"/>
    </row>
    <row r="24" spans="4:185" s="329" customFormat="1" x14ac:dyDescent="0.25">
      <c r="D24" s="2"/>
      <c r="E24" s="287"/>
      <c r="BT24" s="46"/>
      <c r="BU24" s="46"/>
      <c r="BV24" s="41"/>
      <c r="BW24" s="41"/>
      <c r="BX24" s="41"/>
      <c r="BY24" s="41"/>
      <c r="BZ24" s="41"/>
      <c r="CA24" s="41"/>
      <c r="CB24" s="41"/>
      <c r="CC24" s="41"/>
      <c r="CD24" s="41"/>
      <c r="CE24" s="41"/>
      <c r="CF24" s="41"/>
      <c r="CG24" s="41"/>
      <c r="CH24" s="41"/>
      <c r="CI24" s="41"/>
      <c r="CJ24" s="41"/>
      <c r="CK24" s="41"/>
      <c r="CL24" s="41"/>
      <c r="CM24" s="41"/>
      <c r="CN24" s="41"/>
      <c r="CO24" s="41"/>
      <c r="CP24" s="41"/>
      <c r="CQ24" s="41"/>
      <c r="CR24" s="41"/>
      <c r="CS24" s="41"/>
      <c r="CT24" s="41"/>
      <c r="CU24" s="41"/>
      <c r="CV24" s="41"/>
      <c r="CW24" s="41"/>
      <c r="CX24" s="41"/>
      <c r="CY24" s="41"/>
      <c r="CZ24" s="41"/>
      <c r="DA24" s="41"/>
      <c r="DB24" s="41"/>
      <c r="DC24" s="41"/>
      <c r="DD24" s="41"/>
      <c r="DE24" s="41"/>
      <c r="DF24" s="41"/>
      <c r="DG24" s="41"/>
      <c r="DH24" s="41"/>
      <c r="DI24" s="41"/>
      <c r="DJ24" s="41"/>
      <c r="DK24" s="41"/>
      <c r="DL24" s="41"/>
      <c r="DM24" s="41"/>
      <c r="DN24" s="41"/>
      <c r="DO24" s="41"/>
      <c r="DP24" s="41"/>
      <c r="DQ24" s="41"/>
      <c r="DR24" s="41"/>
      <c r="DS24" s="41"/>
      <c r="DT24" s="41"/>
      <c r="DU24" s="41"/>
      <c r="DV24" s="41"/>
      <c r="DW24" s="41"/>
      <c r="DX24" s="41"/>
      <c r="DY24" s="41"/>
      <c r="DZ24" s="41"/>
      <c r="EA24" s="41"/>
      <c r="EB24" s="41"/>
      <c r="EC24" s="41"/>
      <c r="ED24" s="41"/>
      <c r="EE24" s="41"/>
      <c r="EF24" s="41"/>
      <c r="EG24" s="41"/>
      <c r="EH24" s="41"/>
      <c r="EI24" s="41"/>
      <c r="EJ24" s="41"/>
      <c r="EK24" s="41"/>
      <c r="EL24" s="41"/>
      <c r="EM24" s="41"/>
      <c r="EN24" s="41"/>
      <c r="EO24" s="41"/>
      <c r="EP24" s="41"/>
      <c r="EQ24" s="41"/>
      <c r="ER24" s="41"/>
      <c r="ES24" s="41"/>
      <c r="ET24" s="41"/>
      <c r="EU24" s="41"/>
      <c r="EV24" s="41"/>
      <c r="EW24" s="41"/>
      <c r="EX24" s="41"/>
      <c r="EY24" s="41"/>
      <c r="EZ24" s="41"/>
      <c r="FA24" s="41"/>
      <c r="FB24" s="41"/>
      <c r="FC24" s="41"/>
      <c r="FD24" s="41"/>
      <c r="FE24" s="41"/>
      <c r="FF24" s="41"/>
      <c r="FG24" s="41"/>
      <c r="FH24" s="41"/>
      <c r="FI24" s="41"/>
      <c r="FJ24" s="41"/>
      <c r="FK24" s="41"/>
      <c r="FL24" s="41"/>
      <c r="FM24" s="41"/>
      <c r="FN24" s="41"/>
      <c r="FO24" s="41"/>
      <c r="FP24" s="41"/>
      <c r="FQ24" s="41"/>
      <c r="FR24" s="41"/>
      <c r="FS24" s="41"/>
      <c r="FT24" s="41"/>
      <c r="FU24" s="41"/>
      <c r="FV24" s="41"/>
      <c r="FW24" s="41"/>
      <c r="FX24" s="41"/>
      <c r="FY24" s="41"/>
      <c r="FZ24" s="41"/>
      <c r="GA24" s="41"/>
      <c r="GB24" s="41"/>
      <c r="GC24" s="41"/>
    </row>
    <row r="25" spans="4:185" s="329" customFormat="1" x14ac:dyDescent="0.25">
      <c r="D25" s="2"/>
      <c r="E25" s="287"/>
      <c r="BT25" s="46"/>
      <c r="BU25" s="46"/>
      <c r="BV25" s="41"/>
      <c r="BW25" s="41"/>
      <c r="BX25" s="41"/>
      <c r="BY25" s="41"/>
      <c r="BZ25" s="41"/>
      <c r="CA25" s="41"/>
      <c r="CB25" s="41"/>
      <c r="CC25" s="41"/>
      <c r="CD25" s="41"/>
      <c r="CE25" s="41"/>
      <c r="CF25" s="41"/>
      <c r="CG25" s="41"/>
      <c r="CH25" s="41"/>
      <c r="CI25" s="41"/>
      <c r="CJ25" s="41"/>
      <c r="CK25" s="41"/>
      <c r="CL25" s="41"/>
      <c r="CM25" s="41"/>
      <c r="CN25" s="41"/>
      <c r="CO25" s="41"/>
      <c r="CP25" s="41"/>
      <c r="CQ25" s="41"/>
      <c r="CR25" s="41"/>
      <c r="CS25" s="41"/>
      <c r="CT25" s="41"/>
      <c r="CU25" s="41"/>
      <c r="CV25" s="41"/>
      <c r="CW25" s="41"/>
      <c r="CX25" s="41"/>
      <c r="CY25" s="41"/>
      <c r="CZ25" s="41"/>
      <c r="DA25" s="41"/>
      <c r="DB25" s="41"/>
      <c r="DC25" s="41"/>
      <c r="DD25" s="41"/>
      <c r="DE25" s="41"/>
      <c r="DF25" s="41"/>
      <c r="DG25" s="41"/>
      <c r="DH25" s="41"/>
      <c r="DI25" s="41"/>
      <c r="DJ25" s="41"/>
      <c r="DK25" s="41"/>
      <c r="DL25" s="41"/>
      <c r="DM25" s="41"/>
      <c r="DN25" s="41"/>
      <c r="DO25" s="41"/>
      <c r="DP25" s="41"/>
      <c r="DQ25" s="41"/>
      <c r="DR25" s="41"/>
      <c r="DS25" s="41"/>
      <c r="DT25" s="41"/>
      <c r="DU25" s="41"/>
      <c r="DV25" s="41"/>
      <c r="DW25" s="41"/>
      <c r="DX25" s="41"/>
      <c r="DY25" s="41"/>
      <c r="DZ25" s="41"/>
      <c r="EA25" s="41"/>
      <c r="EB25" s="41"/>
      <c r="EC25" s="41"/>
      <c r="ED25" s="41"/>
      <c r="EE25" s="41"/>
      <c r="EF25" s="41"/>
      <c r="EG25" s="41"/>
      <c r="EH25" s="41"/>
      <c r="EI25" s="41"/>
      <c r="EJ25" s="41"/>
      <c r="EK25" s="41"/>
      <c r="EL25" s="41"/>
      <c r="EM25" s="41"/>
      <c r="EN25" s="41"/>
      <c r="EO25" s="41"/>
      <c r="EP25" s="41"/>
      <c r="EQ25" s="41"/>
      <c r="ER25" s="41"/>
      <c r="ES25" s="41"/>
      <c r="ET25" s="41"/>
      <c r="EU25" s="41"/>
      <c r="EV25" s="41"/>
      <c r="EW25" s="41"/>
      <c r="EX25" s="41"/>
      <c r="EY25" s="41"/>
      <c r="EZ25" s="41"/>
      <c r="FA25" s="41"/>
      <c r="FB25" s="41"/>
      <c r="FC25" s="41"/>
      <c r="FD25" s="41"/>
      <c r="FE25" s="41"/>
      <c r="FF25" s="41"/>
      <c r="FG25" s="41"/>
      <c r="FH25" s="41"/>
      <c r="FI25" s="41"/>
      <c r="FJ25" s="41"/>
      <c r="FK25" s="41"/>
      <c r="FL25" s="41"/>
      <c r="FM25" s="41"/>
      <c r="FN25" s="41"/>
      <c r="FO25" s="41"/>
      <c r="FP25" s="41"/>
      <c r="FQ25" s="41"/>
      <c r="FR25" s="41"/>
      <c r="FS25" s="41"/>
      <c r="FT25" s="41"/>
      <c r="FU25" s="41"/>
      <c r="FV25" s="41"/>
      <c r="FW25" s="41"/>
      <c r="FX25" s="41"/>
      <c r="FY25" s="41"/>
      <c r="FZ25" s="41"/>
      <c r="GA25" s="41"/>
      <c r="GB25" s="41"/>
      <c r="GC25" s="41"/>
    </row>
    <row r="26" spans="4:185" s="329" customFormat="1" x14ac:dyDescent="0.25">
      <c r="D26" s="2"/>
      <c r="E26" s="287"/>
      <c r="BT26" s="46"/>
      <c r="BU26" s="46"/>
      <c r="BV26" s="41"/>
      <c r="BW26" s="41"/>
      <c r="BX26" s="41"/>
      <c r="BY26" s="41"/>
      <c r="BZ26" s="41"/>
      <c r="CA26" s="41"/>
      <c r="CB26" s="41"/>
      <c r="CC26" s="41"/>
      <c r="CD26" s="41"/>
      <c r="CE26" s="41"/>
      <c r="CF26" s="41"/>
      <c r="CG26" s="41"/>
      <c r="CH26" s="41"/>
      <c r="CI26" s="41"/>
      <c r="CJ26" s="41"/>
      <c r="CK26" s="41"/>
      <c r="CL26" s="41"/>
      <c r="CM26" s="41"/>
      <c r="CN26" s="41"/>
      <c r="CO26" s="41"/>
      <c r="CP26" s="41"/>
      <c r="CQ26" s="41"/>
      <c r="CR26" s="41"/>
      <c r="CS26" s="41"/>
      <c r="CT26" s="41"/>
      <c r="CU26" s="41"/>
      <c r="CV26" s="41"/>
      <c r="CW26" s="41"/>
      <c r="CX26" s="41"/>
      <c r="CY26" s="41"/>
      <c r="CZ26" s="41"/>
      <c r="DA26" s="41"/>
      <c r="DB26" s="41"/>
      <c r="DC26" s="41"/>
      <c r="DD26" s="41"/>
      <c r="DE26" s="41"/>
      <c r="DF26" s="41"/>
      <c r="DG26" s="41"/>
      <c r="DH26" s="41"/>
      <c r="DI26" s="41"/>
      <c r="DJ26" s="41"/>
      <c r="DK26" s="41"/>
      <c r="DL26" s="41"/>
      <c r="DM26" s="41"/>
      <c r="DN26" s="41"/>
      <c r="DO26" s="41"/>
      <c r="DP26" s="41"/>
      <c r="DQ26" s="41"/>
      <c r="DR26" s="41"/>
      <c r="DS26" s="41"/>
      <c r="DT26" s="41"/>
      <c r="DU26" s="41"/>
      <c r="DV26" s="41"/>
      <c r="DW26" s="41"/>
      <c r="DX26" s="41"/>
      <c r="DY26" s="41"/>
      <c r="DZ26" s="41"/>
      <c r="EA26" s="41"/>
      <c r="EB26" s="41"/>
      <c r="EC26" s="41"/>
      <c r="ED26" s="41"/>
      <c r="EE26" s="41"/>
      <c r="EF26" s="41"/>
      <c r="EG26" s="41"/>
      <c r="EH26" s="41"/>
      <c r="EI26" s="41"/>
      <c r="EJ26" s="41"/>
      <c r="EK26" s="41"/>
      <c r="EL26" s="41"/>
      <c r="EM26" s="41"/>
      <c r="EN26" s="41"/>
      <c r="EO26" s="41"/>
      <c r="EP26" s="41"/>
      <c r="EQ26" s="41"/>
      <c r="ER26" s="41"/>
      <c r="ES26" s="41"/>
      <c r="ET26" s="41"/>
      <c r="EU26" s="41"/>
      <c r="EV26" s="41"/>
      <c r="EW26" s="41"/>
      <c r="EX26" s="41"/>
      <c r="EY26" s="41"/>
      <c r="EZ26" s="41"/>
      <c r="FA26" s="41"/>
      <c r="FB26" s="41"/>
      <c r="FC26" s="41"/>
      <c r="FD26" s="41"/>
      <c r="FE26" s="41"/>
      <c r="FF26" s="41"/>
      <c r="FG26" s="41"/>
      <c r="FH26" s="41"/>
      <c r="FI26" s="41"/>
      <c r="FJ26" s="41"/>
      <c r="FK26" s="41"/>
      <c r="FL26" s="41"/>
      <c r="FM26" s="41"/>
      <c r="FN26" s="41"/>
      <c r="FO26" s="41"/>
      <c r="FP26" s="41"/>
      <c r="FQ26" s="41"/>
      <c r="FR26" s="41"/>
      <c r="FS26" s="41"/>
      <c r="FT26" s="41"/>
      <c r="FU26" s="41"/>
      <c r="FV26" s="41"/>
      <c r="FW26" s="41"/>
      <c r="FX26" s="41"/>
      <c r="FY26" s="41"/>
      <c r="FZ26" s="41"/>
      <c r="GA26" s="41"/>
      <c r="GB26" s="41"/>
      <c r="GC26" s="41"/>
    </row>
    <row r="27" spans="4:185" s="329" customFormat="1" x14ac:dyDescent="0.25">
      <c r="D27" s="2"/>
      <c r="E27" s="287"/>
      <c r="BT27" s="46"/>
      <c r="BU27" s="46"/>
      <c r="BV27" s="41"/>
      <c r="BW27" s="41"/>
      <c r="BX27" s="41"/>
      <c r="BY27" s="41"/>
      <c r="BZ27" s="41"/>
      <c r="CA27" s="41"/>
      <c r="CB27" s="41"/>
      <c r="CC27" s="41"/>
      <c r="CD27" s="41"/>
      <c r="CE27" s="41"/>
      <c r="CF27" s="41"/>
      <c r="CG27" s="41"/>
      <c r="CH27" s="41"/>
      <c r="CI27" s="41"/>
      <c r="CJ27" s="41"/>
      <c r="CK27" s="41"/>
      <c r="CL27" s="41"/>
      <c r="CM27" s="41"/>
      <c r="CN27" s="41"/>
      <c r="CO27" s="41"/>
      <c r="CP27" s="41"/>
      <c r="CQ27" s="41"/>
      <c r="CR27" s="41"/>
      <c r="CS27" s="41"/>
      <c r="CT27" s="41"/>
      <c r="CU27" s="41"/>
      <c r="CV27" s="41"/>
      <c r="CW27" s="41"/>
      <c r="CX27" s="41"/>
      <c r="CY27" s="41"/>
      <c r="CZ27" s="41"/>
      <c r="DA27" s="41"/>
      <c r="DB27" s="41"/>
      <c r="DC27" s="41"/>
      <c r="DD27" s="41"/>
      <c r="DE27" s="41"/>
      <c r="DF27" s="41"/>
      <c r="DG27" s="41"/>
      <c r="DH27" s="41"/>
      <c r="DI27" s="41"/>
      <c r="DJ27" s="41"/>
      <c r="DK27" s="41"/>
      <c r="DL27" s="41"/>
      <c r="DM27" s="41"/>
      <c r="DN27" s="41"/>
      <c r="DO27" s="41"/>
      <c r="DP27" s="41"/>
      <c r="DQ27" s="41"/>
      <c r="DR27" s="41"/>
      <c r="DS27" s="41"/>
      <c r="DT27" s="41"/>
      <c r="DU27" s="41"/>
      <c r="DV27" s="41"/>
      <c r="DW27" s="41"/>
      <c r="DX27" s="41"/>
      <c r="DY27" s="41"/>
      <c r="DZ27" s="41"/>
      <c r="EA27" s="41"/>
      <c r="EB27" s="41"/>
      <c r="EC27" s="41"/>
      <c r="ED27" s="41"/>
      <c r="EE27" s="41"/>
      <c r="EF27" s="41"/>
      <c r="EG27" s="41"/>
      <c r="EH27" s="41"/>
      <c r="EI27" s="41"/>
      <c r="EJ27" s="41"/>
      <c r="EK27" s="41"/>
      <c r="EL27" s="41"/>
      <c r="EM27" s="41"/>
      <c r="EN27" s="41"/>
      <c r="EO27" s="41"/>
      <c r="EP27" s="41"/>
      <c r="EQ27" s="41"/>
      <c r="ER27" s="41"/>
      <c r="ES27" s="41"/>
      <c r="ET27" s="41"/>
      <c r="EU27" s="41"/>
      <c r="EV27" s="41"/>
      <c r="EW27" s="41"/>
      <c r="EX27" s="41"/>
      <c r="EY27" s="41"/>
      <c r="EZ27" s="41"/>
      <c r="FA27" s="41"/>
      <c r="FB27" s="41"/>
      <c r="FC27" s="41"/>
      <c r="FD27" s="41"/>
      <c r="FE27" s="41"/>
      <c r="FF27" s="41"/>
      <c r="FG27" s="41"/>
      <c r="FH27" s="41"/>
      <c r="FI27" s="41"/>
      <c r="FJ27" s="41"/>
      <c r="FK27" s="41"/>
      <c r="FL27" s="41"/>
      <c r="FM27" s="41"/>
      <c r="FN27" s="41"/>
      <c r="FO27" s="41"/>
      <c r="FP27" s="41"/>
      <c r="FQ27" s="41"/>
      <c r="FR27" s="41"/>
      <c r="FS27" s="41"/>
      <c r="FT27" s="41"/>
      <c r="FU27" s="41"/>
      <c r="FV27" s="41"/>
      <c r="FW27" s="41"/>
      <c r="FX27" s="41"/>
      <c r="FY27" s="41"/>
      <c r="FZ27" s="41"/>
      <c r="GA27" s="41"/>
      <c r="GB27" s="41"/>
      <c r="GC27" s="41"/>
    </row>
    <row r="28" spans="4:185" s="329" customFormat="1" x14ac:dyDescent="0.25">
      <c r="D28" s="2"/>
      <c r="E28" s="287"/>
      <c r="BT28" s="46"/>
      <c r="BU28" s="46"/>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c r="EO28" s="41"/>
      <c r="EP28" s="41"/>
      <c r="EQ28" s="41"/>
      <c r="ER28" s="41"/>
      <c r="ES28" s="41"/>
      <c r="ET28" s="41"/>
      <c r="EU28" s="41"/>
      <c r="EV28" s="41"/>
      <c r="EW28" s="41"/>
      <c r="EX28" s="41"/>
      <c r="EY28" s="41"/>
      <c r="EZ28" s="41"/>
      <c r="FA28" s="41"/>
      <c r="FB28" s="41"/>
      <c r="FC28" s="41"/>
      <c r="FD28" s="41"/>
      <c r="FE28" s="41"/>
      <c r="FF28" s="41"/>
      <c r="FG28" s="41"/>
      <c r="FH28" s="41"/>
      <c r="FI28" s="41"/>
      <c r="FJ28" s="41"/>
      <c r="FK28" s="41"/>
      <c r="FL28" s="41"/>
      <c r="FM28" s="41"/>
      <c r="FN28" s="41"/>
      <c r="FO28" s="41"/>
      <c r="FP28" s="41"/>
      <c r="FQ28" s="41"/>
      <c r="FR28" s="41"/>
      <c r="FS28" s="41"/>
      <c r="FT28" s="41"/>
      <c r="FU28" s="41"/>
      <c r="FV28" s="41"/>
      <c r="FW28" s="41"/>
      <c r="FX28" s="41"/>
      <c r="FY28" s="41"/>
      <c r="FZ28" s="41"/>
      <c r="GA28" s="41"/>
      <c r="GB28" s="41"/>
      <c r="GC28" s="41"/>
    </row>
    <row r="29" spans="4:185" s="329" customFormat="1" x14ac:dyDescent="0.25">
      <c r="D29" s="2"/>
      <c r="E29" s="287"/>
      <c r="BT29" s="46"/>
      <c r="BU29" s="46"/>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row>
    <row r="30" spans="4:185" s="329" customFormat="1" x14ac:dyDescent="0.25">
      <c r="D30" s="2"/>
      <c r="E30" s="287"/>
      <c r="BT30" s="46"/>
      <c r="BU30" s="46"/>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c r="EO30" s="41"/>
      <c r="EP30" s="41"/>
      <c r="EQ30" s="41"/>
      <c r="ER30" s="41"/>
      <c r="ES30" s="41"/>
      <c r="ET30" s="41"/>
      <c r="EU30" s="41"/>
      <c r="EV30" s="41"/>
      <c r="EW30" s="41"/>
      <c r="EX30" s="41"/>
      <c r="EY30" s="41"/>
      <c r="EZ30" s="41"/>
      <c r="FA30" s="41"/>
      <c r="FB30" s="41"/>
      <c r="FC30" s="41"/>
      <c r="FD30" s="41"/>
      <c r="FE30" s="41"/>
      <c r="FF30" s="41"/>
      <c r="FG30" s="41"/>
      <c r="FH30" s="41"/>
      <c r="FI30" s="41"/>
      <c r="FJ30" s="41"/>
      <c r="FK30" s="41"/>
      <c r="FL30" s="41"/>
      <c r="FM30" s="41"/>
      <c r="FN30" s="41"/>
      <c r="FO30" s="41"/>
      <c r="FP30" s="41"/>
      <c r="FQ30" s="41"/>
      <c r="FR30" s="41"/>
      <c r="FS30" s="41"/>
      <c r="FT30" s="41"/>
      <c r="FU30" s="41"/>
      <c r="FV30" s="41"/>
      <c r="FW30" s="41"/>
      <c r="FX30" s="41"/>
      <c r="FY30" s="41"/>
      <c r="FZ30" s="41"/>
      <c r="GA30" s="41"/>
      <c r="GB30" s="41"/>
      <c r="GC30" s="41"/>
    </row>
    <row r="31" spans="4:185" s="329" customFormat="1" x14ac:dyDescent="0.25">
      <c r="D31" s="2"/>
      <c r="E31" s="287"/>
      <c r="BT31" s="46"/>
      <c r="BU31" s="46"/>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c r="EO31" s="41"/>
      <c r="EP31" s="41"/>
      <c r="EQ31" s="41"/>
      <c r="ER31" s="41"/>
      <c r="ES31" s="41"/>
      <c r="ET31" s="41"/>
      <c r="EU31" s="41"/>
      <c r="EV31" s="41"/>
      <c r="EW31" s="41"/>
      <c r="EX31" s="41"/>
      <c r="EY31" s="41"/>
      <c r="EZ31" s="41"/>
      <c r="FA31" s="41"/>
      <c r="FB31" s="41"/>
      <c r="FC31" s="41"/>
      <c r="FD31" s="41"/>
      <c r="FE31" s="41"/>
      <c r="FF31" s="41"/>
      <c r="FG31" s="41"/>
      <c r="FH31" s="41"/>
      <c r="FI31" s="41"/>
      <c r="FJ31" s="41"/>
      <c r="FK31" s="41"/>
      <c r="FL31" s="41"/>
      <c r="FM31" s="41"/>
      <c r="FN31" s="41"/>
      <c r="FO31" s="41"/>
      <c r="FP31" s="41"/>
      <c r="FQ31" s="41"/>
      <c r="FR31" s="41"/>
      <c r="FS31" s="41"/>
      <c r="FT31" s="41"/>
      <c r="FU31" s="41"/>
      <c r="FV31" s="41"/>
      <c r="FW31" s="41"/>
      <c r="FX31" s="41"/>
      <c r="FY31" s="41"/>
      <c r="FZ31" s="41"/>
      <c r="GA31" s="41"/>
      <c r="GB31" s="41"/>
      <c r="GC31" s="41"/>
    </row>
    <row r="32" spans="4:185" s="329" customFormat="1" x14ac:dyDescent="0.25">
      <c r="D32" s="2"/>
      <c r="E32" s="287"/>
      <c r="BT32" s="46"/>
      <c r="BU32" s="46"/>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row>
    <row r="33" spans="4:185" s="329" customFormat="1" x14ac:dyDescent="0.25">
      <c r="D33" s="2"/>
      <c r="E33" s="287"/>
      <c r="BT33" s="46"/>
      <c r="BU33" s="46"/>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c r="EO33" s="41"/>
      <c r="EP33" s="41"/>
      <c r="EQ33" s="41"/>
      <c r="ER33" s="41"/>
      <c r="ES33" s="41"/>
      <c r="ET33" s="41"/>
      <c r="EU33" s="41"/>
      <c r="EV33" s="41"/>
      <c r="EW33" s="41"/>
      <c r="EX33" s="41"/>
      <c r="EY33" s="41"/>
      <c r="EZ33" s="41"/>
      <c r="FA33" s="41"/>
      <c r="FB33" s="41"/>
      <c r="FC33" s="41"/>
      <c r="FD33" s="41"/>
      <c r="FE33" s="41"/>
      <c r="FF33" s="41"/>
      <c r="FG33" s="41"/>
      <c r="FH33" s="41"/>
      <c r="FI33" s="41"/>
      <c r="FJ33" s="41"/>
      <c r="FK33" s="41"/>
      <c r="FL33" s="41"/>
      <c r="FM33" s="41"/>
      <c r="FN33" s="41"/>
      <c r="FO33" s="41"/>
      <c r="FP33" s="41"/>
      <c r="FQ33" s="41"/>
      <c r="FR33" s="41"/>
      <c r="FS33" s="41"/>
      <c r="FT33" s="41"/>
      <c r="FU33" s="41"/>
      <c r="FV33" s="41"/>
      <c r="FW33" s="41"/>
      <c r="FX33" s="41"/>
      <c r="FY33" s="41"/>
      <c r="FZ33" s="41"/>
      <c r="GA33" s="41"/>
      <c r="GB33" s="41"/>
      <c r="GC33" s="41"/>
    </row>
    <row r="34" spans="4:185" s="329" customFormat="1" x14ac:dyDescent="0.25">
      <c r="D34" s="2"/>
      <c r="E34" s="287"/>
      <c r="BT34" s="46"/>
      <c r="BU34" s="46"/>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c r="EO34" s="41"/>
      <c r="EP34" s="41"/>
      <c r="EQ34" s="41"/>
      <c r="ER34" s="41"/>
      <c r="ES34" s="41"/>
      <c r="ET34" s="41"/>
      <c r="EU34" s="41"/>
      <c r="EV34" s="41"/>
      <c r="EW34" s="41"/>
      <c r="EX34" s="41"/>
      <c r="EY34" s="41"/>
      <c r="EZ34" s="41"/>
      <c r="FA34" s="41"/>
      <c r="FB34" s="41"/>
      <c r="FC34" s="41"/>
      <c r="FD34" s="41"/>
      <c r="FE34" s="41"/>
      <c r="FF34" s="41"/>
      <c r="FG34" s="41"/>
      <c r="FH34" s="41"/>
      <c r="FI34" s="41"/>
      <c r="FJ34" s="41"/>
      <c r="FK34" s="41"/>
      <c r="FL34" s="41"/>
      <c r="FM34" s="41"/>
      <c r="FN34" s="41"/>
      <c r="FO34" s="41"/>
      <c r="FP34" s="41"/>
      <c r="FQ34" s="41"/>
      <c r="FR34" s="41"/>
      <c r="FS34" s="41"/>
      <c r="FT34" s="41"/>
      <c r="FU34" s="41"/>
      <c r="FV34" s="41"/>
      <c r="FW34" s="41"/>
      <c r="FX34" s="41"/>
      <c r="FY34" s="41"/>
      <c r="FZ34" s="41"/>
      <c r="GA34" s="41"/>
      <c r="GB34" s="41"/>
      <c r="GC34" s="41"/>
    </row>
    <row r="35" spans="4:185" s="329" customFormat="1" x14ac:dyDescent="0.25">
      <c r="D35" s="2"/>
      <c r="E35" s="287"/>
      <c r="BT35" s="46"/>
      <c r="BU35" s="46"/>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c r="EO35" s="41"/>
      <c r="EP35" s="41"/>
      <c r="EQ35" s="41"/>
      <c r="ER35" s="41"/>
      <c r="ES35" s="41"/>
      <c r="ET35" s="41"/>
      <c r="EU35" s="41"/>
      <c r="EV35" s="41"/>
      <c r="EW35" s="41"/>
      <c r="EX35" s="41"/>
      <c r="EY35" s="41"/>
      <c r="EZ35" s="41"/>
      <c r="FA35" s="41"/>
      <c r="FB35" s="41"/>
      <c r="FC35" s="41"/>
      <c r="FD35" s="41"/>
      <c r="FE35" s="41"/>
      <c r="FF35" s="41"/>
      <c r="FG35" s="41"/>
      <c r="FH35" s="41"/>
      <c r="FI35" s="41"/>
      <c r="FJ35" s="41"/>
      <c r="FK35" s="41"/>
      <c r="FL35" s="41"/>
      <c r="FM35" s="41"/>
      <c r="FN35" s="41"/>
      <c r="FO35" s="41"/>
      <c r="FP35" s="41"/>
      <c r="FQ35" s="41"/>
      <c r="FR35" s="41"/>
      <c r="FS35" s="41"/>
      <c r="FT35" s="41"/>
      <c r="FU35" s="41"/>
      <c r="FV35" s="41"/>
      <c r="FW35" s="41"/>
      <c r="FX35" s="41"/>
      <c r="FY35" s="41"/>
      <c r="FZ35" s="41"/>
      <c r="GA35" s="41"/>
      <c r="GB35" s="41"/>
      <c r="GC35" s="41"/>
    </row>
    <row r="36" spans="4:185" s="329" customFormat="1" x14ac:dyDescent="0.25">
      <c r="D36" s="2"/>
      <c r="E36" s="287"/>
      <c r="BT36" s="46"/>
      <c r="BU36" s="46"/>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c r="EO36" s="41"/>
      <c r="EP36" s="41"/>
      <c r="EQ36" s="41"/>
      <c r="ER36" s="41"/>
      <c r="ES36" s="41"/>
      <c r="ET36" s="41"/>
      <c r="EU36" s="41"/>
      <c r="EV36" s="41"/>
      <c r="EW36" s="41"/>
      <c r="EX36" s="41"/>
      <c r="EY36" s="41"/>
      <c r="EZ36" s="41"/>
      <c r="FA36" s="41"/>
      <c r="FB36" s="41"/>
      <c r="FC36" s="41"/>
      <c r="FD36" s="41"/>
      <c r="FE36" s="41"/>
      <c r="FF36" s="41"/>
      <c r="FG36" s="41"/>
      <c r="FH36" s="41"/>
      <c r="FI36" s="41"/>
      <c r="FJ36" s="41"/>
      <c r="FK36" s="41"/>
      <c r="FL36" s="41"/>
      <c r="FM36" s="41"/>
      <c r="FN36" s="41"/>
      <c r="FO36" s="41"/>
      <c r="FP36" s="41"/>
      <c r="FQ36" s="41"/>
      <c r="FR36" s="41"/>
      <c r="FS36" s="41"/>
      <c r="FT36" s="41"/>
      <c r="FU36" s="41"/>
      <c r="FV36" s="41"/>
      <c r="FW36" s="41"/>
      <c r="FX36" s="41"/>
      <c r="FY36" s="41"/>
      <c r="FZ36" s="41"/>
      <c r="GA36" s="41"/>
      <c r="GB36" s="41"/>
      <c r="GC36" s="41"/>
    </row>
    <row r="37" spans="4:185" s="329" customFormat="1" x14ac:dyDescent="0.25">
      <c r="D37" s="2"/>
      <c r="E37" s="287"/>
      <c r="BT37" s="46"/>
      <c r="BU37" s="46"/>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c r="EO37" s="41"/>
      <c r="EP37" s="41"/>
      <c r="EQ37" s="41"/>
      <c r="ER37" s="41"/>
      <c r="ES37" s="41"/>
      <c r="ET37" s="41"/>
      <c r="EU37" s="41"/>
      <c r="EV37" s="41"/>
      <c r="EW37" s="41"/>
      <c r="EX37" s="41"/>
      <c r="EY37" s="41"/>
      <c r="EZ37" s="41"/>
      <c r="FA37" s="41"/>
      <c r="FB37" s="41"/>
      <c r="FC37" s="41"/>
      <c r="FD37" s="41"/>
      <c r="FE37" s="41"/>
      <c r="FF37" s="41"/>
      <c r="FG37" s="41"/>
      <c r="FH37" s="41"/>
      <c r="FI37" s="41"/>
      <c r="FJ37" s="41"/>
      <c r="FK37" s="41"/>
      <c r="FL37" s="41"/>
      <c r="FM37" s="41"/>
      <c r="FN37" s="41"/>
      <c r="FO37" s="41"/>
      <c r="FP37" s="41"/>
      <c r="FQ37" s="41"/>
      <c r="FR37" s="41"/>
      <c r="FS37" s="41"/>
      <c r="FT37" s="41"/>
      <c r="FU37" s="41"/>
      <c r="FV37" s="41"/>
      <c r="FW37" s="41"/>
      <c r="FX37" s="41"/>
      <c r="FY37" s="41"/>
      <c r="FZ37" s="41"/>
      <c r="GA37" s="41"/>
      <c r="GB37" s="41"/>
      <c r="GC37" s="41"/>
    </row>
    <row r="38" spans="4:185" s="329" customFormat="1" x14ac:dyDescent="0.25">
      <c r="D38" s="2"/>
      <c r="E38" s="287"/>
      <c r="BT38" s="46"/>
      <c r="BU38" s="46"/>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c r="EO38" s="41"/>
      <c r="EP38" s="41"/>
      <c r="EQ38" s="41"/>
      <c r="ER38" s="41"/>
      <c r="ES38" s="41"/>
      <c r="ET38" s="41"/>
      <c r="EU38" s="41"/>
      <c r="EV38" s="41"/>
      <c r="EW38" s="41"/>
      <c r="EX38" s="41"/>
      <c r="EY38" s="41"/>
      <c r="EZ38" s="41"/>
      <c r="FA38" s="41"/>
      <c r="FB38" s="41"/>
      <c r="FC38" s="41"/>
      <c r="FD38" s="41"/>
      <c r="FE38" s="41"/>
      <c r="FF38" s="41"/>
      <c r="FG38" s="41"/>
      <c r="FH38" s="41"/>
      <c r="FI38" s="41"/>
      <c r="FJ38" s="41"/>
      <c r="FK38" s="41"/>
      <c r="FL38" s="41"/>
      <c r="FM38" s="41"/>
      <c r="FN38" s="41"/>
      <c r="FO38" s="41"/>
      <c r="FP38" s="41"/>
      <c r="FQ38" s="41"/>
      <c r="FR38" s="41"/>
      <c r="FS38" s="41"/>
      <c r="FT38" s="41"/>
      <c r="FU38" s="41"/>
      <c r="FV38" s="41"/>
      <c r="FW38" s="41"/>
      <c r="FX38" s="41"/>
      <c r="FY38" s="41"/>
      <c r="FZ38" s="41"/>
      <c r="GA38" s="41"/>
      <c r="GB38" s="41"/>
      <c r="GC38" s="41"/>
    </row>
    <row r="39" spans="4:185" s="329" customFormat="1" x14ac:dyDescent="0.25">
      <c r="D39" s="2"/>
      <c r="E39" s="287"/>
      <c r="BT39" s="46"/>
      <c r="BU39" s="46"/>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c r="EO39" s="41"/>
      <c r="EP39" s="41"/>
      <c r="EQ39" s="41"/>
      <c r="ER39" s="41"/>
      <c r="ES39" s="41"/>
      <c r="ET39" s="41"/>
      <c r="EU39" s="41"/>
      <c r="EV39" s="41"/>
      <c r="EW39" s="41"/>
      <c r="EX39" s="41"/>
      <c r="EY39" s="41"/>
      <c r="EZ39" s="41"/>
      <c r="FA39" s="41"/>
      <c r="FB39" s="41"/>
      <c r="FC39" s="41"/>
      <c r="FD39" s="41"/>
      <c r="FE39" s="41"/>
      <c r="FF39" s="41"/>
      <c r="FG39" s="41"/>
      <c r="FH39" s="41"/>
      <c r="FI39" s="41"/>
      <c r="FJ39" s="41"/>
      <c r="FK39" s="41"/>
      <c r="FL39" s="41"/>
      <c r="FM39" s="41"/>
      <c r="FN39" s="41"/>
      <c r="FO39" s="41"/>
      <c r="FP39" s="41"/>
      <c r="FQ39" s="41"/>
      <c r="FR39" s="41"/>
      <c r="FS39" s="41"/>
      <c r="FT39" s="41"/>
      <c r="FU39" s="41"/>
      <c r="FV39" s="41"/>
      <c r="FW39" s="41"/>
      <c r="FX39" s="41"/>
      <c r="FY39" s="41"/>
      <c r="FZ39" s="41"/>
      <c r="GA39" s="41"/>
      <c r="GB39" s="41"/>
      <c r="GC39" s="41"/>
    </row>
    <row r="40" spans="4:185" s="329" customFormat="1" x14ac:dyDescent="0.25">
      <c r="D40" s="2"/>
      <c r="E40" s="287"/>
      <c r="BT40" s="46"/>
      <c r="BU40" s="46"/>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c r="EO40" s="41"/>
      <c r="EP40" s="41"/>
      <c r="EQ40" s="41"/>
      <c r="ER40" s="41"/>
      <c r="ES40" s="41"/>
      <c r="ET40" s="41"/>
      <c r="EU40" s="41"/>
      <c r="EV40" s="41"/>
      <c r="EW40" s="41"/>
      <c r="EX40" s="41"/>
      <c r="EY40" s="41"/>
      <c r="EZ40" s="41"/>
      <c r="FA40" s="41"/>
      <c r="FB40" s="41"/>
      <c r="FC40" s="41"/>
      <c r="FD40" s="41"/>
      <c r="FE40" s="41"/>
      <c r="FF40" s="41"/>
      <c r="FG40" s="41"/>
      <c r="FH40" s="41"/>
      <c r="FI40" s="41"/>
      <c r="FJ40" s="41"/>
      <c r="FK40" s="41"/>
      <c r="FL40" s="41"/>
      <c r="FM40" s="41"/>
      <c r="FN40" s="41"/>
      <c r="FO40" s="41"/>
      <c r="FP40" s="41"/>
      <c r="FQ40" s="41"/>
      <c r="FR40" s="41"/>
      <c r="FS40" s="41"/>
      <c r="FT40" s="41"/>
      <c r="FU40" s="41"/>
      <c r="FV40" s="41"/>
      <c r="FW40" s="41"/>
      <c r="FX40" s="41"/>
      <c r="FY40" s="41"/>
      <c r="FZ40" s="41"/>
      <c r="GA40" s="41"/>
      <c r="GB40" s="41"/>
      <c r="GC40" s="41"/>
    </row>
    <row r="41" spans="4:185" s="329" customFormat="1" x14ac:dyDescent="0.25">
      <c r="D41" s="2"/>
      <c r="E41" s="287"/>
      <c r="BT41" s="46"/>
      <c r="BU41" s="46"/>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c r="EO41" s="41"/>
      <c r="EP41" s="41"/>
      <c r="EQ41" s="41"/>
      <c r="ER41" s="41"/>
      <c r="ES41" s="41"/>
      <c r="ET41" s="41"/>
      <c r="EU41" s="41"/>
      <c r="EV41" s="41"/>
      <c r="EW41" s="41"/>
      <c r="EX41" s="41"/>
      <c r="EY41" s="41"/>
      <c r="EZ41" s="41"/>
      <c r="FA41" s="41"/>
      <c r="FB41" s="41"/>
      <c r="FC41" s="41"/>
      <c r="FD41" s="41"/>
      <c r="FE41" s="41"/>
      <c r="FF41" s="41"/>
      <c r="FG41" s="41"/>
      <c r="FH41" s="41"/>
      <c r="FI41" s="41"/>
      <c r="FJ41" s="41"/>
      <c r="FK41" s="41"/>
      <c r="FL41" s="41"/>
      <c r="FM41" s="41"/>
      <c r="FN41" s="41"/>
      <c r="FO41" s="41"/>
      <c r="FP41" s="41"/>
      <c r="FQ41" s="41"/>
      <c r="FR41" s="41"/>
      <c r="FS41" s="41"/>
      <c r="FT41" s="41"/>
      <c r="FU41" s="41"/>
      <c r="FV41" s="41"/>
      <c r="FW41" s="41"/>
      <c r="FX41" s="41"/>
      <c r="FY41" s="41"/>
      <c r="FZ41" s="41"/>
      <c r="GA41" s="41"/>
      <c r="GB41" s="41"/>
      <c r="GC41" s="41"/>
    </row>
    <row r="42" spans="4:185" s="329" customFormat="1" x14ac:dyDescent="0.25">
      <c r="D42" s="2"/>
      <c r="E42" s="287"/>
      <c r="BT42" s="46"/>
      <c r="BU42" s="46"/>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row>
    <row r="43" spans="4:185" s="329" customFormat="1" x14ac:dyDescent="0.25">
      <c r="D43" s="2"/>
      <c r="E43" s="287"/>
      <c r="BT43" s="46"/>
      <c r="BU43" s="46"/>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c r="EO43" s="41"/>
      <c r="EP43" s="41"/>
      <c r="EQ43" s="41"/>
      <c r="ER43" s="41"/>
      <c r="ES43" s="41"/>
      <c r="ET43" s="41"/>
      <c r="EU43" s="41"/>
      <c r="EV43" s="41"/>
      <c r="EW43" s="41"/>
      <c r="EX43" s="41"/>
      <c r="EY43" s="41"/>
      <c r="EZ43" s="41"/>
      <c r="FA43" s="41"/>
      <c r="FB43" s="41"/>
      <c r="FC43" s="41"/>
      <c r="FD43" s="41"/>
      <c r="FE43" s="41"/>
      <c r="FF43" s="41"/>
      <c r="FG43" s="41"/>
      <c r="FH43" s="41"/>
      <c r="FI43" s="41"/>
      <c r="FJ43" s="41"/>
      <c r="FK43" s="41"/>
      <c r="FL43" s="41"/>
      <c r="FM43" s="41"/>
      <c r="FN43" s="41"/>
      <c r="FO43" s="41"/>
      <c r="FP43" s="41"/>
      <c r="FQ43" s="41"/>
      <c r="FR43" s="41"/>
      <c r="FS43" s="41"/>
      <c r="FT43" s="41"/>
      <c r="FU43" s="41"/>
      <c r="FV43" s="41"/>
      <c r="FW43" s="41"/>
      <c r="FX43" s="41"/>
      <c r="FY43" s="41"/>
      <c r="FZ43" s="41"/>
      <c r="GA43" s="41"/>
      <c r="GB43" s="41"/>
      <c r="GC43" s="41"/>
    </row>
    <row r="44" spans="4:185" s="329" customFormat="1" x14ac:dyDescent="0.25">
      <c r="D44" s="2"/>
      <c r="E44" s="287"/>
      <c r="BT44" s="46"/>
      <c r="BU44" s="46"/>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c r="EO44" s="41"/>
      <c r="EP44" s="41"/>
      <c r="EQ44" s="41"/>
      <c r="ER44" s="41"/>
      <c r="ES44" s="41"/>
      <c r="ET44" s="41"/>
      <c r="EU44" s="41"/>
      <c r="EV44" s="41"/>
      <c r="EW44" s="41"/>
      <c r="EX44" s="41"/>
      <c r="EY44" s="41"/>
      <c r="EZ44" s="41"/>
      <c r="FA44" s="41"/>
      <c r="FB44" s="41"/>
      <c r="FC44" s="41"/>
      <c r="FD44" s="41"/>
      <c r="FE44" s="41"/>
      <c r="FF44" s="41"/>
      <c r="FG44" s="41"/>
      <c r="FH44" s="41"/>
      <c r="FI44" s="41"/>
      <c r="FJ44" s="41"/>
      <c r="FK44" s="41"/>
      <c r="FL44" s="41"/>
      <c r="FM44" s="41"/>
      <c r="FN44" s="41"/>
      <c r="FO44" s="41"/>
      <c r="FP44" s="41"/>
      <c r="FQ44" s="41"/>
      <c r="FR44" s="41"/>
      <c r="FS44" s="41"/>
      <c r="FT44" s="41"/>
      <c r="FU44" s="41"/>
      <c r="FV44" s="41"/>
      <c r="FW44" s="41"/>
      <c r="FX44" s="41"/>
      <c r="FY44" s="41"/>
      <c r="FZ44" s="41"/>
      <c r="GA44" s="41"/>
      <c r="GB44" s="41"/>
      <c r="GC44" s="41"/>
    </row>
    <row r="45" spans="4:185" s="329" customFormat="1" x14ac:dyDescent="0.25">
      <c r="D45" s="2"/>
      <c r="E45" s="287"/>
      <c r="BT45" s="46"/>
      <c r="BU45" s="46"/>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c r="EO45" s="41"/>
      <c r="EP45" s="41"/>
      <c r="EQ45" s="41"/>
      <c r="ER45" s="41"/>
      <c r="ES45" s="41"/>
      <c r="ET45" s="41"/>
      <c r="EU45" s="41"/>
      <c r="EV45" s="41"/>
      <c r="EW45" s="41"/>
      <c r="EX45" s="41"/>
      <c r="EY45" s="41"/>
      <c r="EZ45" s="41"/>
      <c r="FA45" s="41"/>
      <c r="FB45" s="41"/>
      <c r="FC45" s="41"/>
      <c r="FD45" s="41"/>
      <c r="FE45" s="41"/>
      <c r="FF45" s="41"/>
      <c r="FG45" s="41"/>
      <c r="FH45" s="41"/>
      <c r="FI45" s="41"/>
      <c r="FJ45" s="41"/>
      <c r="FK45" s="41"/>
      <c r="FL45" s="41"/>
      <c r="FM45" s="41"/>
      <c r="FN45" s="41"/>
      <c r="FO45" s="41"/>
      <c r="FP45" s="41"/>
      <c r="FQ45" s="41"/>
      <c r="FR45" s="41"/>
      <c r="FS45" s="41"/>
      <c r="FT45" s="41"/>
      <c r="FU45" s="41"/>
      <c r="FV45" s="41"/>
      <c r="FW45" s="41"/>
      <c r="FX45" s="41"/>
      <c r="FY45" s="41"/>
      <c r="FZ45" s="41"/>
      <c r="GA45" s="41"/>
      <c r="GB45" s="41"/>
      <c r="GC45" s="41"/>
    </row>
    <row r="46" spans="4:185" s="329" customFormat="1" x14ac:dyDescent="0.25">
      <c r="D46" s="2"/>
      <c r="E46" s="287"/>
      <c r="BT46" s="46"/>
      <c r="BU46" s="46"/>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c r="EO46" s="41"/>
      <c r="EP46" s="41"/>
      <c r="EQ46" s="41"/>
      <c r="ER46" s="41"/>
      <c r="ES46" s="41"/>
      <c r="ET46" s="41"/>
      <c r="EU46" s="41"/>
      <c r="EV46" s="41"/>
      <c r="EW46" s="41"/>
      <c r="EX46" s="41"/>
      <c r="EY46" s="41"/>
      <c r="EZ46" s="41"/>
      <c r="FA46" s="41"/>
      <c r="FB46" s="41"/>
      <c r="FC46" s="41"/>
      <c r="FD46" s="41"/>
      <c r="FE46" s="41"/>
      <c r="FF46" s="41"/>
      <c r="FG46" s="41"/>
      <c r="FH46" s="41"/>
      <c r="FI46" s="41"/>
      <c r="FJ46" s="41"/>
      <c r="FK46" s="41"/>
      <c r="FL46" s="41"/>
      <c r="FM46" s="41"/>
      <c r="FN46" s="41"/>
      <c r="FO46" s="41"/>
      <c r="FP46" s="41"/>
      <c r="FQ46" s="41"/>
      <c r="FR46" s="41"/>
      <c r="FS46" s="41"/>
      <c r="FT46" s="41"/>
      <c r="FU46" s="41"/>
      <c r="FV46" s="41"/>
      <c r="FW46" s="41"/>
      <c r="FX46" s="41"/>
      <c r="FY46" s="41"/>
      <c r="FZ46" s="41"/>
      <c r="GA46" s="41"/>
      <c r="GB46" s="41"/>
      <c r="GC46" s="41"/>
    </row>
    <row r="47" spans="4:185" s="329" customFormat="1" x14ac:dyDescent="0.25">
      <c r="D47" s="2"/>
      <c r="E47" s="287"/>
      <c r="BT47" s="46"/>
      <c r="BU47" s="46"/>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c r="EO47" s="41"/>
      <c r="EP47" s="41"/>
      <c r="EQ47" s="41"/>
      <c r="ER47" s="41"/>
      <c r="ES47" s="41"/>
      <c r="ET47" s="41"/>
      <c r="EU47" s="41"/>
      <c r="EV47" s="41"/>
      <c r="EW47" s="41"/>
      <c r="EX47" s="41"/>
      <c r="EY47" s="41"/>
      <c r="EZ47" s="41"/>
      <c r="FA47" s="41"/>
      <c r="FB47" s="41"/>
      <c r="FC47" s="41"/>
      <c r="FD47" s="41"/>
      <c r="FE47" s="41"/>
      <c r="FF47" s="41"/>
      <c r="FG47" s="41"/>
      <c r="FH47" s="41"/>
      <c r="FI47" s="41"/>
      <c r="FJ47" s="41"/>
      <c r="FK47" s="41"/>
      <c r="FL47" s="41"/>
      <c r="FM47" s="41"/>
      <c r="FN47" s="41"/>
      <c r="FO47" s="41"/>
      <c r="FP47" s="41"/>
      <c r="FQ47" s="41"/>
      <c r="FR47" s="41"/>
      <c r="FS47" s="41"/>
      <c r="FT47" s="41"/>
      <c r="FU47" s="41"/>
      <c r="FV47" s="41"/>
      <c r="FW47" s="41"/>
      <c r="FX47" s="41"/>
      <c r="FY47" s="41"/>
      <c r="FZ47" s="41"/>
      <c r="GA47" s="41"/>
      <c r="GB47" s="41"/>
      <c r="GC47" s="41"/>
    </row>
    <row r="48" spans="4:185" s="329" customFormat="1" x14ac:dyDescent="0.25">
      <c r="D48" s="2"/>
      <c r="E48" s="287"/>
      <c r="BT48" s="46"/>
      <c r="BU48" s="46"/>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c r="EO48" s="41"/>
      <c r="EP48" s="41"/>
      <c r="EQ48" s="41"/>
      <c r="ER48" s="41"/>
      <c r="ES48" s="41"/>
      <c r="ET48" s="41"/>
      <c r="EU48" s="41"/>
      <c r="EV48" s="41"/>
      <c r="EW48" s="41"/>
      <c r="EX48" s="41"/>
      <c r="EY48" s="41"/>
      <c r="EZ48" s="41"/>
      <c r="FA48" s="41"/>
      <c r="FB48" s="41"/>
      <c r="FC48" s="41"/>
      <c r="FD48" s="41"/>
      <c r="FE48" s="41"/>
      <c r="FF48" s="41"/>
      <c r="FG48" s="41"/>
      <c r="FH48" s="41"/>
      <c r="FI48" s="41"/>
      <c r="FJ48" s="41"/>
      <c r="FK48" s="41"/>
      <c r="FL48" s="41"/>
      <c r="FM48" s="41"/>
      <c r="FN48" s="41"/>
      <c r="FO48" s="41"/>
      <c r="FP48" s="41"/>
      <c r="FQ48" s="41"/>
      <c r="FR48" s="41"/>
      <c r="FS48" s="41"/>
      <c r="FT48" s="41"/>
      <c r="FU48" s="41"/>
      <c r="FV48" s="41"/>
      <c r="FW48" s="41"/>
      <c r="FX48" s="41"/>
      <c r="FY48" s="41"/>
      <c r="FZ48" s="41"/>
      <c r="GA48" s="41"/>
      <c r="GB48" s="41"/>
      <c r="GC48" s="41"/>
    </row>
    <row r="49" spans="4:185" s="329" customFormat="1" x14ac:dyDescent="0.25">
      <c r="D49" s="2"/>
      <c r="E49" s="287"/>
      <c r="BT49" s="46"/>
      <c r="BU49" s="46"/>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c r="EO49" s="41"/>
      <c r="EP49" s="41"/>
      <c r="EQ49" s="41"/>
      <c r="ER49" s="41"/>
      <c r="ES49" s="41"/>
      <c r="ET49" s="41"/>
      <c r="EU49" s="41"/>
      <c r="EV49" s="41"/>
      <c r="EW49" s="41"/>
      <c r="EX49" s="41"/>
      <c r="EY49" s="41"/>
      <c r="EZ49" s="41"/>
      <c r="FA49" s="41"/>
      <c r="FB49" s="41"/>
      <c r="FC49" s="41"/>
      <c r="FD49" s="41"/>
      <c r="FE49" s="41"/>
      <c r="FF49" s="41"/>
      <c r="FG49" s="41"/>
      <c r="FH49" s="41"/>
      <c r="FI49" s="41"/>
      <c r="FJ49" s="41"/>
      <c r="FK49" s="41"/>
      <c r="FL49" s="41"/>
      <c r="FM49" s="41"/>
      <c r="FN49" s="41"/>
      <c r="FO49" s="41"/>
      <c r="FP49" s="41"/>
      <c r="FQ49" s="41"/>
      <c r="FR49" s="41"/>
      <c r="FS49" s="41"/>
      <c r="FT49" s="41"/>
      <c r="FU49" s="41"/>
      <c r="FV49" s="41"/>
      <c r="FW49" s="41"/>
      <c r="FX49" s="41"/>
      <c r="FY49" s="41"/>
      <c r="FZ49" s="41"/>
      <c r="GA49" s="41"/>
      <c r="GB49" s="41"/>
      <c r="GC49" s="41"/>
    </row>
    <row r="50" spans="4:185" s="329" customFormat="1" x14ac:dyDescent="0.25">
      <c r="D50" s="2"/>
      <c r="E50" s="287"/>
      <c r="BT50" s="46"/>
      <c r="BU50" s="46"/>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c r="EO50" s="41"/>
      <c r="EP50" s="41"/>
      <c r="EQ50" s="41"/>
      <c r="ER50" s="41"/>
      <c r="ES50" s="41"/>
      <c r="ET50" s="41"/>
      <c r="EU50" s="41"/>
      <c r="EV50" s="41"/>
      <c r="EW50" s="41"/>
      <c r="EX50" s="41"/>
      <c r="EY50" s="41"/>
      <c r="EZ50" s="41"/>
      <c r="FA50" s="41"/>
      <c r="FB50" s="41"/>
      <c r="FC50" s="41"/>
      <c r="FD50" s="41"/>
      <c r="FE50" s="41"/>
      <c r="FF50" s="41"/>
      <c r="FG50" s="41"/>
      <c r="FH50" s="41"/>
      <c r="FI50" s="41"/>
      <c r="FJ50" s="41"/>
      <c r="FK50" s="41"/>
      <c r="FL50" s="41"/>
      <c r="FM50" s="41"/>
      <c r="FN50" s="41"/>
      <c r="FO50" s="41"/>
      <c r="FP50" s="41"/>
      <c r="FQ50" s="41"/>
      <c r="FR50" s="41"/>
      <c r="FS50" s="41"/>
      <c r="FT50" s="41"/>
      <c r="FU50" s="41"/>
      <c r="FV50" s="41"/>
      <c r="FW50" s="41"/>
      <c r="FX50" s="41"/>
      <c r="FY50" s="41"/>
      <c r="FZ50" s="41"/>
      <c r="GA50" s="41"/>
      <c r="GB50" s="41"/>
      <c r="GC50" s="41"/>
    </row>
    <row r="51" spans="4:185" s="329" customFormat="1" x14ac:dyDescent="0.25">
      <c r="D51" s="2"/>
      <c r="E51" s="287"/>
      <c r="BT51" s="46"/>
      <c r="BU51" s="46"/>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c r="EO51" s="41"/>
      <c r="EP51" s="41"/>
      <c r="EQ51" s="41"/>
      <c r="ER51" s="41"/>
      <c r="ES51" s="41"/>
      <c r="ET51" s="41"/>
      <c r="EU51" s="41"/>
      <c r="EV51" s="41"/>
      <c r="EW51" s="41"/>
      <c r="EX51" s="41"/>
      <c r="EY51" s="41"/>
      <c r="EZ51" s="41"/>
      <c r="FA51" s="41"/>
      <c r="FB51" s="41"/>
      <c r="FC51" s="41"/>
      <c r="FD51" s="41"/>
      <c r="FE51" s="41"/>
      <c r="FF51" s="41"/>
      <c r="FG51" s="41"/>
      <c r="FH51" s="41"/>
      <c r="FI51" s="41"/>
      <c r="FJ51" s="41"/>
      <c r="FK51" s="41"/>
      <c r="FL51" s="41"/>
      <c r="FM51" s="41"/>
      <c r="FN51" s="41"/>
      <c r="FO51" s="41"/>
      <c r="FP51" s="41"/>
      <c r="FQ51" s="41"/>
      <c r="FR51" s="41"/>
      <c r="FS51" s="41"/>
      <c r="FT51" s="41"/>
      <c r="FU51" s="41"/>
      <c r="FV51" s="41"/>
      <c r="FW51" s="41"/>
      <c r="FX51" s="41"/>
      <c r="FY51" s="41"/>
      <c r="FZ51" s="41"/>
      <c r="GA51" s="41"/>
      <c r="GB51" s="41"/>
      <c r="GC51" s="41"/>
    </row>
    <row r="52" spans="4:185" s="329" customFormat="1" x14ac:dyDescent="0.25">
      <c r="D52" s="2"/>
      <c r="E52" s="287"/>
      <c r="BT52" s="46"/>
      <c r="BU52" s="46"/>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c r="EO52" s="41"/>
      <c r="EP52" s="41"/>
      <c r="EQ52" s="41"/>
      <c r="ER52" s="41"/>
      <c r="ES52" s="41"/>
      <c r="ET52" s="41"/>
      <c r="EU52" s="41"/>
      <c r="EV52" s="41"/>
      <c r="EW52" s="41"/>
      <c r="EX52" s="41"/>
      <c r="EY52" s="41"/>
      <c r="EZ52" s="41"/>
      <c r="FA52" s="41"/>
      <c r="FB52" s="41"/>
      <c r="FC52" s="41"/>
      <c r="FD52" s="41"/>
      <c r="FE52" s="41"/>
      <c r="FF52" s="41"/>
      <c r="FG52" s="41"/>
      <c r="FH52" s="41"/>
      <c r="FI52" s="41"/>
      <c r="FJ52" s="41"/>
      <c r="FK52" s="41"/>
      <c r="FL52" s="41"/>
      <c r="FM52" s="41"/>
      <c r="FN52" s="41"/>
      <c r="FO52" s="41"/>
      <c r="FP52" s="41"/>
      <c r="FQ52" s="41"/>
      <c r="FR52" s="41"/>
      <c r="FS52" s="41"/>
      <c r="FT52" s="41"/>
      <c r="FU52" s="41"/>
      <c r="FV52" s="41"/>
      <c r="FW52" s="41"/>
      <c r="FX52" s="41"/>
      <c r="FY52" s="41"/>
      <c r="FZ52" s="41"/>
      <c r="GA52" s="41"/>
      <c r="GB52" s="41"/>
      <c r="GC52" s="41"/>
    </row>
    <row r="53" spans="4:185" s="329" customFormat="1" x14ac:dyDescent="0.25">
      <c r="D53" s="2"/>
      <c r="E53" s="287"/>
      <c r="BT53" s="46"/>
      <c r="BU53" s="46"/>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c r="EO53" s="41"/>
      <c r="EP53" s="41"/>
      <c r="EQ53" s="41"/>
      <c r="ER53" s="41"/>
      <c r="ES53" s="41"/>
      <c r="ET53" s="41"/>
      <c r="EU53" s="41"/>
      <c r="EV53" s="41"/>
      <c r="EW53" s="41"/>
      <c r="EX53" s="41"/>
      <c r="EY53" s="41"/>
      <c r="EZ53" s="41"/>
      <c r="FA53" s="41"/>
      <c r="FB53" s="41"/>
      <c r="FC53" s="41"/>
      <c r="FD53" s="41"/>
      <c r="FE53" s="41"/>
      <c r="FF53" s="41"/>
      <c r="FG53" s="41"/>
      <c r="FH53" s="41"/>
      <c r="FI53" s="41"/>
      <c r="FJ53" s="41"/>
      <c r="FK53" s="41"/>
      <c r="FL53" s="41"/>
      <c r="FM53" s="41"/>
      <c r="FN53" s="41"/>
      <c r="FO53" s="41"/>
      <c r="FP53" s="41"/>
      <c r="FQ53" s="41"/>
      <c r="FR53" s="41"/>
      <c r="FS53" s="41"/>
      <c r="FT53" s="41"/>
      <c r="FU53" s="41"/>
      <c r="FV53" s="41"/>
      <c r="FW53" s="41"/>
      <c r="FX53" s="41"/>
      <c r="FY53" s="41"/>
      <c r="FZ53" s="41"/>
      <c r="GA53" s="41"/>
      <c r="GB53" s="41"/>
      <c r="GC53" s="41"/>
    </row>
    <row r="54" spans="4:185" s="329" customFormat="1" x14ac:dyDescent="0.25">
      <c r="D54" s="2"/>
      <c r="E54" s="287"/>
      <c r="BT54" s="46"/>
      <c r="BU54" s="46"/>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c r="EO54" s="41"/>
      <c r="EP54" s="41"/>
      <c r="EQ54" s="41"/>
      <c r="ER54" s="41"/>
      <c r="ES54" s="41"/>
      <c r="ET54" s="41"/>
      <c r="EU54" s="41"/>
      <c r="EV54" s="41"/>
      <c r="EW54" s="41"/>
      <c r="EX54" s="41"/>
      <c r="EY54" s="41"/>
      <c r="EZ54" s="41"/>
      <c r="FA54" s="41"/>
      <c r="FB54" s="41"/>
      <c r="FC54" s="41"/>
      <c r="FD54" s="41"/>
      <c r="FE54" s="41"/>
      <c r="FF54" s="41"/>
      <c r="FG54" s="41"/>
      <c r="FH54" s="41"/>
      <c r="FI54" s="41"/>
      <c r="FJ54" s="41"/>
      <c r="FK54" s="41"/>
      <c r="FL54" s="41"/>
      <c r="FM54" s="41"/>
      <c r="FN54" s="41"/>
      <c r="FO54" s="41"/>
      <c r="FP54" s="41"/>
      <c r="FQ54" s="41"/>
      <c r="FR54" s="41"/>
      <c r="FS54" s="41"/>
      <c r="FT54" s="41"/>
      <c r="FU54" s="41"/>
      <c r="FV54" s="41"/>
      <c r="FW54" s="41"/>
      <c r="FX54" s="41"/>
      <c r="FY54" s="41"/>
      <c r="FZ54" s="41"/>
      <c r="GA54" s="41"/>
      <c r="GB54" s="41"/>
      <c r="GC54" s="41"/>
    </row>
    <row r="55" spans="4:185" s="329" customFormat="1" x14ac:dyDescent="0.25">
      <c r="D55" s="2"/>
      <c r="E55" s="287"/>
      <c r="BT55" s="46"/>
      <c r="BU55" s="46"/>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row>
    <row r="56" spans="4:185" s="329" customFormat="1" x14ac:dyDescent="0.25">
      <c r="D56" s="2"/>
      <c r="E56" s="287"/>
      <c r="BT56" s="46"/>
      <c r="BU56" s="46"/>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c r="EO56" s="41"/>
      <c r="EP56" s="41"/>
      <c r="EQ56" s="41"/>
      <c r="ER56" s="41"/>
      <c r="ES56" s="41"/>
      <c r="ET56" s="41"/>
      <c r="EU56" s="41"/>
      <c r="EV56" s="41"/>
      <c r="EW56" s="41"/>
      <c r="EX56" s="41"/>
      <c r="EY56" s="41"/>
      <c r="EZ56" s="41"/>
      <c r="FA56" s="41"/>
      <c r="FB56" s="41"/>
      <c r="FC56" s="41"/>
      <c r="FD56" s="41"/>
      <c r="FE56" s="41"/>
      <c r="FF56" s="41"/>
      <c r="FG56" s="41"/>
      <c r="FH56" s="41"/>
      <c r="FI56" s="41"/>
      <c r="FJ56" s="41"/>
      <c r="FK56" s="41"/>
      <c r="FL56" s="41"/>
      <c r="FM56" s="41"/>
      <c r="FN56" s="41"/>
      <c r="FO56" s="41"/>
      <c r="FP56" s="41"/>
      <c r="FQ56" s="41"/>
      <c r="FR56" s="41"/>
      <c r="FS56" s="41"/>
      <c r="FT56" s="41"/>
      <c r="FU56" s="41"/>
      <c r="FV56" s="41"/>
      <c r="FW56" s="41"/>
      <c r="FX56" s="41"/>
      <c r="FY56" s="41"/>
      <c r="FZ56" s="41"/>
      <c r="GA56" s="41"/>
      <c r="GB56" s="41"/>
      <c r="GC56" s="41"/>
    </row>
    <row r="57" spans="4:185" s="329" customFormat="1" x14ac:dyDescent="0.25">
      <c r="D57" s="2"/>
      <c r="E57" s="287"/>
      <c r="BT57" s="46"/>
      <c r="BU57" s="46"/>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c r="EO57" s="41"/>
      <c r="EP57" s="41"/>
      <c r="EQ57" s="41"/>
      <c r="ER57" s="41"/>
      <c r="ES57" s="41"/>
      <c r="ET57" s="41"/>
      <c r="EU57" s="41"/>
      <c r="EV57" s="41"/>
      <c r="EW57" s="41"/>
      <c r="EX57" s="41"/>
      <c r="EY57" s="41"/>
      <c r="EZ57" s="41"/>
      <c r="FA57" s="41"/>
      <c r="FB57" s="41"/>
      <c r="FC57" s="41"/>
      <c r="FD57" s="41"/>
      <c r="FE57" s="41"/>
      <c r="FF57" s="41"/>
      <c r="FG57" s="41"/>
      <c r="FH57" s="41"/>
      <c r="FI57" s="41"/>
      <c r="FJ57" s="41"/>
      <c r="FK57" s="41"/>
      <c r="FL57" s="41"/>
      <c r="FM57" s="41"/>
      <c r="FN57" s="41"/>
      <c r="FO57" s="41"/>
      <c r="FP57" s="41"/>
      <c r="FQ57" s="41"/>
      <c r="FR57" s="41"/>
      <c r="FS57" s="41"/>
      <c r="FT57" s="41"/>
      <c r="FU57" s="41"/>
      <c r="FV57" s="41"/>
      <c r="FW57" s="41"/>
      <c r="FX57" s="41"/>
      <c r="FY57" s="41"/>
      <c r="FZ57" s="41"/>
      <c r="GA57" s="41"/>
      <c r="GB57" s="41"/>
      <c r="GC57" s="41"/>
    </row>
    <row r="58" spans="4:185" s="329" customFormat="1" x14ac:dyDescent="0.25">
      <c r="D58" s="2"/>
      <c r="E58" s="287"/>
      <c r="BT58" s="46"/>
      <c r="BU58" s="46"/>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c r="EO58" s="41"/>
      <c r="EP58" s="41"/>
      <c r="EQ58" s="41"/>
      <c r="ER58" s="41"/>
      <c r="ES58" s="41"/>
      <c r="ET58" s="41"/>
      <c r="EU58" s="41"/>
      <c r="EV58" s="41"/>
      <c r="EW58" s="41"/>
      <c r="EX58" s="41"/>
      <c r="EY58" s="41"/>
      <c r="EZ58" s="41"/>
      <c r="FA58" s="41"/>
      <c r="FB58" s="41"/>
      <c r="FC58" s="41"/>
      <c r="FD58" s="41"/>
      <c r="FE58" s="41"/>
      <c r="FF58" s="41"/>
      <c r="FG58" s="41"/>
      <c r="FH58" s="41"/>
      <c r="FI58" s="41"/>
      <c r="FJ58" s="41"/>
      <c r="FK58" s="41"/>
      <c r="FL58" s="41"/>
      <c r="FM58" s="41"/>
      <c r="FN58" s="41"/>
      <c r="FO58" s="41"/>
      <c r="FP58" s="41"/>
      <c r="FQ58" s="41"/>
      <c r="FR58" s="41"/>
      <c r="FS58" s="41"/>
      <c r="FT58" s="41"/>
      <c r="FU58" s="41"/>
      <c r="FV58" s="41"/>
      <c r="FW58" s="41"/>
      <c r="FX58" s="41"/>
      <c r="FY58" s="41"/>
      <c r="FZ58" s="41"/>
      <c r="GA58" s="41"/>
      <c r="GB58" s="41"/>
      <c r="GC58" s="41"/>
    </row>
    <row r="59" spans="4:185" s="329" customFormat="1" x14ac:dyDescent="0.25">
      <c r="D59" s="2"/>
      <c r="E59" s="287"/>
      <c r="BT59" s="46"/>
      <c r="BU59" s="46"/>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row>
    <row r="60" spans="4:185" s="329" customFormat="1" x14ac:dyDescent="0.25">
      <c r="D60" s="2"/>
      <c r="E60" s="287"/>
      <c r="BT60" s="46"/>
      <c r="BU60" s="46"/>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c r="EO60" s="41"/>
      <c r="EP60" s="41"/>
      <c r="EQ60" s="41"/>
      <c r="ER60" s="41"/>
      <c r="ES60" s="41"/>
      <c r="ET60" s="41"/>
      <c r="EU60" s="41"/>
      <c r="EV60" s="41"/>
      <c r="EW60" s="41"/>
      <c r="EX60" s="41"/>
      <c r="EY60" s="41"/>
      <c r="EZ60" s="41"/>
      <c r="FA60" s="41"/>
      <c r="FB60" s="41"/>
      <c r="FC60" s="41"/>
      <c r="FD60" s="41"/>
      <c r="FE60" s="41"/>
      <c r="FF60" s="41"/>
      <c r="FG60" s="41"/>
      <c r="FH60" s="41"/>
      <c r="FI60" s="41"/>
      <c r="FJ60" s="41"/>
      <c r="FK60" s="41"/>
      <c r="FL60" s="41"/>
      <c r="FM60" s="41"/>
      <c r="FN60" s="41"/>
      <c r="FO60" s="41"/>
      <c r="FP60" s="41"/>
      <c r="FQ60" s="41"/>
      <c r="FR60" s="41"/>
      <c r="FS60" s="41"/>
      <c r="FT60" s="41"/>
      <c r="FU60" s="41"/>
      <c r="FV60" s="41"/>
      <c r="FW60" s="41"/>
      <c r="FX60" s="41"/>
      <c r="FY60" s="41"/>
      <c r="FZ60" s="41"/>
      <c r="GA60" s="41"/>
      <c r="GB60" s="41"/>
      <c r="GC60" s="41"/>
    </row>
    <row r="61" spans="4:185" s="329" customFormat="1" x14ac:dyDescent="0.25">
      <c r="D61" s="2"/>
      <c r="E61" s="287"/>
      <c r="BT61" s="46"/>
      <c r="BU61" s="46"/>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c r="EO61" s="41"/>
      <c r="EP61" s="41"/>
      <c r="EQ61" s="41"/>
      <c r="ER61" s="41"/>
      <c r="ES61" s="41"/>
      <c r="ET61" s="41"/>
      <c r="EU61" s="41"/>
      <c r="EV61" s="41"/>
      <c r="EW61" s="41"/>
      <c r="EX61" s="41"/>
      <c r="EY61" s="41"/>
      <c r="EZ61" s="41"/>
      <c r="FA61" s="41"/>
      <c r="FB61" s="41"/>
      <c r="FC61" s="41"/>
      <c r="FD61" s="41"/>
      <c r="FE61" s="41"/>
      <c r="FF61" s="41"/>
      <c r="FG61" s="41"/>
      <c r="FH61" s="41"/>
      <c r="FI61" s="41"/>
      <c r="FJ61" s="41"/>
      <c r="FK61" s="41"/>
      <c r="FL61" s="41"/>
      <c r="FM61" s="41"/>
      <c r="FN61" s="41"/>
      <c r="FO61" s="41"/>
      <c r="FP61" s="41"/>
      <c r="FQ61" s="41"/>
      <c r="FR61" s="41"/>
      <c r="FS61" s="41"/>
      <c r="FT61" s="41"/>
      <c r="FU61" s="41"/>
      <c r="FV61" s="41"/>
      <c r="FW61" s="41"/>
      <c r="FX61" s="41"/>
      <c r="FY61" s="41"/>
      <c r="FZ61" s="41"/>
      <c r="GA61" s="41"/>
      <c r="GB61" s="41"/>
      <c r="GC61" s="41"/>
    </row>
    <row r="62" spans="4:185" s="329" customFormat="1" x14ac:dyDescent="0.25">
      <c r="D62" s="2"/>
      <c r="E62" s="287"/>
      <c r="BT62" s="46"/>
      <c r="BU62" s="46"/>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c r="EO62" s="41"/>
      <c r="EP62" s="41"/>
      <c r="EQ62" s="41"/>
      <c r="ER62" s="41"/>
      <c r="ES62" s="41"/>
      <c r="ET62" s="41"/>
      <c r="EU62" s="41"/>
      <c r="EV62" s="41"/>
      <c r="EW62" s="41"/>
      <c r="EX62" s="41"/>
      <c r="EY62" s="41"/>
      <c r="EZ62" s="41"/>
      <c r="FA62" s="41"/>
      <c r="FB62" s="41"/>
      <c r="FC62" s="41"/>
      <c r="FD62" s="41"/>
      <c r="FE62" s="41"/>
      <c r="FF62" s="41"/>
      <c r="FG62" s="41"/>
      <c r="FH62" s="41"/>
      <c r="FI62" s="41"/>
      <c r="FJ62" s="41"/>
      <c r="FK62" s="41"/>
      <c r="FL62" s="41"/>
      <c r="FM62" s="41"/>
      <c r="FN62" s="41"/>
      <c r="FO62" s="41"/>
      <c r="FP62" s="41"/>
      <c r="FQ62" s="41"/>
      <c r="FR62" s="41"/>
      <c r="FS62" s="41"/>
      <c r="FT62" s="41"/>
      <c r="FU62" s="41"/>
      <c r="FV62" s="41"/>
      <c r="FW62" s="41"/>
      <c r="FX62" s="41"/>
      <c r="FY62" s="41"/>
      <c r="FZ62" s="41"/>
      <c r="GA62" s="41"/>
      <c r="GB62" s="41"/>
      <c r="GC62" s="41"/>
    </row>
    <row r="63" spans="4:185" s="329" customFormat="1" x14ac:dyDescent="0.25">
      <c r="D63" s="2"/>
      <c r="E63" s="287"/>
      <c r="BT63" s="46"/>
      <c r="BU63" s="46"/>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c r="EO63" s="41"/>
      <c r="EP63" s="41"/>
      <c r="EQ63" s="41"/>
      <c r="ER63" s="41"/>
      <c r="ES63" s="41"/>
      <c r="ET63" s="41"/>
      <c r="EU63" s="41"/>
      <c r="EV63" s="41"/>
      <c r="EW63" s="41"/>
      <c r="EX63" s="41"/>
      <c r="EY63" s="41"/>
      <c r="EZ63" s="41"/>
      <c r="FA63" s="41"/>
      <c r="FB63" s="41"/>
      <c r="FC63" s="41"/>
      <c r="FD63" s="41"/>
      <c r="FE63" s="41"/>
      <c r="FF63" s="41"/>
      <c r="FG63" s="41"/>
      <c r="FH63" s="41"/>
      <c r="FI63" s="41"/>
      <c r="FJ63" s="41"/>
      <c r="FK63" s="41"/>
      <c r="FL63" s="41"/>
      <c r="FM63" s="41"/>
      <c r="FN63" s="41"/>
      <c r="FO63" s="41"/>
      <c r="FP63" s="41"/>
      <c r="FQ63" s="41"/>
      <c r="FR63" s="41"/>
      <c r="FS63" s="41"/>
      <c r="FT63" s="41"/>
      <c r="FU63" s="41"/>
      <c r="FV63" s="41"/>
      <c r="FW63" s="41"/>
      <c r="FX63" s="41"/>
      <c r="FY63" s="41"/>
      <c r="FZ63" s="41"/>
      <c r="GA63" s="41"/>
      <c r="GB63" s="41"/>
      <c r="GC63" s="41"/>
    </row>
    <row r="64" spans="4:185" s="329" customFormat="1" x14ac:dyDescent="0.25">
      <c r="D64" s="2"/>
      <c r="E64" s="287"/>
      <c r="BT64" s="46"/>
      <c r="BU64" s="46"/>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c r="EO64" s="41"/>
      <c r="EP64" s="41"/>
      <c r="EQ64" s="41"/>
      <c r="ER64" s="41"/>
      <c r="ES64" s="41"/>
      <c r="ET64" s="41"/>
      <c r="EU64" s="41"/>
      <c r="EV64" s="41"/>
      <c r="EW64" s="41"/>
      <c r="EX64" s="41"/>
      <c r="EY64" s="41"/>
      <c r="EZ64" s="41"/>
      <c r="FA64" s="41"/>
      <c r="FB64" s="41"/>
      <c r="FC64" s="41"/>
      <c r="FD64" s="41"/>
      <c r="FE64" s="41"/>
      <c r="FF64" s="41"/>
      <c r="FG64" s="41"/>
      <c r="FH64" s="41"/>
      <c r="FI64" s="41"/>
      <c r="FJ64" s="41"/>
      <c r="FK64" s="41"/>
      <c r="FL64" s="41"/>
      <c r="FM64" s="41"/>
      <c r="FN64" s="41"/>
      <c r="FO64" s="41"/>
      <c r="FP64" s="41"/>
      <c r="FQ64" s="41"/>
      <c r="FR64" s="41"/>
      <c r="FS64" s="41"/>
      <c r="FT64" s="41"/>
      <c r="FU64" s="41"/>
      <c r="FV64" s="41"/>
      <c r="FW64" s="41"/>
      <c r="FX64" s="41"/>
      <c r="FY64" s="41"/>
      <c r="FZ64" s="41"/>
      <c r="GA64" s="41"/>
      <c r="GB64" s="41"/>
      <c r="GC64" s="41"/>
    </row>
    <row r="65" spans="4:185" s="329" customFormat="1" x14ac:dyDescent="0.25">
      <c r="D65" s="2"/>
      <c r="E65" s="287"/>
      <c r="BT65" s="46"/>
      <c r="BU65" s="46"/>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c r="EO65" s="41"/>
      <c r="EP65" s="41"/>
      <c r="EQ65" s="41"/>
      <c r="ER65" s="41"/>
      <c r="ES65" s="41"/>
      <c r="ET65" s="41"/>
      <c r="EU65" s="41"/>
      <c r="EV65" s="41"/>
      <c r="EW65" s="41"/>
      <c r="EX65" s="41"/>
      <c r="EY65" s="41"/>
      <c r="EZ65" s="41"/>
      <c r="FA65" s="41"/>
      <c r="FB65" s="41"/>
      <c r="FC65" s="41"/>
      <c r="FD65" s="41"/>
      <c r="FE65" s="41"/>
      <c r="FF65" s="41"/>
      <c r="FG65" s="41"/>
      <c r="FH65" s="41"/>
      <c r="FI65" s="41"/>
      <c r="FJ65" s="41"/>
      <c r="FK65" s="41"/>
      <c r="FL65" s="41"/>
      <c r="FM65" s="41"/>
      <c r="FN65" s="41"/>
      <c r="FO65" s="41"/>
      <c r="FP65" s="41"/>
      <c r="FQ65" s="41"/>
      <c r="FR65" s="41"/>
      <c r="FS65" s="41"/>
      <c r="FT65" s="41"/>
      <c r="FU65" s="41"/>
      <c r="FV65" s="41"/>
      <c r="FW65" s="41"/>
      <c r="FX65" s="41"/>
      <c r="FY65" s="41"/>
      <c r="FZ65" s="41"/>
      <c r="GA65" s="41"/>
      <c r="GB65" s="41"/>
      <c r="GC65" s="41"/>
    </row>
    <row r="66" spans="4:185" s="329" customFormat="1" x14ac:dyDescent="0.25">
      <c r="D66" s="2"/>
      <c r="E66" s="287"/>
      <c r="BT66" s="46"/>
      <c r="BU66" s="46"/>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c r="EO66" s="41"/>
      <c r="EP66" s="41"/>
      <c r="EQ66" s="41"/>
      <c r="ER66" s="41"/>
      <c r="ES66" s="41"/>
      <c r="ET66" s="41"/>
      <c r="EU66" s="41"/>
      <c r="EV66" s="41"/>
      <c r="EW66" s="41"/>
      <c r="EX66" s="41"/>
      <c r="EY66" s="41"/>
      <c r="EZ66" s="41"/>
      <c r="FA66" s="41"/>
      <c r="FB66" s="41"/>
      <c r="FC66" s="41"/>
      <c r="FD66" s="41"/>
      <c r="FE66" s="41"/>
      <c r="FF66" s="41"/>
      <c r="FG66" s="41"/>
      <c r="FH66" s="41"/>
      <c r="FI66" s="41"/>
      <c r="FJ66" s="41"/>
      <c r="FK66" s="41"/>
      <c r="FL66" s="41"/>
      <c r="FM66" s="41"/>
      <c r="FN66" s="41"/>
      <c r="FO66" s="41"/>
      <c r="FP66" s="41"/>
      <c r="FQ66" s="41"/>
      <c r="FR66" s="41"/>
      <c r="FS66" s="41"/>
      <c r="FT66" s="41"/>
      <c r="FU66" s="41"/>
      <c r="FV66" s="41"/>
      <c r="FW66" s="41"/>
      <c r="FX66" s="41"/>
      <c r="FY66" s="41"/>
      <c r="FZ66" s="41"/>
      <c r="GA66" s="41"/>
      <c r="GB66" s="41"/>
      <c r="GC66" s="41"/>
    </row>
    <row r="67" spans="4:185" s="329" customFormat="1" x14ac:dyDescent="0.25">
      <c r="D67" s="2"/>
      <c r="E67" s="287"/>
      <c r="BT67" s="46"/>
      <c r="BU67" s="46"/>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c r="EO67" s="41"/>
      <c r="EP67" s="41"/>
      <c r="EQ67" s="41"/>
      <c r="ER67" s="41"/>
      <c r="ES67" s="41"/>
      <c r="ET67" s="41"/>
      <c r="EU67" s="41"/>
      <c r="EV67" s="41"/>
      <c r="EW67" s="41"/>
      <c r="EX67" s="41"/>
      <c r="EY67" s="41"/>
      <c r="EZ67" s="41"/>
      <c r="FA67" s="41"/>
      <c r="FB67" s="41"/>
      <c r="FC67" s="41"/>
      <c r="FD67" s="41"/>
      <c r="FE67" s="41"/>
      <c r="FF67" s="41"/>
      <c r="FG67" s="41"/>
      <c r="FH67" s="41"/>
      <c r="FI67" s="41"/>
      <c r="FJ67" s="41"/>
      <c r="FK67" s="41"/>
      <c r="FL67" s="41"/>
      <c r="FM67" s="41"/>
      <c r="FN67" s="41"/>
      <c r="FO67" s="41"/>
      <c r="FP67" s="41"/>
      <c r="FQ67" s="41"/>
      <c r="FR67" s="41"/>
      <c r="FS67" s="41"/>
      <c r="FT67" s="41"/>
      <c r="FU67" s="41"/>
      <c r="FV67" s="41"/>
      <c r="FW67" s="41"/>
      <c r="FX67" s="41"/>
      <c r="FY67" s="41"/>
      <c r="FZ67" s="41"/>
      <c r="GA67" s="41"/>
      <c r="GB67" s="41"/>
      <c r="GC67" s="41"/>
    </row>
    <row r="68" spans="4:185" s="329" customFormat="1" x14ac:dyDescent="0.25">
      <c r="D68" s="2"/>
      <c r="E68" s="287"/>
      <c r="BT68" s="46"/>
      <c r="BU68" s="46"/>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c r="EO68" s="41"/>
      <c r="EP68" s="41"/>
      <c r="EQ68" s="41"/>
      <c r="ER68" s="41"/>
      <c r="ES68" s="41"/>
      <c r="ET68" s="41"/>
      <c r="EU68" s="41"/>
      <c r="EV68" s="41"/>
      <c r="EW68" s="41"/>
      <c r="EX68" s="41"/>
      <c r="EY68" s="41"/>
      <c r="EZ68" s="41"/>
      <c r="FA68" s="41"/>
      <c r="FB68" s="41"/>
      <c r="FC68" s="41"/>
      <c r="FD68" s="41"/>
      <c r="FE68" s="41"/>
      <c r="FF68" s="41"/>
      <c r="FG68" s="41"/>
      <c r="FH68" s="41"/>
      <c r="FI68" s="41"/>
      <c r="FJ68" s="41"/>
      <c r="FK68" s="41"/>
      <c r="FL68" s="41"/>
      <c r="FM68" s="41"/>
      <c r="FN68" s="41"/>
      <c r="FO68" s="41"/>
      <c r="FP68" s="41"/>
      <c r="FQ68" s="41"/>
      <c r="FR68" s="41"/>
      <c r="FS68" s="41"/>
      <c r="FT68" s="41"/>
      <c r="FU68" s="41"/>
      <c r="FV68" s="41"/>
      <c r="FW68" s="41"/>
      <c r="FX68" s="41"/>
      <c r="FY68" s="41"/>
      <c r="FZ68" s="41"/>
      <c r="GA68" s="41"/>
      <c r="GB68" s="41"/>
      <c r="GC68" s="41"/>
    </row>
    <row r="69" spans="4:185" s="329" customFormat="1" x14ac:dyDescent="0.25">
      <c r="D69" s="2"/>
      <c r="E69" s="287"/>
      <c r="BT69" s="46"/>
      <c r="BU69" s="46"/>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c r="EO69" s="41"/>
      <c r="EP69" s="41"/>
      <c r="EQ69" s="41"/>
      <c r="ER69" s="41"/>
      <c r="ES69" s="41"/>
      <c r="ET69" s="41"/>
      <c r="EU69" s="41"/>
      <c r="EV69" s="41"/>
      <c r="EW69" s="41"/>
      <c r="EX69" s="41"/>
      <c r="EY69" s="41"/>
      <c r="EZ69" s="41"/>
      <c r="FA69" s="41"/>
      <c r="FB69" s="41"/>
      <c r="FC69" s="41"/>
      <c r="FD69" s="41"/>
      <c r="FE69" s="41"/>
      <c r="FF69" s="41"/>
      <c r="FG69" s="41"/>
      <c r="FH69" s="41"/>
      <c r="FI69" s="41"/>
      <c r="FJ69" s="41"/>
      <c r="FK69" s="41"/>
      <c r="FL69" s="41"/>
      <c r="FM69" s="41"/>
      <c r="FN69" s="41"/>
      <c r="FO69" s="41"/>
      <c r="FP69" s="41"/>
      <c r="FQ69" s="41"/>
      <c r="FR69" s="41"/>
      <c r="FS69" s="41"/>
      <c r="FT69" s="41"/>
      <c r="FU69" s="41"/>
      <c r="FV69" s="41"/>
      <c r="FW69" s="41"/>
      <c r="FX69" s="41"/>
      <c r="FY69" s="41"/>
      <c r="FZ69" s="41"/>
      <c r="GA69" s="41"/>
      <c r="GB69" s="41"/>
      <c r="GC69" s="41"/>
    </row>
    <row r="70" spans="4:185" s="329" customFormat="1" x14ac:dyDescent="0.25">
      <c r="D70" s="2"/>
      <c r="E70" s="287"/>
      <c r="BT70" s="46"/>
      <c r="BU70" s="46"/>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c r="EO70" s="41"/>
      <c r="EP70" s="41"/>
      <c r="EQ70" s="41"/>
      <c r="ER70" s="41"/>
      <c r="ES70" s="41"/>
      <c r="ET70" s="41"/>
      <c r="EU70" s="41"/>
      <c r="EV70" s="41"/>
      <c r="EW70" s="41"/>
      <c r="EX70" s="41"/>
      <c r="EY70" s="41"/>
      <c r="EZ70" s="41"/>
      <c r="FA70" s="41"/>
      <c r="FB70" s="41"/>
      <c r="FC70" s="41"/>
      <c r="FD70" s="41"/>
      <c r="FE70" s="41"/>
      <c r="FF70" s="41"/>
      <c r="FG70" s="41"/>
      <c r="FH70" s="41"/>
      <c r="FI70" s="41"/>
      <c r="FJ70" s="41"/>
      <c r="FK70" s="41"/>
      <c r="FL70" s="41"/>
      <c r="FM70" s="41"/>
      <c r="FN70" s="41"/>
      <c r="FO70" s="41"/>
      <c r="FP70" s="41"/>
      <c r="FQ70" s="41"/>
      <c r="FR70" s="41"/>
      <c r="FS70" s="41"/>
      <c r="FT70" s="41"/>
      <c r="FU70" s="41"/>
      <c r="FV70" s="41"/>
      <c r="FW70" s="41"/>
      <c r="FX70" s="41"/>
      <c r="FY70" s="41"/>
      <c r="FZ70" s="41"/>
      <c r="GA70" s="41"/>
      <c r="GB70" s="41"/>
      <c r="GC70" s="41"/>
    </row>
    <row r="71" spans="4:185" s="329" customFormat="1" x14ac:dyDescent="0.25">
      <c r="D71" s="2"/>
      <c r="E71" s="287"/>
      <c r="BT71" s="46"/>
      <c r="BU71" s="46"/>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c r="EO71" s="41"/>
      <c r="EP71" s="41"/>
      <c r="EQ71" s="41"/>
      <c r="ER71" s="41"/>
      <c r="ES71" s="41"/>
      <c r="ET71" s="41"/>
      <c r="EU71" s="41"/>
      <c r="EV71" s="41"/>
      <c r="EW71" s="41"/>
      <c r="EX71" s="41"/>
      <c r="EY71" s="41"/>
      <c r="EZ71" s="41"/>
      <c r="FA71" s="41"/>
      <c r="FB71" s="41"/>
      <c r="FC71" s="41"/>
      <c r="FD71" s="41"/>
      <c r="FE71" s="41"/>
      <c r="FF71" s="41"/>
      <c r="FG71" s="41"/>
      <c r="FH71" s="41"/>
      <c r="FI71" s="41"/>
      <c r="FJ71" s="41"/>
      <c r="FK71" s="41"/>
      <c r="FL71" s="41"/>
      <c r="FM71" s="41"/>
      <c r="FN71" s="41"/>
      <c r="FO71" s="41"/>
      <c r="FP71" s="41"/>
      <c r="FQ71" s="41"/>
      <c r="FR71" s="41"/>
      <c r="FS71" s="41"/>
      <c r="FT71" s="41"/>
      <c r="FU71" s="41"/>
      <c r="FV71" s="41"/>
      <c r="FW71" s="41"/>
      <c r="FX71" s="41"/>
      <c r="FY71" s="41"/>
      <c r="FZ71" s="41"/>
      <c r="GA71" s="41"/>
      <c r="GB71" s="41"/>
      <c r="GC71" s="41"/>
    </row>
    <row r="72" spans="4:185" s="329" customFormat="1" x14ac:dyDescent="0.25">
      <c r="D72" s="2"/>
      <c r="E72" s="287"/>
      <c r="BT72" s="46"/>
      <c r="BU72" s="46"/>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c r="EO72" s="41"/>
      <c r="EP72" s="41"/>
      <c r="EQ72" s="41"/>
      <c r="ER72" s="41"/>
      <c r="ES72" s="41"/>
      <c r="ET72" s="41"/>
      <c r="EU72" s="41"/>
      <c r="EV72" s="41"/>
      <c r="EW72" s="41"/>
      <c r="EX72" s="41"/>
      <c r="EY72" s="41"/>
      <c r="EZ72" s="41"/>
      <c r="FA72" s="41"/>
      <c r="FB72" s="41"/>
      <c r="FC72" s="41"/>
      <c r="FD72" s="41"/>
      <c r="FE72" s="41"/>
      <c r="FF72" s="41"/>
      <c r="FG72" s="41"/>
      <c r="FH72" s="41"/>
      <c r="FI72" s="41"/>
      <c r="FJ72" s="41"/>
      <c r="FK72" s="41"/>
      <c r="FL72" s="41"/>
      <c r="FM72" s="41"/>
      <c r="FN72" s="41"/>
      <c r="FO72" s="41"/>
      <c r="FP72" s="41"/>
      <c r="FQ72" s="41"/>
      <c r="FR72" s="41"/>
      <c r="FS72" s="41"/>
      <c r="FT72" s="41"/>
      <c r="FU72" s="41"/>
      <c r="FV72" s="41"/>
      <c r="FW72" s="41"/>
      <c r="FX72" s="41"/>
      <c r="FY72" s="41"/>
      <c r="FZ72" s="41"/>
      <c r="GA72" s="41"/>
      <c r="GB72" s="41"/>
      <c r="GC72" s="41"/>
    </row>
    <row r="73" spans="4:185" s="329" customFormat="1" x14ac:dyDescent="0.25">
      <c r="D73" s="2"/>
      <c r="E73" s="287"/>
      <c r="BT73" s="46"/>
      <c r="BU73" s="46"/>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c r="EO73" s="41"/>
      <c r="EP73" s="41"/>
      <c r="EQ73" s="41"/>
      <c r="ER73" s="41"/>
      <c r="ES73" s="41"/>
      <c r="ET73" s="41"/>
      <c r="EU73" s="41"/>
      <c r="EV73" s="41"/>
      <c r="EW73" s="41"/>
      <c r="EX73" s="41"/>
      <c r="EY73" s="41"/>
      <c r="EZ73" s="41"/>
      <c r="FA73" s="41"/>
      <c r="FB73" s="41"/>
      <c r="FC73" s="41"/>
      <c r="FD73" s="41"/>
      <c r="FE73" s="41"/>
      <c r="FF73" s="41"/>
      <c r="FG73" s="41"/>
      <c r="FH73" s="41"/>
      <c r="FI73" s="41"/>
      <c r="FJ73" s="41"/>
      <c r="FK73" s="41"/>
      <c r="FL73" s="41"/>
      <c r="FM73" s="41"/>
      <c r="FN73" s="41"/>
      <c r="FO73" s="41"/>
      <c r="FP73" s="41"/>
      <c r="FQ73" s="41"/>
      <c r="FR73" s="41"/>
      <c r="FS73" s="41"/>
      <c r="FT73" s="41"/>
      <c r="FU73" s="41"/>
      <c r="FV73" s="41"/>
      <c r="FW73" s="41"/>
      <c r="FX73" s="41"/>
      <c r="FY73" s="41"/>
      <c r="FZ73" s="41"/>
      <c r="GA73" s="41"/>
      <c r="GB73" s="41"/>
      <c r="GC73" s="41"/>
    </row>
    <row r="74" spans="4:185" s="329" customFormat="1" x14ac:dyDescent="0.25">
      <c r="D74" s="2"/>
      <c r="E74" s="287"/>
      <c r="BT74" s="46"/>
      <c r="BU74" s="46"/>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c r="DD74" s="41"/>
      <c r="DE74" s="41"/>
      <c r="DF74" s="41"/>
      <c r="DG74" s="41"/>
      <c r="DH74" s="41"/>
      <c r="DI74" s="41"/>
      <c r="DJ74" s="41"/>
      <c r="DK74" s="41"/>
      <c r="DL74" s="41"/>
      <c r="DM74" s="41"/>
      <c r="DN74" s="41"/>
      <c r="DO74" s="41"/>
      <c r="DP74" s="41"/>
      <c r="DQ74" s="41"/>
      <c r="DR74" s="41"/>
      <c r="DS74" s="41"/>
      <c r="DT74" s="41"/>
      <c r="DU74" s="41"/>
      <c r="DV74" s="41"/>
      <c r="DW74" s="41"/>
      <c r="DX74" s="41"/>
      <c r="DY74" s="41"/>
      <c r="DZ74" s="41"/>
      <c r="EA74" s="41"/>
      <c r="EB74" s="41"/>
      <c r="EC74" s="41"/>
      <c r="ED74" s="41"/>
      <c r="EE74" s="41"/>
      <c r="EF74" s="41"/>
      <c r="EG74" s="41"/>
      <c r="EH74" s="41"/>
      <c r="EI74" s="41"/>
      <c r="EJ74" s="41"/>
      <c r="EK74" s="41"/>
      <c r="EL74" s="41"/>
      <c r="EM74" s="41"/>
      <c r="EN74" s="41"/>
      <c r="EO74" s="41"/>
      <c r="EP74" s="41"/>
      <c r="EQ74" s="41"/>
      <c r="ER74" s="41"/>
      <c r="ES74" s="41"/>
      <c r="ET74" s="41"/>
      <c r="EU74" s="41"/>
      <c r="EV74" s="41"/>
      <c r="EW74" s="41"/>
      <c r="EX74" s="41"/>
      <c r="EY74" s="41"/>
      <c r="EZ74" s="41"/>
      <c r="FA74" s="41"/>
      <c r="FB74" s="41"/>
      <c r="FC74" s="41"/>
      <c r="FD74" s="41"/>
      <c r="FE74" s="41"/>
      <c r="FF74" s="41"/>
      <c r="FG74" s="41"/>
      <c r="FH74" s="41"/>
      <c r="FI74" s="41"/>
      <c r="FJ74" s="41"/>
      <c r="FK74" s="41"/>
      <c r="FL74" s="41"/>
      <c r="FM74" s="41"/>
      <c r="FN74" s="41"/>
      <c r="FO74" s="41"/>
      <c r="FP74" s="41"/>
      <c r="FQ74" s="41"/>
      <c r="FR74" s="41"/>
      <c r="FS74" s="41"/>
      <c r="FT74" s="41"/>
      <c r="FU74" s="41"/>
      <c r="FV74" s="41"/>
      <c r="FW74" s="41"/>
      <c r="FX74" s="41"/>
      <c r="FY74" s="41"/>
      <c r="FZ74" s="41"/>
      <c r="GA74" s="41"/>
      <c r="GB74" s="41"/>
      <c r="GC74" s="41"/>
    </row>
    <row r="75" spans="4:185" s="329" customFormat="1" x14ac:dyDescent="0.25">
      <c r="D75" s="2"/>
      <c r="E75" s="287"/>
      <c r="BT75" s="46"/>
      <c r="BU75" s="46"/>
      <c r="BV75" s="41"/>
      <c r="BW75" s="41"/>
      <c r="BX75" s="41"/>
      <c r="BY75" s="41"/>
      <c r="BZ75" s="41"/>
      <c r="CA75" s="41"/>
      <c r="CB75" s="41"/>
      <c r="CC75" s="41"/>
      <c r="CD75" s="41"/>
      <c r="CE75" s="41"/>
      <c r="CF75" s="41"/>
      <c r="CG75" s="41"/>
      <c r="CH75" s="41"/>
      <c r="CI75" s="41"/>
      <c r="CJ75" s="41"/>
      <c r="CK75" s="41"/>
      <c r="CL75" s="41"/>
      <c r="CM75" s="41"/>
      <c r="CN75" s="41"/>
      <c r="CO75" s="41"/>
      <c r="CP75" s="41"/>
      <c r="CQ75" s="41"/>
      <c r="CR75" s="41"/>
      <c r="CS75" s="41"/>
      <c r="CT75" s="41"/>
      <c r="CU75" s="41"/>
      <c r="CV75" s="41"/>
      <c r="CW75" s="41"/>
      <c r="CX75" s="41"/>
      <c r="CY75" s="41"/>
      <c r="CZ75" s="41"/>
      <c r="DA75" s="41"/>
      <c r="DB75" s="41"/>
      <c r="DC75" s="41"/>
      <c r="DD75" s="41"/>
      <c r="DE75" s="41"/>
      <c r="DF75" s="41"/>
      <c r="DG75" s="41"/>
      <c r="DH75" s="41"/>
      <c r="DI75" s="41"/>
      <c r="DJ75" s="41"/>
      <c r="DK75" s="41"/>
      <c r="DL75" s="41"/>
      <c r="DM75" s="41"/>
      <c r="DN75" s="41"/>
      <c r="DO75" s="41"/>
      <c r="DP75" s="41"/>
      <c r="DQ75" s="41"/>
      <c r="DR75" s="41"/>
      <c r="DS75" s="41"/>
      <c r="DT75" s="41"/>
      <c r="DU75" s="41"/>
      <c r="DV75" s="41"/>
      <c r="DW75" s="41"/>
      <c r="DX75" s="41"/>
      <c r="DY75" s="41"/>
      <c r="DZ75" s="41"/>
      <c r="EA75" s="41"/>
      <c r="EB75" s="41"/>
      <c r="EC75" s="41"/>
      <c r="ED75" s="41"/>
      <c r="EE75" s="41"/>
      <c r="EF75" s="41"/>
      <c r="EG75" s="41"/>
      <c r="EH75" s="41"/>
      <c r="EI75" s="41"/>
      <c r="EJ75" s="41"/>
      <c r="EK75" s="41"/>
      <c r="EL75" s="41"/>
      <c r="EM75" s="41"/>
      <c r="EN75" s="41"/>
      <c r="EO75" s="41"/>
      <c r="EP75" s="41"/>
      <c r="EQ75" s="41"/>
      <c r="ER75" s="41"/>
      <c r="ES75" s="41"/>
      <c r="ET75" s="41"/>
      <c r="EU75" s="41"/>
      <c r="EV75" s="41"/>
      <c r="EW75" s="41"/>
      <c r="EX75" s="41"/>
      <c r="EY75" s="41"/>
      <c r="EZ75" s="41"/>
      <c r="FA75" s="41"/>
      <c r="FB75" s="41"/>
      <c r="FC75" s="41"/>
      <c r="FD75" s="41"/>
      <c r="FE75" s="41"/>
      <c r="FF75" s="41"/>
      <c r="FG75" s="41"/>
      <c r="FH75" s="41"/>
      <c r="FI75" s="41"/>
      <c r="FJ75" s="41"/>
      <c r="FK75" s="41"/>
      <c r="FL75" s="41"/>
      <c r="FM75" s="41"/>
      <c r="FN75" s="41"/>
      <c r="FO75" s="41"/>
      <c r="FP75" s="41"/>
      <c r="FQ75" s="41"/>
      <c r="FR75" s="41"/>
      <c r="FS75" s="41"/>
      <c r="FT75" s="41"/>
      <c r="FU75" s="41"/>
      <c r="FV75" s="41"/>
      <c r="FW75" s="41"/>
      <c r="FX75" s="41"/>
      <c r="FY75" s="41"/>
      <c r="FZ75" s="41"/>
      <c r="GA75" s="41"/>
      <c r="GB75" s="41"/>
      <c r="GC75" s="41"/>
    </row>
    <row r="76" spans="4:185" s="329" customFormat="1" x14ac:dyDescent="0.25">
      <c r="D76" s="2"/>
      <c r="E76" s="287"/>
      <c r="BT76" s="46"/>
      <c r="BU76" s="46"/>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c r="DD76" s="41"/>
      <c r="DE76" s="41"/>
      <c r="DF76" s="41"/>
      <c r="DG76" s="41"/>
      <c r="DH76" s="41"/>
      <c r="DI76" s="41"/>
      <c r="DJ76" s="41"/>
      <c r="DK76" s="41"/>
      <c r="DL76" s="41"/>
      <c r="DM76" s="41"/>
      <c r="DN76" s="41"/>
      <c r="DO76" s="41"/>
      <c r="DP76" s="41"/>
      <c r="DQ76" s="41"/>
      <c r="DR76" s="41"/>
      <c r="DS76" s="41"/>
      <c r="DT76" s="41"/>
      <c r="DU76" s="41"/>
      <c r="DV76" s="41"/>
      <c r="DW76" s="41"/>
      <c r="DX76" s="41"/>
      <c r="DY76" s="41"/>
      <c r="DZ76" s="41"/>
      <c r="EA76" s="41"/>
      <c r="EB76" s="41"/>
      <c r="EC76" s="41"/>
      <c r="ED76" s="41"/>
      <c r="EE76" s="41"/>
      <c r="EF76" s="41"/>
      <c r="EG76" s="41"/>
      <c r="EH76" s="41"/>
      <c r="EI76" s="41"/>
      <c r="EJ76" s="41"/>
      <c r="EK76" s="41"/>
      <c r="EL76" s="41"/>
      <c r="EM76" s="41"/>
      <c r="EN76" s="41"/>
      <c r="EO76" s="41"/>
      <c r="EP76" s="41"/>
      <c r="EQ76" s="41"/>
      <c r="ER76" s="41"/>
      <c r="ES76" s="41"/>
      <c r="ET76" s="41"/>
      <c r="EU76" s="41"/>
      <c r="EV76" s="41"/>
      <c r="EW76" s="41"/>
      <c r="EX76" s="41"/>
      <c r="EY76" s="41"/>
      <c r="EZ76" s="41"/>
      <c r="FA76" s="41"/>
      <c r="FB76" s="41"/>
      <c r="FC76" s="41"/>
      <c r="FD76" s="41"/>
      <c r="FE76" s="41"/>
      <c r="FF76" s="41"/>
      <c r="FG76" s="41"/>
      <c r="FH76" s="41"/>
      <c r="FI76" s="41"/>
      <c r="FJ76" s="41"/>
      <c r="FK76" s="41"/>
      <c r="FL76" s="41"/>
      <c r="FM76" s="41"/>
      <c r="FN76" s="41"/>
      <c r="FO76" s="41"/>
      <c r="FP76" s="41"/>
      <c r="FQ76" s="41"/>
      <c r="FR76" s="41"/>
      <c r="FS76" s="41"/>
      <c r="FT76" s="41"/>
      <c r="FU76" s="41"/>
      <c r="FV76" s="41"/>
      <c r="FW76" s="41"/>
      <c r="FX76" s="41"/>
      <c r="FY76" s="41"/>
      <c r="FZ76" s="41"/>
      <c r="GA76" s="41"/>
      <c r="GB76" s="41"/>
      <c r="GC76" s="41"/>
    </row>
    <row r="77" spans="4:185" s="329" customFormat="1" x14ac:dyDescent="0.25">
      <c r="D77" s="2"/>
      <c r="E77" s="287"/>
      <c r="BT77" s="46"/>
      <c r="BU77" s="46"/>
      <c r="BV77" s="41"/>
      <c r="BW77" s="41"/>
      <c r="BX77" s="41"/>
      <c r="BY77" s="41"/>
      <c r="BZ77" s="41"/>
      <c r="CA77" s="41"/>
      <c r="CB77" s="41"/>
      <c r="CC77" s="41"/>
      <c r="CD77" s="41"/>
      <c r="CE77" s="41"/>
      <c r="CF77" s="41"/>
      <c r="CG77" s="41"/>
      <c r="CH77" s="41"/>
      <c r="CI77" s="41"/>
      <c r="CJ77" s="41"/>
      <c r="CK77" s="41"/>
      <c r="CL77" s="41"/>
      <c r="CM77" s="41"/>
      <c r="CN77" s="41"/>
      <c r="CO77" s="41"/>
      <c r="CP77" s="41"/>
      <c r="CQ77" s="41"/>
      <c r="CR77" s="41"/>
      <c r="CS77" s="41"/>
      <c r="CT77" s="41"/>
      <c r="CU77" s="41"/>
      <c r="CV77" s="41"/>
      <c r="CW77" s="41"/>
      <c r="CX77" s="41"/>
      <c r="CY77" s="41"/>
      <c r="CZ77" s="41"/>
      <c r="DA77" s="41"/>
      <c r="DB77" s="41"/>
      <c r="DC77" s="41"/>
      <c r="DD77" s="41"/>
      <c r="DE77" s="41"/>
      <c r="DF77" s="41"/>
      <c r="DG77" s="41"/>
      <c r="DH77" s="41"/>
      <c r="DI77" s="41"/>
      <c r="DJ77" s="41"/>
      <c r="DK77" s="41"/>
      <c r="DL77" s="41"/>
      <c r="DM77" s="41"/>
      <c r="DN77" s="41"/>
      <c r="DO77" s="41"/>
      <c r="DP77" s="41"/>
      <c r="DQ77" s="41"/>
      <c r="DR77" s="41"/>
      <c r="DS77" s="41"/>
      <c r="DT77" s="41"/>
      <c r="DU77" s="41"/>
      <c r="DV77" s="41"/>
      <c r="DW77" s="41"/>
      <c r="DX77" s="41"/>
      <c r="DY77" s="41"/>
      <c r="DZ77" s="41"/>
      <c r="EA77" s="41"/>
      <c r="EB77" s="41"/>
      <c r="EC77" s="41"/>
      <c r="ED77" s="41"/>
      <c r="EE77" s="41"/>
      <c r="EF77" s="41"/>
      <c r="EG77" s="41"/>
      <c r="EH77" s="41"/>
      <c r="EI77" s="41"/>
      <c r="EJ77" s="41"/>
      <c r="EK77" s="41"/>
      <c r="EL77" s="41"/>
      <c r="EM77" s="41"/>
      <c r="EN77" s="41"/>
      <c r="EO77" s="41"/>
      <c r="EP77" s="41"/>
      <c r="EQ77" s="41"/>
      <c r="ER77" s="41"/>
      <c r="ES77" s="41"/>
      <c r="ET77" s="41"/>
      <c r="EU77" s="41"/>
      <c r="EV77" s="41"/>
      <c r="EW77" s="41"/>
      <c r="EX77" s="41"/>
      <c r="EY77" s="41"/>
      <c r="EZ77" s="41"/>
      <c r="FA77" s="41"/>
      <c r="FB77" s="41"/>
      <c r="FC77" s="41"/>
      <c r="FD77" s="41"/>
      <c r="FE77" s="41"/>
      <c r="FF77" s="41"/>
      <c r="FG77" s="41"/>
      <c r="FH77" s="41"/>
      <c r="FI77" s="41"/>
      <c r="FJ77" s="41"/>
      <c r="FK77" s="41"/>
      <c r="FL77" s="41"/>
      <c r="FM77" s="41"/>
      <c r="FN77" s="41"/>
      <c r="FO77" s="41"/>
      <c r="FP77" s="41"/>
      <c r="FQ77" s="41"/>
      <c r="FR77" s="41"/>
      <c r="FS77" s="41"/>
      <c r="FT77" s="41"/>
      <c r="FU77" s="41"/>
      <c r="FV77" s="41"/>
      <c r="FW77" s="41"/>
      <c r="FX77" s="41"/>
      <c r="FY77" s="41"/>
      <c r="FZ77" s="41"/>
      <c r="GA77" s="41"/>
      <c r="GB77" s="41"/>
      <c r="GC77" s="41"/>
    </row>
    <row r="78" spans="4:185" s="329" customFormat="1" x14ac:dyDescent="0.25">
      <c r="D78" s="2"/>
      <c r="E78" s="287"/>
      <c r="BT78" s="46"/>
      <c r="BU78" s="46"/>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c r="DD78" s="41"/>
      <c r="DE78" s="41"/>
      <c r="DF78" s="41"/>
      <c r="DG78" s="41"/>
      <c r="DH78" s="41"/>
      <c r="DI78" s="41"/>
      <c r="DJ78" s="41"/>
      <c r="DK78" s="41"/>
      <c r="DL78" s="41"/>
      <c r="DM78" s="41"/>
      <c r="DN78" s="41"/>
      <c r="DO78" s="41"/>
      <c r="DP78" s="41"/>
      <c r="DQ78" s="41"/>
      <c r="DR78" s="41"/>
      <c r="DS78" s="41"/>
      <c r="DT78" s="41"/>
      <c r="DU78" s="41"/>
      <c r="DV78" s="41"/>
      <c r="DW78" s="41"/>
      <c r="DX78" s="41"/>
      <c r="DY78" s="41"/>
      <c r="DZ78" s="41"/>
      <c r="EA78" s="41"/>
      <c r="EB78" s="41"/>
      <c r="EC78" s="41"/>
      <c r="ED78" s="41"/>
      <c r="EE78" s="41"/>
      <c r="EF78" s="41"/>
      <c r="EG78" s="41"/>
      <c r="EH78" s="41"/>
      <c r="EI78" s="41"/>
      <c r="EJ78" s="41"/>
      <c r="EK78" s="41"/>
      <c r="EL78" s="41"/>
      <c r="EM78" s="41"/>
      <c r="EN78" s="41"/>
      <c r="EO78" s="41"/>
      <c r="EP78" s="41"/>
      <c r="EQ78" s="41"/>
      <c r="ER78" s="41"/>
      <c r="ES78" s="41"/>
      <c r="ET78" s="41"/>
      <c r="EU78" s="41"/>
      <c r="EV78" s="41"/>
      <c r="EW78" s="41"/>
      <c r="EX78" s="41"/>
      <c r="EY78" s="41"/>
      <c r="EZ78" s="41"/>
      <c r="FA78" s="41"/>
      <c r="FB78" s="41"/>
      <c r="FC78" s="41"/>
      <c r="FD78" s="41"/>
      <c r="FE78" s="41"/>
      <c r="FF78" s="41"/>
      <c r="FG78" s="41"/>
      <c r="FH78" s="41"/>
      <c r="FI78" s="41"/>
      <c r="FJ78" s="41"/>
      <c r="FK78" s="41"/>
      <c r="FL78" s="41"/>
      <c r="FM78" s="41"/>
      <c r="FN78" s="41"/>
      <c r="FO78" s="41"/>
      <c r="FP78" s="41"/>
      <c r="FQ78" s="41"/>
      <c r="FR78" s="41"/>
      <c r="FS78" s="41"/>
      <c r="FT78" s="41"/>
      <c r="FU78" s="41"/>
      <c r="FV78" s="41"/>
      <c r="FW78" s="41"/>
      <c r="FX78" s="41"/>
      <c r="FY78" s="41"/>
      <c r="FZ78" s="41"/>
      <c r="GA78" s="41"/>
      <c r="GB78" s="41"/>
      <c r="GC78" s="41"/>
    </row>
  </sheetData>
  <sortState ref="A5:GK31">
    <sortCondition ref="A5:A31"/>
  </sortState>
  <pageMargins left="0.7" right="0.7" top="0.75" bottom="0.75" header="0.3" footer="0.3"/>
  <pageSetup paperSize="8" scale="16" orientation="landscape"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FF00"/>
  </sheetPr>
  <dimension ref="A1:GC204"/>
  <sheetViews>
    <sheetView showGridLines="0" zoomScale="80" zoomScaleNormal="80" workbookViewId="0">
      <selection activeCell="C4" sqref="C4"/>
    </sheetView>
  </sheetViews>
  <sheetFormatPr defaultColWidth="9.140625" defaultRowHeight="15" outlineLevelCol="1" x14ac:dyDescent="0.25"/>
  <cols>
    <col min="1" max="1" width="47.5703125" style="41" customWidth="1"/>
    <col min="2" max="2" width="31.85546875" style="286" customWidth="1" outlineLevel="1"/>
    <col min="3" max="3" width="35.85546875" style="41" customWidth="1" outlineLevel="1"/>
    <col min="4" max="5" width="25.28515625" style="41" customWidth="1" outlineLevel="1"/>
    <col min="6" max="6" width="18.140625" style="41" customWidth="1"/>
    <col min="7" max="33" width="13" style="41" customWidth="1"/>
    <col min="34" max="16384" width="9.140625" style="46"/>
  </cols>
  <sheetData>
    <row r="1" spans="2: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2:185" s="337" customFormat="1" ht="15.75" x14ac:dyDescent="0.3">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2:185" x14ac:dyDescent="0.25">
      <c r="B3" s="41"/>
      <c r="X3" s="44"/>
    </row>
    <row r="4" spans="2:185" x14ac:dyDescent="0.25">
      <c r="B4" s="41"/>
      <c r="C4" s="342" t="s">
        <v>248</v>
      </c>
      <c r="X4" s="44"/>
    </row>
    <row r="5" spans="2:185" x14ac:dyDescent="0.25">
      <c r="B5" s="41"/>
      <c r="X5" s="44"/>
    </row>
    <row r="6" spans="2:185" x14ac:dyDescent="0.25">
      <c r="B6" s="41"/>
      <c r="X6" s="44"/>
    </row>
    <row r="7" spans="2:185" x14ac:dyDescent="0.25">
      <c r="B7" s="41"/>
      <c r="X7" s="44"/>
    </row>
    <row r="8" spans="2:185" x14ac:dyDescent="0.25">
      <c r="B8" s="41"/>
      <c r="X8" s="44"/>
    </row>
    <row r="9" spans="2:185" x14ac:dyDescent="0.25">
      <c r="B9" s="41"/>
      <c r="X9" s="44"/>
    </row>
    <row r="10" spans="2:185" x14ac:dyDescent="0.25">
      <c r="B10" s="41"/>
      <c r="X10" s="44"/>
    </row>
    <row r="11" spans="2:185" x14ac:dyDescent="0.25">
      <c r="B11" s="41"/>
      <c r="X11" s="44"/>
    </row>
    <row r="12" spans="2:185" x14ac:dyDescent="0.25">
      <c r="B12" s="41"/>
      <c r="X12" s="44"/>
    </row>
    <row r="13" spans="2:185" x14ac:dyDescent="0.25">
      <c r="B13" s="41"/>
      <c r="X13" s="44"/>
    </row>
    <row r="14" spans="2:185" x14ac:dyDescent="0.25">
      <c r="B14" s="41"/>
      <c r="X14" s="44"/>
    </row>
    <row r="15" spans="2:185" x14ac:dyDescent="0.25">
      <c r="B15" s="41"/>
      <c r="X15" s="44"/>
    </row>
    <row r="16" spans="2:185" x14ac:dyDescent="0.25">
      <c r="B16" s="41"/>
      <c r="X16" s="44"/>
    </row>
    <row r="17" spans="2:24" x14ac:dyDescent="0.25">
      <c r="B17" s="41"/>
      <c r="X17" s="44"/>
    </row>
    <row r="18" spans="2:24" x14ac:dyDescent="0.25">
      <c r="B18" s="41"/>
      <c r="X18" s="44"/>
    </row>
    <row r="19" spans="2:24" x14ac:dyDescent="0.25">
      <c r="B19" s="41"/>
      <c r="X19" s="44"/>
    </row>
    <row r="20" spans="2:24" x14ac:dyDescent="0.25">
      <c r="B20" s="41"/>
      <c r="X20" s="44"/>
    </row>
    <row r="21" spans="2:24" x14ac:dyDescent="0.25">
      <c r="B21" s="41"/>
      <c r="X21" s="44"/>
    </row>
    <row r="22" spans="2:24" x14ac:dyDescent="0.25">
      <c r="B22" s="41"/>
      <c r="X22" s="44"/>
    </row>
    <row r="23" spans="2:24" x14ac:dyDescent="0.25">
      <c r="B23" s="41"/>
      <c r="X23" s="44"/>
    </row>
    <row r="24" spans="2:24" x14ac:dyDescent="0.25">
      <c r="B24" s="41"/>
      <c r="X24" s="44"/>
    </row>
    <row r="25" spans="2:24" x14ac:dyDescent="0.25">
      <c r="B25" s="41"/>
      <c r="X25" s="44"/>
    </row>
    <row r="26" spans="2:24" x14ac:dyDescent="0.25">
      <c r="B26" s="41"/>
      <c r="X26" s="44"/>
    </row>
    <row r="27" spans="2:24" x14ac:dyDescent="0.25">
      <c r="B27" s="41"/>
      <c r="X27" s="44"/>
    </row>
    <row r="28" spans="2:24" x14ac:dyDescent="0.25">
      <c r="B28" s="41"/>
      <c r="X28" s="44"/>
    </row>
    <row r="29" spans="2:24" x14ac:dyDescent="0.25">
      <c r="B29" s="41"/>
      <c r="X29" s="44"/>
    </row>
    <row r="30" spans="2:24" x14ac:dyDescent="0.25">
      <c r="B30" s="41"/>
      <c r="X30" s="44"/>
    </row>
    <row r="31" spans="2:24" x14ac:dyDescent="0.25">
      <c r="B31" s="41"/>
      <c r="X31" s="44"/>
    </row>
    <row r="32" spans="2:24" x14ac:dyDescent="0.25">
      <c r="B32" s="41"/>
      <c r="X32" s="44"/>
    </row>
    <row r="33" spans="2:24" x14ac:dyDescent="0.25">
      <c r="B33" s="41"/>
      <c r="X33" s="44"/>
    </row>
    <row r="34" spans="2:24" x14ac:dyDescent="0.25">
      <c r="B34" s="41"/>
      <c r="X34" s="44"/>
    </row>
    <row r="35" spans="2:24" x14ac:dyDescent="0.25">
      <c r="B35" s="41"/>
      <c r="X35" s="44"/>
    </row>
    <row r="36" spans="2:24" x14ac:dyDescent="0.25">
      <c r="B36" s="41"/>
      <c r="X36" s="44"/>
    </row>
    <row r="37" spans="2:24" x14ac:dyDescent="0.25">
      <c r="B37" s="41"/>
      <c r="X37" s="44"/>
    </row>
    <row r="38" spans="2:24" x14ac:dyDescent="0.25">
      <c r="B38" s="41"/>
      <c r="X38" s="44"/>
    </row>
    <row r="39" spans="2:24" x14ac:dyDescent="0.25">
      <c r="B39" s="41"/>
      <c r="X39" s="44"/>
    </row>
    <row r="40" spans="2:24" x14ac:dyDescent="0.25">
      <c r="B40" s="41"/>
      <c r="X40" s="44"/>
    </row>
    <row r="41" spans="2:24" x14ac:dyDescent="0.25">
      <c r="B41" s="41"/>
      <c r="X41" s="44"/>
    </row>
    <row r="42" spans="2:24" x14ac:dyDescent="0.25">
      <c r="B42" s="41"/>
      <c r="X42" s="44"/>
    </row>
    <row r="43" spans="2:24" x14ac:dyDescent="0.25">
      <c r="B43" s="41"/>
      <c r="X43" s="44"/>
    </row>
    <row r="44" spans="2:24" x14ac:dyDescent="0.25">
      <c r="B44" s="41"/>
      <c r="X44" s="44"/>
    </row>
    <row r="45" spans="2:24" x14ac:dyDescent="0.25">
      <c r="B45" s="41"/>
      <c r="X45" s="44"/>
    </row>
    <row r="46" spans="2:24" x14ac:dyDescent="0.25">
      <c r="B46" s="41"/>
      <c r="X46" s="44"/>
    </row>
    <row r="47" spans="2:24" x14ac:dyDescent="0.25">
      <c r="B47" s="41"/>
      <c r="X47" s="44"/>
    </row>
    <row r="48" spans="2:24" x14ac:dyDescent="0.25">
      <c r="B48" s="41"/>
      <c r="X48" s="44"/>
    </row>
    <row r="49" spans="2:24" x14ac:dyDescent="0.25">
      <c r="B49" s="41"/>
      <c r="X49" s="44"/>
    </row>
    <row r="50" spans="2:24" x14ac:dyDescent="0.25">
      <c r="B50" s="41"/>
      <c r="X50" s="44"/>
    </row>
    <row r="51" spans="2:24" x14ac:dyDescent="0.25">
      <c r="B51" s="41"/>
      <c r="X51" s="44"/>
    </row>
    <row r="52" spans="2:24" x14ac:dyDescent="0.25">
      <c r="B52" s="41"/>
      <c r="X52" s="44"/>
    </row>
    <row r="53" spans="2:24" x14ac:dyDescent="0.25">
      <c r="B53" s="41"/>
      <c r="X53" s="44"/>
    </row>
    <row r="54" spans="2:24" x14ac:dyDescent="0.25">
      <c r="B54" s="41"/>
      <c r="X54" s="44"/>
    </row>
    <row r="55" spans="2:24" x14ac:dyDescent="0.25">
      <c r="B55" s="41"/>
      <c r="X55" s="44"/>
    </row>
    <row r="56" spans="2:24" x14ac:dyDescent="0.25">
      <c r="B56" s="41"/>
      <c r="X56" s="44"/>
    </row>
    <row r="57" spans="2:24" x14ac:dyDescent="0.25">
      <c r="B57" s="41"/>
      <c r="X57" s="44"/>
    </row>
    <row r="58" spans="2:24" x14ac:dyDescent="0.25">
      <c r="B58" s="41"/>
      <c r="X58" s="44"/>
    </row>
    <row r="59" spans="2:24" x14ac:dyDescent="0.25">
      <c r="B59" s="41"/>
      <c r="X59" s="44"/>
    </row>
    <row r="60" spans="2:24" x14ac:dyDescent="0.25">
      <c r="B60" s="41"/>
      <c r="X60" s="44"/>
    </row>
    <row r="61" spans="2:24" x14ac:dyDescent="0.25">
      <c r="B61" s="41"/>
      <c r="X61" s="44"/>
    </row>
    <row r="62" spans="2:24" x14ac:dyDescent="0.25">
      <c r="B62" s="41"/>
      <c r="X62" s="44"/>
    </row>
    <row r="63" spans="2:24" x14ac:dyDescent="0.25">
      <c r="B63" s="41"/>
      <c r="X63" s="44"/>
    </row>
    <row r="64" spans="2:24" x14ac:dyDescent="0.25">
      <c r="B64" s="41"/>
      <c r="X64" s="44"/>
    </row>
    <row r="65" spans="2:24" x14ac:dyDescent="0.25">
      <c r="B65" s="41"/>
      <c r="X65" s="44"/>
    </row>
    <row r="66" spans="2:24" x14ac:dyDescent="0.25">
      <c r="B66" s="41"/>
      <c r="X66" s="44"/>
    </row>
    <row r="67" spans="2:24" x14ac:dyDescent="0.25">
      <c r="B67" s="41"/>
      <c r="X67" s="44"/>
    </row>
    <row r="68" spans="2:24" x14ac:dyDescent="0.25">
      <c r="B68" s="41"/>
      <c r="X68" s="44"/>
    </row>
    <row r="69" spans="2:24" x14ac:dyDescent="0.25">
      <c r="B69" s="41"/>
      <c r="X69" s="44"/>
    </row>
    <row r="70" spans="2:24" x14ac:dyDescent="0.25">
      <c r="B70" s="41"/>
      <c r="X70" s="44"/>
    </row>
    <row r="71" spans="2:24" x14ac:dyDescent="0.25">
      <c r="B71" s="41"/>
      <c r="X71" s="44"/>
    </row>
    <row r="72" spans="2:24" x14ac:dyDescent="0.25">
      <c r="B72" s="41"/>
      <c r="X72" s="44"/>
    </row>
    <row r="73" spans="2:24" x14ac:dyDescent="0.25">
      <c r="B73" s="41"/>
      <c r="X73" s="44"/>
    </row>
    <row r="74" spans="2:24" x14ac:dyDescent="0.25">
      <c r="B74" s="41"/>
      <c r="X74" s="44"/>
    </row>
    <row r="75" spans="2:24" x14ac:dyDescent="0.25">
      <c r="B75" s="41"/>
      <c r="X75" s="44"/>
    </row>
    <row r="76" spans="2:24" x14ac:dyDescent="0.25">
      <c r="B76" s="41"/>
      <c r="X76" s="44"/>
    </row>
    <row r="77" spans="2:24" x14ac:dyDescent="0.25">
      <c r="B77" s="41"/>
      <c r="X77" s="44"/>
    </row>
    <row r="78" spans="2:24" x14ac:dyDescent="0.25">
      <c r="B78" s="41"/>
      <c r="X78" s="44"/>
    </row>
    <row r="79" spans="2:24" x14ac:dyDescent="0.25">
      <c r="B79" s="41"/>
      <c r="X79" s="44"/>
    </row>
    <row r="80" spans="2:24" x14ac:dyDescent="0.25">
      <c r="B80" s="41"/>
      <c r="X80" s="44"/>
    </row>
    <row r="81" spans="2:24" x14ac:dyDescent="0.25">
      <c r="B81" s="41"/>
      <c r="X81" s="44"/>
    </row>
    <row r="82" spans="2:24" x14ac:dyDescent="0.25">
      <c r="B82" s="41"/>
      <c r="X82" s="44"/>
    </row>
    <row r="83" spans="2:24" x14ac:dyDescent="0.25">
      <c r="B83" s="41"/>
      <c r="X83" s="44"/>
    </row>
    <row r="84" spans="2:24" x14ac:dyDescent="0.25">
      <c r="B84" s="41"/>
      <c r="X84" s="44"/>
    </row>
    <row r="85" spans="2:24" x14ac:dyDescent="0.25">
      <c r="B85" s="41"/>
      <c r="X85" s="44"/>
    </row>
    <row r="86" spans="2:24" x14ac:dyDescent="0.25">
      <c r="B86" s="41"/>
      <c r="X86" s="44"/>
    </row>
    <row r="87" spans="2:24" x14ac:dyDescent="0.25">
      <c r="B87" s="41"/>
      <c r="X87" s="44"/>
    </row>
    <row r="88" spans="2:24" x14ac:dyDescent="0.25">
      <c r="B88" s="41"/>
      <c r="X88" s="44"/>
    </row>
    <row r="89" spans="2:24" x14ac:dyDescent="0.25">
      <c r="B89" s="41"/>
      <c r="X89" s="44"/>
    </row>
    <row r="90" spans="2:24" x14ac:dyDescent="0.25">
      <c r="B90" s="41"/>
      <c r="X90" s="44"/>
    </row>
    <row r="91" spans="2:24" x14ac:dyDescent="0.25">
      <c r="B91" s="41"/>
      <c r="X91" s="44"/>
    </row>
    <row r="92" spans="2:24" x14ac:dyDescent="0.25">
      <c r="B92" s="41"/>
      <c r="X92" s="44"/>
    </row>
    <row r="93" spans="2:24" x14ac:dyDescent="0.25">
      <c r="B93" s="41"/>
      <c r="X93" s="44"/>
    </row>
    <row r="94" spans="2:24" x14ac:dyDescent="0.25">
      <c r="B94" s="41"/>
      <c r="X94" s="44"/>
    </row>
    <row r="95" spans="2:24" x14ac:dyDescent="0.25">
      <c r="B95" s="41"/>
      <c r="X95" s="44"/>
    </row>
    <row r="96" spans="2:24" x14ac:dyDescent="0.25">
      <c r="B96" s="41"/>
      <c r="X96" s="44"/>
    </row>
    <row r="97" spans="2:24" x14ac:dyDescent="0.25">
      <c r="B97" s="41"/>
      <c r="X97" s="44"/>
    </row>
    <row r="98" spans="2:24" x14ac:dyDescent="0.25">
      <c r="B98" s="41"/>
      <c r="X98" s="44"/>
    </row>
    <row r="99" spans="2:24" x14ac:dyDescent="0.25">
      <c r="B99" s="41"/>
      <c r="X99" s="44"/>
    </row>
    <row r="100" spans="2:24" x14ac:dyDescent="0.25">
      <c r="B100" s="41"/>
      <c r="X100" s="44"/>
    </row>
    <row r="101" spans="2:24" x14ac:dyDescent="0.25">
      <c r="B101" s="41"/>
      <c r="X101" s="44"/>
    </row>
    <row r="102" spans="2:24" x14ac:dyDescent="0.25">
      <c r="B102" s="41"/>
      <c r="X102" s="44"/>
    </row>
    <row r="103" spans="2:24" x14ac:dyDescent="0.25">
      <c r="B103" s="41"/>
      <c r="X103" s="44"/>
    </row>
    <row r="104" spans="2:24" x14ac:dyDescent="0.25">
      <c r="B104" s="41"/>
      <c r="X104" s="44"/>
    </row>
    <row r="105" spans="2:24" x14ac:dyDescent="0.25">
      <c r="B105" s="41"/>
      <c r="X105" s="44"/>
    </row>
    <row r="106" spans="2:24" x14ac:dyDescent="0.25">
      <c r="B106" s="41"/>
      <c r="X106" s="44"/>
    </row>
    <row r="107" spans="2:24" x14ac:dyDescent="0.25">
      <c r="B107" s="41"/>
      <c r="X107" s="44"/>
    </row>
    <row r="108" spans="2:24" x14ac:dyDescent="0.25">
      <c r="B108" s="41"/>
      <c r="X108" s="44"/>
    </row>
    <row r="109" spans="2:24" x14ac:dyDescent="0.25">
      <c r="B109" s="41"/>
      <c r="X109" s="44"/>
    </row>
    <row r="110" spans="2:24" x14ac:dyDescent="0.25">
      <c r="B110" s="41"/>
      <c r="X110" s="44"/>
    </row>
    <row r="111" spans="2:24" x14ac:dyDescent="0.25">
      <c r="B111" s="41"/>
      <c r="X111" s="44"/>
    </row>
    <row r="112" spans="2:24" x14ac:dyDescent="0.25">
      <c r="B112" s="41"/>
      <c r="X112" s="44"/>
    </row>
    <row r="113" spans="2:24" x14ac:dyDescent="0.25">
      <c r="B113" s="41"/>
      <c r="X113" s="44"/>
    </row>
    <row r="114" spans="2:24" x14ac:dyDescent="0.25">
      <c r="B114" s="41"/>
      <c r="X114" s="44"/>
    </row>
    <row r="115" spans="2:24" x14ac:dyDescent="0.25">
      <c r="B115" s="41"/>
      <c r="X115" s="44"/>
    </row>
    <row r="116" spans="2:24" x14ac:dyDescent="0.25">
      <c r="B116" s="41"/>
      <c r="X116" s="44"/>
    </row>
    <row r="117" spans="2:24" x14ac:dyDescent="0.25">
      <c r="B117" s="41"/>
      <c r="X117" s="44"/>
    </row>
    <row r="118" spans="2:24" x14ac:dyDescent="0.25">
      <c r="B118" s="41"/>
      <c r="X118" s="44"/>
    </row>
    <row r="119" spans="2:24" x14ac:dyDescent="0.25">
      <c r="B119" s="41"/>
      <c r="X119" s="44"/>
    </row>
    <row r="120" spans="2:24" x14ac:dyDescent="0.25">
      <c r="B120" s="41"/>
      <c r="X120" s="44"/>
    </row>
    <row r="121" spans="2:24" x14ac:dyDescent="0.25">
      <c r="B121" s="41"/>
      <c r="X121" s="44"/>
    </row>
    <row r="122" spans="2:24" x14ac:dyDescent="0.25">
      <c r="B122" s="41"/>
      <c r="X122" s="44"/>
    </row>
    <row r="123" spans="2:24" x14ac:dyDescent="0.25">
      <c r="B123" s="41"/>
      <c r="X123" s="44"/>
    </row>
    <row r="124" spans="2:24" x14ac:dyDescent="0.25">
      <c r="B124" s="41"/>
      <c r="X124" s="44"/>
    </row>
    <row r="125" spans="2:24" x14ac:dyDescent="0.25">
      <c r="B125" s="41"/>
      <c r="X125" s="44"/>
    </row>
    <row r="126" spans="2:24" x14ac:dyDescent="0.25">
      <c r="B126" s="41"/>
      <c r="X126" s="44"/>
    </row>
    <row r="127" spans="2:24" x14ac:dyDescent="0.25">
      <c r="B127" s="41"/>
      <c r="X127" s="44"/>
    </row>
    <row r="128" spans="2:24" x14ac:dyDescent="0.25">
      <c r="B128" s="41"/>
      <c r="X128" s="44"/>
    </row>
    <row r="129" spans="2:24" x14ac:dyDescent="0.25">
      <c r="B129" s="41"/>
      <c r="X129" s="44"/>
    </row>
    <row r="130" spans="2:24" x14ac:dyDescent="0.25">
      <c r="B130" s="41"/>
      <c r="X130" s="44"/>
    </row>
    <row r="131" spans="2:24" x14ac:dyDescent="0.25">
      <c r="B131" s="41"/>
      <c r="X131" s="44"/>
    </row>
    <row r="132" spans="2:24" x14ac:dyDescent="0.25">
      <c r="B132" s="41"/>
      <c r="X132" s="44"/>
    </row>
    <row r="133" spans="2:24" x14ac:dyDescent="0.25">
      <c r="B133" s="41"/>
      <c r="X133" s="44"/>
    </row>
    <row r="134" spans="2:24" x14ac:dyDescent="0.25">
      <c r="B134" s="41"/>
      <c r="X134" s="44"/>
    </row>
    <row r="135" spans="2:24" x14ac:dyDescent="0.25">
      <c r="B135" s="41"/>
      <c r="X135" s="44"/>
    </row>
    <row r="136" spans="2:24" x14ac:dyDescent="0.25">
      <c r="B136" s="41"/>
      <c r="X136" s="44"/>
    </row>
    <row r="137" spans="2:24" x14ac:dyDescent="0.25">
      <c r="B137" s="41"/>
      <c r="X137" s="44"/>
    </row>
    <row r="138" spans="2:24" x14ac:dyDescent="0.25">
      <c r="B138" s="41"/>
      <c r="X138" s="44"/>
    </row>
    <row r="139" spans="2:24" x14ac:dyDescent="0.25">
      <c r="B139" s="41"/>
      <c r="X139" s="44"/>
    </row>
    <row r="140" spans="2:24" x14ac:dyDescent="0.25">
      <c r="B140" s="41"/>
      <c r="X140" s="44"/>
    </row>
    <row r="141" spans="2:24" x14ac:dyDescent="0.25">
      <c r="B141" s="41"/>
      <c r="X141" s="44"/>
    </row>
    <row r="142" spans="2:24" x14ac:dyDescent="0.25">
      <c r="B142" s="41"/>
      <c r="X142" s="44"/>
    </row>
    <row r="143" spans="2:24" x14ac:dyDescent="0.25">
      <c r="B143" s="41"/>
      <c r="X143" s="44"/>
    </row>
    <row r="144" spans="2:24" x14ac:dyDescent="0.25">
      <c r="B144" s="41"/>
      <c r="X144" s="44"/>
    </row>
    <row r="145" spans="2:24" x14ac:dyDescent="0.25">
      <c r="B145" s="41"/>
      <c r="X145" s="44"/>
    </row>
    <row r="146" spans="2:24" x14ac:dyDescent="0.25">
      <c r="B146" s="41"/>
      <c r="X146" s="44"/>
    </row>
    <row r="147" spans="2:24" x14ac:dyDescent="0.25">
      <c r="B147" s="41"/>
      <c r="X147" s="44"/>
    </row>
    <row r="148" spans="2:24" x14ac:dyDescent="0.25">
      <c r="B148" s="41"/>
      <c r="X148" s="44"/>
    </row>
    <row r="149" spans="2:24" x14ac:dyDescent="0.25">
      <c r="B149" s="41"/>
      <c r="X149" s="44"/>
    </row>
    <row r="150" spans="2:24" x14ac:dyDescent="0.25">
      <c r="B150" s="41"/>
      <c r="X150" s="44"/>
    </row>
    <row r="151" spans="2:24" x14ac:dyDescent="0.25">
      <c r="B151" s="41"/>
      <c r="X151" s="44"/>
    </row>
    <row r="152" spans="2:24" x14ac:dyDescent="0.25">
      <c r="B152" s="41"/>
      <c r="X152" s="44"/>
    </row>
    <row r="153" spans="2:24" x14ac:dyDescent="0.25">
      <c r="B153" s="41"/>
      <c r="X153" s="44"/>
    </row>
    <row r="154" spans="2:24" x14ac:dyDescent="0.25">
      <c r="B154" s="41"/>
      <c r="X154" s="44"/>
    </row>
    <row r="155" spans="2:24" x14ac:dyDescent="0.25">
      <c r="B155" s="41"/>
      <c r="X155" s="44"/>
    </row>
    <row r="156" spans="2:24" x14ac:dyDescent="0.25">
      <c r="B156" s="41"/>
      <c r="X156" s="44"/>
    </row>
    <row r="157" spans="2:24" x14ac:dyDescent="0.25">
      <c r="B157" s="41"/>
      <c r="X157" s="44"/>
    </row>
    <row r="158" spans="2:24" x14ac:dyDescent="0.25">
      <c r="B158" s="41"/>
      <c r="X158" s="44"/>
    </row>
    <row r="159" spans="2:24" x14ac:dyDescent="0.25">
      <c r="B159" s="41"/>
      <c r="X159" s="44"/>
    </row>
    <row r="160" spans="2:24" x14ac:dyDescent="0.25">
      <c r="B160" s="41"/>
      <c r="X160" s="44"/>
    </row>
    <row r="161" spans="2:24" x14ac:dyDescent="0.25">
      <c r="B161" s="41"/>
      <c r="X161" s="44"/>
    </row>
    <row r="162" spans="2:24" x14ac:dyDescent="0.25">
      <c r="B162" s="41"/>
      <c r="X162" s="44"/>
    </row>
    <row r="163" spans="2:24" x14ac:dyDescent="0.25">
      <c r="B163" s="41"/>
      <c r="X163" s="44"/>
    </row>
    <row r="164" spans="2:24" x14ac:dyDescent="0.25">
      <c r="B164" s="41"/>
      <c r="X164" s="44"/>
    </row>
    <row r="165" spans="2:24" x14ac:dyDescent="0.25">
      <c r="B165" s="41"/>
      <c r="X165" s="44"/>
    </row>
    <row r="166" spans="2:24" x14ac:dyDescent="0.25">
      <c r="B166" s="41"/>
      <c r="X166" s="44"/>
    </row>
    <row r="167" spans="2:24" x14ac:dyDescent="0.25">
      <c r="B167" s="41"/>
      <c r="X167" s="44"/>
    </row>
    <row r="168" spans="2:24" x14ac:dyDescent="0.25">
      <c r="B168" s="41"/>
      <c r="X168" s="44"/>
    </row>
    <row r="169" spans="2:24" x14ac:dyDescent="0.25">
      <c r="B169" s="41"/>
      <c r="X169" s="44"/>
    </row>
    <row r="170" spans="2:24" x14ac:dyDescent="0.25">
      <c r="B170" s="41"/>
      <c r="X170" s="44"/>
    </row>
    <row r="171" spans="2:24" x14ac:dyDescent="0.25">
      <c r="B171" s="41"/>
      <c r="X171" s="44"/>
    </row>
    <row r="172" spans="2:24" x14ac:dyDescent="0.25">
      <c r="B172" s="41"/>
      <c r="X172" s="44"/>
    </row>
    <row r="173" spans="2:24" x14ac:dyDescent="0.25">
      <c r="B173" s="41"/>
      <c r="X173" s="44"/>
    </row>
    <row r="174" spans="2:24" x14ac:dyDescent="0.25">
      <c r="B174" s="41"/>
      <c r="X174" s="44"/>
    </row>
    <row r="175" spans="2:24" x14ac:dyDescent="0.25">
      <c r="B175" s="41"/>
      <c r="X175" s="44"/>
    </row>
    <row r="176" spans="2:24" x14ac:dyDescent="0.25">
      <c r="B176" s="41"/>
      <c r="X176" s="44"/>
    </row>
    <row r="177" spans="2:24" x14ac:dyDescent="0.25">
      <c r="B177" s="41"/>
      <c r="X177" s="44"/>
    </row>
    <row r="178" spans="2:24" x14ac:dyDescent="0.25">
      <c r="B178" s="41"/>
      <c r="X178" s="44"/>
    </row>
    <row r="179" spans="2:24" x14ac:dyDescent="0.25">
      <c r="B179" s="41"/>
      <c r="X179" s="44"/>
    </row>
    <row r="180" spans="2:24" x14ac:dyDescent="0.25">
      <c r="B180" s="41"/>
      <c r="X180" s="44"/>
    </row>
    <row r="181" spans="2:24" x14ac:dyDescent="0.25">
      <c r="B181" s="41"/>
      <c r="X181" s="44"/>
    </row>
    <row r="182" spans="2:24" x14ac:dyDescent="0.25">
      <c r="B182" s="41"/>
      <c r="X182" s="44"/>
    </row>
    <row r="183" spans="2:24" x14ac:dyDescent="0.25">
      <c r="B183" s="41"/>
      <c r="X183" s="44"/>
    </row>
    <row r="184" spans="2:24" x14ac:dyDescent="0.25">
      <c r="B184" s="41"/>
      <c r="X184" s="44"/>
    </row>
    <row r="185" spans="2:24" x14ac:dyDescent="0.25">
      <c r="B185" s="41"/>
      <c r="X185" s="44"/>
    </row>
    <row r="186" spans="2:24" x14ac:dyDescent="0.25">
      <c r="B186" s="41"/>
      <c r="X186" s="44"/>
    </row>
    <row r="187" spans="2:24" x14ac:dyDescent="0.25">
      <c r="B187" s="41"/>
      <c r="X187" s="44"/>
    </row>
    <row r="188" spans="2:24" x14ac:dyDescent="0.25">
      <c r="B188" s="41"/>
      <c r="X188" s="44"/>
    </row>
    <row r="189" spans="2:24" x14ac:dyDescent="0.25">
      <c r="B189" s="41"/>
      <c r="X189" s="44"/>
    </row>
    <row r="190" spans="2:24" x14ac:dyDescent="0.25">
      <c r="B190" s="41"/>
      <c r="X190" s="44"/>
    </row>
    <row r="191" spans="2:24" x14ac:dyDescent="0.25">
      <c r="B191" s="41"/>
      <c r="X191" s="44"/>
    </row>
    <row r="192" spans="2:24" x14ac:dyDescent="0.25">
      <c r="B192" s="41"/>
      <c r="X192" s="44"/>
    </row>
    <row r="193" spans="2:24" x14ac:dyDescent="0.25">
      <c r="B193" s="41"/>
      <c r="X193" s="44"/>
    </row>
    <row r="194" spans="2:24" x14ac:dyDescent="0.25">
      <c r="B194" s="41"/>
      <c r="X194" s="44"/>
    </row>
    <row r="195" spans="2:24" x14ac:dyDescent="0.25">
      <c r="B195" s="41"/>
      <c r="X195" s="44"/>
    </row>
    <row r="196" spans="2:24" x14ac:dyDescent="0.25">
      <c r="B196" s="41"/>
      <c r="X196" s="44"/>
    </row>
    <row r="197" spans="2:24" x14ac:dyDescent="0.25">
      <c r="B197" s="41"/>
      <c r="X197" s="44"/>
    </row>
    <row r="198" spans="2:24" x14ac:dyDescent="0.25">
      <c r="B198" s="41"/>
      <c r="X198" s="44"/>
    </row>
    <row r="199" spans="2:24" x14ac:dyDescent="0.25">
      <c r="B199" s="41"/>
    </row>
    <row r="200" spans="2:24" x14ac:dyDescent="0.25">
      <c r="B200" s="41"/>
    </row>
    <row r="201" spans="2:24" x14ac:dyDescent="0.25">
      <c r="B201" s="41"/>
    </row>
    <row r="202" spans="2:24" x14ac:dyDescent="0.25">
      <c r="B202" s="41"/>
    </row>
    <row r="203" spans="2:24" x14ac:dyDescent="0.25">
      <c r="B203" s="41"/>
    </row>
    <row r="204" spans="2:24" x14ac:dyDescent="0.25">
      <c r="B204" s="41"/>
    </row>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FF00"/>
  </sheetPr>
  <dimension ref="C1:GC4"/>
  <sheetViews>
    <sheetView showGridLines="0" zoomScale="80" zoomScaleNormal="80" workbookViewId="0">
      <selection activeCell="D17" sqref="D17"/>
    </sheetView>
  </sheetViews>
  <sheetFormatPr defaultColWidth="9.140625" defaultRowHeight="15" x14ac:dyDescent="0.25"/>
  <cols>
    <col min="1" max="1" width="40.85546875" style="41" customWidth="1"/>
    <col min="2" max="6" width="14.28515625" style="41" customWidth="1"/>
    <col min="7" max="14" width="9.28515625" style="41" bestFit="1" customWidth="1"/>
    <col min="15" max="16" width="10.5703125" style="41" bestFit="1" customWidth="1"/>
    <col min="17" max="33" width="9.5703125" style="41" bestFit="1" customWidth="1"/>
    <col min="34" max="16384" width="9.140625" style="41"/>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4" spans="3:185" x14ac:dyDescent="0.25">
      <c r="C4" s="342" t="s">
        <v>248</v>
      </c>
    </row>
  </sheetData>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FF00"/>
  </sheetPr>
  <dimension ref="C1:GC34"/>
  <sheetViews>
    <sheetView showGridLines="0" zoomScale="80" zoomScaleNormal="80" workbookViewId="0">
      <selection activeCell="C4" sqref="C4"/>
    </sheetView>
  </sheetViews>
  <sheetFormatPr defaultColWidth="9.140625" defaultRowHeight="15" x14ac:dyDescent="0.25"/>
  <cols>
    <col min="1" max="1" width="40.85546875" style="6" customWidth="1"/>
    <col min="2" max="2" width="12.28515625" style="6" customWidth="1"/>
    <col min="3" max="10" width="9.28515625" style="6" bestFit="1" customWidth="1"/>
    <col min="11" max="12" width="10.5703125" style="6" bestFit="1" customWidth="1"/>
    <col min="13" max="29" width="9.5703125" style="6" bestFit="1" customWidth="1"/>
    <col min="30" max="16384" width="9.140625" style="6"/>
  </cols>
  <sheetData>
    <row r="1" spans="3:185" s="337" customFormat="1" ht="21" x14ac:dyDescent="0.35">
      <c r="C1" s="341" t="s">
        <v>247</v>
      </c>
      <c r="D1" s="338"/>
      <c r="E1" s="339"/>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c r="FT1" s="340"/>
      <c r="FU1" s="340"/>
      <c r="FV1" s="340"/>
      <c r="FW1" s="340"/>
      <c r="FX1" s="340"/>
      <c r="FY1" s="340"/>
      <c r="FZ1" s="340"/>
      <c r="GA1" s="340"/>
      <c r="GB1" s="340"/>
      <c r="GC1" s="340"/>
    </row>
    <row r="2" spans="3:185" s="337" customFormat="1" x14ac:dyDescent="0.25">
      <c r="D2" s="338"/>
      <c r="E2" s="339"/>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c r="FT2" s="340"/>
      <c r="FU2" s="340"/>
      <c r="FV2" s="340"/>
      <c r="FW2" s="340"/>
      <c r="FX2" s="340"/>
      <c r="FY2" s="340"/>
      <c r="FZ2" s="340"/>
      <c r="GA2" s="340"/>
      <c r="GB2" s="340"/>
      <c r="GC2" s="340"/>
    </row>
    <row r="3" spans="3:185" s="329" customFormat="1" x14ac:dyDescent="0.25"/>
    <row r="4" spans="3:185" s="329" customFormat="1" x14ac:dyDescent="0.25">
      <c r="C4" s="342" t="s">
        <v>248</v>
      </c>
    </row>
    <row r="5" spans="3:185" s="329" customFormat="1" x14ac:dyDescent="0.25"/>
    <row r="6" spans="3:185" s="329" customFormat="1" x14ac:dyDescent="0.25"/>
    <row r="7" spans="3:185" s="329" customFormat="1" x14ac:dyDescent="0.25"/>
    <row r="8" spans="3:185" s="329" customFormat="1" x14ac:dyDescent="0.25"/>
    <row r="9" spans="3:185" s="329" customFormat="1" x14ac:dyDescent="0.25"/>
    <row r="10" spans="3:185" s="329" customFormat="1" x14ac:dyDescent="0.25"/>
    <row r="11" spans="3:185" s="329" customFormat="1" x14ac:dyDescent="0.25"/>
    <row r="12" spans="3:185" s="329" customFormat="1" x14ac:dyDescent="0.25"/>
    <row r="13" spans="3:185" s="329" customFormat="1" x14ac:dyDescent="0.25"/>
    <row r="14" spans="3:185" s="329" customFormat="1" x14ac:dyDescent="0.25"/>
    <row r="15" spans="3:185" s="329" customFormat="1" x14ac:dyDescent="0.25"/>
    <row r="16" spans="3:185" s="329" customFormat="1" x14ac:dyDescent="0.25"/>
    <row r="17" s="329" customFormat="1" x14ac:dyDescent="0.25"/>
    <row r="18" s="329" customFormat="1" x14ac:dyDescent="0.25"/>
    <row r="19" s="329" customFormat="1" x14ac:dyDescent="0.25"/>
    <row r="20" s="329" customFormat="1" x14ac:dyDescent="0.25"/>
    <row r="21" s="329" customFormat="1" x14ac:dyDescent="0.25"/>
    <row r="22" s="329" customFormat="1" x14ac:dyDescent="0.25"/>
    <row r="23" s="329" customFormat="1" x14ac:dyDescent="0.25"/>
    <row r="24" s="329" customFormat="1" x14ac:dyDescent="0.25"/>
    <row r="25" s="329" customFormat="1" x14ac:dyDescent="0.25"/>
    <row r="26" s="329" customFormat="1" x14ac:dyDescent="0.25"/>
    <row r="27" s="329" customFormat="1" x14ac:dyDescent="0.25"/>
    <row r="28" s="329" customFormat="1" x14ac:dyDescent="0.25"/>
    <row r="29" s="329" customFormat="1" x14ac:dyDescent="0.25"/>
    <row r="30" s="329" customFormat="1" x14ac:dyDescent="0.25"/>
    <row r="31" s="329" customFormat="1" x14ac:dyDescent="0.25"/>
    <row r="32" s="329" customFormat="1" x14ac:dyDescent="0.25"/>
    <row r="33" s="329" customFormat="1" x14ac:dyDescent="0.25"/>
    <row r="34" s="329" customFormat="1" x14ac:dyDescent="0.2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9746FCA9081C46820D4E657548C777" ma:contentTypeVersion="11" ma:contentTypeDescription="Create a new document." ma:contentTypeScope="" ma:versionID="cc0173860349a1fb22cca81573f7824b">
  <xsd:schema xmlns:xsd="http://www.w3.org/2001/XMLSchema" xmlns:xs="http://www.w3.org/2001/XMLSchema" xmlns:p="http://schemas.microsoft.com/office/2006/metadata/properties" xmlns:ns2="219a03a1-7fe7-42f3-bdad-55ca8d66a738" xmlns:ns3="4eb6023d-658b-4527-be73-24b0518f0bf9" xmlns:ns4="592ff4b6-3fa3-466a-a790-189be7da87a7" targetNamespace="http://schemas.microsoft.com/office/2006/metadata/properties" ma:root="true" ma:fieldsID="e6a2b24753bd2833377ac3183cb28983" ns2:_="" ns3:_="" ns4:_="">
    <xsd:import namespace="219a03a1-7fe7-42f3-bdad-55ca8d66a738"/>
    <xsd:import namespace="4eb6023d-658b-4527-be73-24b0518f0bf9"/>
    <xsd:import namespace="592ff4b6-3fa3-466a-a790-189be7da87a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9a03a1-7fe7-42f3-bdad-55ca8d66a7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b6023d-658b-4527-be73-24b0518f0bf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92ff4b6-3fa3-466a-a790-189be7da87a7" elementFormDefault="qualified">
    <xsd:import namespace="http://schemas.microsoft.com/office/2006/documentManagement/types"/>
    <xsd:import namespace="http://schemas.microsoft.com/office/infopath/2007/PartnerControls"/>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180C0D6-8225-4605-97FB-B72FE4EC61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9a03a1-7fe7-42f3-bdad-55ca8d66a738"/>
    <ds:schemaRef ds:uri="4eb6023d-658b-4527-be73-24b0518f0bf9"/>
    <ds:schemaRef ds:uri="592ff4b6-3fa3-466a-a790-189be7da87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DECE28-0D4F-43F0-B35E-4D680D36EE75}">
  <ds:schemaRefs>
    <ds:schemaRef ds:uri="http://schemas.microsoft.com/sharepoint/v3/contenttype/forms"/>
  </ds:schemaRefs>
</ds:datastoreItem>
</file>

<file path=customXml/itemProps3.xml><?xml version="1.0" encoding="utf-8"?>
<ds:datastoreItem xmlns:ds="http://schemas.openxmlformats.org/officeDocument/2006/customXml" ds:itemID="{DAD9E460-E69F-439F-948C-5FDF6BB4BCF1}">
  <ds:schemaRefs>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4eb6023d-658b-4527-be73-24b0518f0bf9"/>
    <ds:schemaRef ds:uri="http://purl.org/dc/elements/1.1/"/>
    <ds:schemaRef ds:uri="592ff4b6-3fa3-466a-a790-189be7da87a7"/>
    <ds:schemaRef ds:uri="219a03a1-7fe7-42f3-bdad-55ca8d66a73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Overview</vt:lpstr>
      <vt:lpstr>Key assumptions</vt:lpstr>
      <vt:lpstr>s2. Historical Indirect Capex</vt:lpstr>
      <vt:lpstr>s3. QNI Summary forecast</vt:lpstr>
      <vt:lpstr>s4. Works Delivery</vt:lpstr>
      <vt:lpstr>Works Delivery Res Cost</vt:lpstr>
      <vt:lpstr>WD Labour Data</vt:lpstr>
      <vt:lpstr>Works Delivery Labour FTEs</vt:lpstr>
      <vt:lpstr>Works Delivery Labour Hrs</vt:lpstr>
      <vt:lpstr>s5. Project Development</vt:lpstr>
      <vt:lpstr>PD-Labour(&amp;related)</vt:lpstr>
      <vt:lpstr>PD-NonLabour</vt:lpstr>
      <vt:lpstr>PD-Labour Estimate</vt:lpstr>
      <vt:lpstr>s6.1 Land &amp; Environment</vt:lpstr>
      <vt:lpstr>L&amp;E-Labour(&amp;related)</vt:lpstr>
      <vt:lpstr>L&amp;E-NonLabour </vt:lpstr>
      <vt:lpstr>s6.2 Stakeholder &amp; Comm Egmt</vt:lpstr>
      <vt:lpstr>SHC-Labour(&amp;related)</vt:lpstr>
      <vt:lpstr>SHC-NonLabour</vt:lpstr>
      <vt:lpstr>s6.3. Insurance</vt:lpstr>
      <vt:lpstr>s6.4 Bidder Payments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2020-01-09T01:24:03Z</dcterms:created>
  <dcterms:modified xsi:type="dcterms:W3CDTF">2020-01-21T05:11:11Z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0x010100D39746FCA9081C46820D4E657548C777</vt:lpwstr>
  </property>
  <property fmtid="{D5CDD505-2E9C-101B-9397-08002B2CF9AE}" pid="3" name="_MarkAsFinal">
    <vt:bool>true</vt:bool>
  </property>
</Properties>
</file>