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AER\EBTRIN\1. AER modelling\Data analysis\2020 data analysis (for 2021 ABR)\TNSP data files\"/>
    </mc:Choice>
  </mc:AlternateContent>
  <bookViews>
    <workbookView xWindow="480" yWindow="30" windowWidth="27800" windowHeight="13350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calcPr calcId="162913"/>
</workbook>
</file>

<file path=xl/calcChain.xml><?xml version="1.0" encoding="utf-8"?>
<calcChain xmlns="http://schemas.openxmlformats.org/spreadsheetml/2006/main">
  <c r="P3" i="1" l="1"/>
  <c r="P4" i="1"/>
  <c r="P5" i="1"/>
  <c r="P10" i="1"/>
  <c r="P9" i="1"/>
  <c r="P6" i="1" l="1"/>
  <c r="B13" i="1" l="1"/>
  <c r="C13" i="1"/>
  <c r="D13" i="1"/>
  <c r="E13" i="1"/>
  <c r="F13" i="1"/>
  <c r="G13" i="1"/>
  <c r="H13" i="1"/>
  <c r="I13" i="1"/>
  <c r="J13" i="1"/>
  <c r="K13" i="1"/>
  <c r="L13" i="1"/>
  <c r="O10" i="1" l="1"/>
  <c r="O9" i="1"/>
  <c r="O4" i="1" l="1"/>
  <c r="O5" i="1"/>
  <c r="O3" i="1" l="1"/>
  <c r="O6" i="1" s="1"/>
  <c r="N3" i="1" l="1"/>
  <c r="N4" i="1" l="1"/>
  <c r="N5" i="1"/>
  <c r="N6" i="1" l="1"/>
  <c r="M5" i="1"/>
  <c r="M4" i="1"/>
  <c r="M3" i="1"/>
  <c r="M6" i="1" l="1"/>
  <c r="I10" i="1"/>
  <c r="J10" i="1"/>
  <c r="L4" i="1" l="1"/>
  <c r="L5" i="1"/>
  <c r="L3" i="1" l="1"/>
  <c r="L6" i="1" s="1"/>
  <c r="K3" i="1" l="1"/>
  <c r="J3" i="1" l="1"/>
  <c r="C3" i="1" l="1"/>
  <c r="D3" i="1"/>
  <c r="E3" i="1"/>
  <c r="F3" i="1"/>
  <c r="G3" i="1"/>
  <c r="H3" i="1"/>
  <c r="I3" i="1"/>
  <c r="B3" i="1"/>
  <c r="C4" i="1" l="1"/>
  <c r="D4" i="1"/>
  <c r="E4" i="1"/>
  <c r="F4" i="1"/>
  <c r="G4" i="1"/>
  <c r="H4" i="1"/>
  <c r="I4" i="1"/>
  <c r="J4" i="1"/>
  <c r="K4" i="1"/>
  <c r="K5" i="1"/>
  <c r="B4" i="1"/>
  <c r="B10" i="1" l="1"/>
  <c r="B5" i="1" s="1"/>
  <c r="C10" i="1"/>
  <c r="C5" i="1" s="1"/>
  <c r="D10" i="1"/>
  <c r="D5" i="1" s="1"/>
  <c r="E10" i="1"/>
  <c r="E5" i="1" s="1"/>
  <c r="F10" i="1"/>
  <c r="F5" i="1" s="1"/>
  <c r="G10" i="1"/>
  <c r="G5" i="1" s="1"/>
  <c r="H10" i="1"/>
  <c r="H5" i="1" s="1"/>
  <c r="I5" i="1"/>
  <c r="J5" i="1"/>
  <c r="K6" i="1" l="1"/>
  <c r="J6" i="1" l="1"/>
  <c r="C6" i="1" l="1"/>
  <c r="D6" i="1"/>
  <c r="E6" i="1"/>
  <c r="F6" i="1"/>
  <c r="G6" i="1"/>
  <c r="H6" i="1"/>
  <c r="I6" i="1"/>
  <c r="B6" i="1"/>
</calcChain>
</file>

<file path=xl/comments1.xml><?xml version="1.0" encoding="utf-8"?>
<comments xmlns="http://schemas.openxmlformats.org/spreadsheetml/2006/main">
  <authors>
    <author>Ley, Andrew</author>
    <author>Lutton, Evan</author>
  </authors>
  <commentList>
    <comment ref="C9" authorId="0" shapeId="0">
      <text>
        <r>
          <rPr>
            <b/>
            <sz val="9"/>
            <color indexed="81"/>
            <rFont val="Tahoma"/>
            <charset val="1"/>
          </rPr>
          <t xml:space="preserve">Ley, Andrew:
</t>
        </r>
        <r>
          <rPr>
            <sz val="9"/>
            <color indexed="81"/>
            <rFont val="Tahoma"/>
            <family val="2"/>
          </rPr>
          <t xml:space="preserve">Source: AER, Draft </t>
        </r>
        <r>
          <rPr>
            <sz val="9"/>
            <color indexed="81"/>
            <rFont val="Tahoma"/>
            <charset val="1"/>
          </rPr>
          <t>VENCorp
transmission determination
2008-09 to 2013-14, 30 November 2007, pp. 47-50.</t>
        </r>
      </text>
    </comment>
    <comment ref="D9" authorId="0" shapeId="0">
      <text>
        <r>
          <rPr>
            <b/>
            <sz val="9"/>
            <color indexed="81"/>
            <rFont val="Tahoma"/>
            <charset val="1"/>
          </rPr>
          <t>Ley, Andrew:</t>
        </r>
        <r>
          <rPr>
            <sz val="9"/>
            <color indexed="81"/>
            <rFont val="Tahoma"/>
            <charset val="1"/>
          </rPr>
          <t xml:space="preserve">
opex for 2008 and 2009 sourced from AER TNSP electricity performance report 2008-09</t>
        </r>
      </text>
    </comment>
    <comment ref="M9" authorId="1" shapeId="0">
      <text>
        <r>
          <rPr>
            <b/>
            <sz val="9"/>
            <color indexed="81"/>
            <rFont val="Tahoma"/>
            <charset val="1"/>
          </rPr>
          <t>Lutton, Evan:</t>
        </r>
        <r>
          <rPr>
            <sz val="9"/>
            <color indexed="81"/>
            <rFont val="Tahoma"/>
            <charset val="1"/>
          </rPr>
          <t xml:space="preserve">
Updated for AEMO email dated 11 July 2018.</t>
        </r>
      </text>
    </comment>
  </commentList>
</comments>
</file>

<file path=xl/sharedStrings.xml><?xml version="1.0" encoding="utf-8"?>
<sst xmlns="http://schemas.openxmlformats.org/spreadsheetml/2006/main" count="10" uniqueCount="8">
  <si>
    <t>AusNet revenues from EB RIN</t>
  </si>
  <si>
    <t>AEMO opex</t>
  </si>
  <si>
    <t>Non AusNet assets</t>
  </si>
  <si>
    <t>CPI (Dec)</t>
  </si>
  <si>
    <t>CPI deflator</t>
  </si>
  <si>
    <t>Total revenue for benchmarking</t>
  </si>
  <si>
    <t>$millions (nominal)</t>
  </si>
  <si>
    <t>$thousands (nominal)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</si>
</sst>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$&quot;* #,##0.00_);_(&quot;$&quot;* \(#,##0.00\);_(&quot;$&quot;* &quot;-&quot;??_);_(@_)"/>
    <numFmt numFmtId="165" formatCode="_-&quot;$&quot;* #,##0_-;\-&quot;$&quot;* #,##0_-;_-&quot;$&quot;* &quot;-&quot;??_-;_-@_-"/>
    <numFmt numFmtId="166" formatCode="0.0"/>
    <numFmt numFmtId="167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1" applyNumberFormat="1" applyFont="1"/>
    <xf numFmtId="164" fontId="0" fillId="0" borderId="0" xfId="0" applyNumberFormat="1"/>
    <xf numFmtId="0" fontId="2" fillId="0" borderId="0" xfId="0" applyFont="1"/>
    <xf numFmtId="164" fontId="0" fillId="0" borderId="1" xfId="0" applyNumberFormat="1" applyBorder="1"/>
    <xf numFmtId="0" fontId="2" fillId="0" borderId="1" xfId="0" applyFont="1" applyBorder="1"/>
    <xf numFmtId="165" fontId="0" fillId="0" borderId="0" xfId="1" applyNumberFormat="1" applyFont="1"/>
    <xf numFmtId="166" fontId="0" fillId="0" borderId="0" xfId="0" applyNumberFormat="1"/>
    <xf numFmtId="167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23ANT/2006-13%20RIN/30APR2014/TNSP%20economic%20benchmarking%20data%20templates%20-%20Consolidated%20Information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RINs/Ausnet%20(T)%202019-20%20-%20Economic%20Benchmarking%20-%20RIN%20Response%20-%20Consolidated%20-%2028%20July%202020%20-%20PUBLIC%20(2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23ANT/2013-14%20RIN/31AUG2014/AusNet%20Services%20(T)%202014%20-%20Economic%20Benchmarking%20RIN%20-%20Template%20CONSOLIDATED%20-%2029%20October%202014%20-%20PUBLIC(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3ANT2015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3ANT2016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EBTRIN\00AER%20modelling\2017\TNSP\RINs\D17-103484%20AusNet%20(T)%20(SP%20AusNet)%202016-17%20-%20RIN%20response%20-%20Economic%20Benchmarking%20-%20Consolidated%20-%20PUBLIC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Data%20analysis/2018%20data%20analysis/TNSP%20data%20files/RINs/AusNet%20Services%20(T)%20(SP%20AusNet)%202017-18%20-%20RIN%20response%20-%20Economic%20Benchmarking%20-%20Consolidated%20-%20PUBLIC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Data%20analysis/2019%20data%20analysis/TNSP%20data%20files/RINs/Ausnet%20(T)%202018-19%20-%20Economic%20Benchmarking%20-%20RIN%20Response%20-%20Consolidated%20-%20PUBLIC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Data%20analysis/2019%20data%20analysis/TNSP%20data%20files/RINs/AEMO%202018-19%20-%20Economic%20Benchmarking%20-%202018-1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RINs/AEMO%202019-20%20-%20Economic%20Benchmarking%20-%20RIN%20Response%20-%20Consolidated%20-%2017%20February%202021-%20CONFIDENTIAL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 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368979.00000000006</v>
          </cell>
          <cell r="E16">
            <v>380950.79700000002</v>
          </cell>
          <cell r="F16">
            <v>408671.38299999997</v>
          </cell>
          <cell r="G16">
            <v>465649.56800000003</v>
          </cell>
          <cell r="H16">
            <v>499788.98100000003</v>
          </cell>
          <cell r="I16">
            <v>517092.37099999998</v>
          </cell>
          <cell r="J16">
            <v>535546.647</v>
          </cell>
          <cell r="K16">
            <v>561958.61499999999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>
        <row r="31">
          <cell r="C31">
            <v>640801293.15381813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3.1 Revenue"/>
      <sheetName val="3.2 Opex "/>
      <sheetName val="3.3 Assets (RAB)"/>
      <sheetName val="3.4 Operational data"/>
      <sheetName val="3.5 Physical assets"/>
      <sheetName val="3.6 Quality of services"/>
      <sheetName val="3.7 Operating environment"/>
    </sheetNames>
    <sheetDataSet>
      <sheetData sheetId="0"/>
      <sheetData sheetId="1"/>
      <sheetData sheetId="2">
        <row r="16">
          <cell r="D16">
            <v>580120.95241120283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23ANT2015"/>
    </sheetNames>
    <sheetDataSet>
      <sheetData sheetId="0"/>
      <sheetData sheetId="1"/>
      <sheetData sheetId="2">
        <row r="21">
          <cell r="E21">
            <v>577455602.30811346</v>
          </cell>
        </row>
      </sheetData>
      <sheetData sheetId="3">
        <row r="24">
          <cell r="E24">
            <v>103442005</v>
          </cell>
        </row>
      </sheetData>
      <sheetData sheetId="4"/>
      <sheetData sheetId="5">
        <row r="12">
          <cell r="E12">
            <v>2736994956.2066703</v>
          </cell>
        </row>
      </sheetData>
      <sheetData sheetId="6"/>
      <sheetData sheetId="7">
        <row r="12">
          <cell r="E12">
            <v>1519</v>
          </cell>
        </row>
      </sheetData>
      <sheetData sheetId="8"/>
      <sheetData sheetId="9"/>
      <sheetData sheetId="10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0">
          <cell r="C20">
            <v>571806101.24652004</v>
          </cell>
        </row>
        <row r="31">
          <cell r="C31">
            <v>571806101.24652004</v>
          </cell>
        </row>
      </sheetData>
      <sheetData sheetId="5">
        <row r="20">
          <cell r="C20">
            <v>111322940</v>
          </cell>
        </row>
      </sheetData>
      <sheetData sheetId="6" refreshError="1"/>
      <sheetData sheetId="7" refreshError="1"/>
      <sheetData sheetId="8" refreshError="1"/>
      <sheetData sheetId="9">
        <row r="12">
          <cell r="B12" t="str">
            <v>500 kV</v>
          </cell>
        </row>
      </sheetData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3 Assets (RAB) (2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C31">
            <v>569492200.72220027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>
        <row r="31">
          <cell r="C31">
            <v>588254675.80146408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>
        <row r="31">
          <cell r="C31">
            <v>602833847.20261407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NRs"/>
      <sheetName val="AER lookups"/>
      <sheetName val="AER ETL"/>
      <sheetName val="Instructions"/>
      <sheetName val="CONTENTS"/>
      <sheetName val="3.1 Revenue"/>
      <sheetName val="3.2 Opex"/>
      <sheetName val="3.4 Operational data"/>
      <sheetName val="3.5 Physical assets"/>
      <sheetName val="3.6 Quality of services"/>
      <sheetName val="Business &amp; other detai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0">
          <cell r="C10">
            <v>14788710</v>
          </cell>
        </row>
        <row r="11">
          <cell r="C11">
            <v>10541376</v>
          </cell>
        </row>
      </sheetData>
      <sheetData sheetId="7">
        <row r="26">
          <cell r="D26">
            <v>41479.994350973</v>
          </cell>
        </row>
      </sheetData>
      <sheetData sheetId="8" refreshError="1"/>
      <sheetData sheetId="9" refreshError="1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x"/>
      <sheetName val="3.4 Operational data"/>
      <sheetName val="3.5 Physical assets"/>
      <sheetName val="3.6 Quality of servi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0">
          <cell r="C10">
            <v>14899615.66</v>
          </cell>
        </row>
        <row r="11">
          <cell r="C11">
            <v>4819903.4568470111</v>
          </cell>
        </row>
      </sheetData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P13"/>
  <sheetViews>
    <sheetView tabSelected="1" topLeftCell="F2" workbookViewId="0">
      <selection activeCell="P10" sqref="P10"/>
    </sheetView>
  </sheetViews>
  <sheetFormatPr defaultRowHeight="14.5" x14ac:dyDescent="0.35"/>
  <cols>
    <col min="1" max="1" width="30" customWidth="1"/>
    <col min="2" max="11" width="15" customWidth="1"/>
    <col min="12" max="12" width="13.7265625" customWidth="1"/>
    <col min="13" max="13" width="12.54296875" bestFit="1" customWidth="1"/>
    <col min="14" max="14" width="13" customWidth="1"/>
    <col min="15" max="15" width="12.54296875" bestFit="1" customWidth="1"/>
    <col min="16" max="16" width="13.453125" customWidth="1"/>
  </cols>
  <sheetData>
    <row r="2" spans="1:16" x14ac:dyDescent="0.35">
      <c r="A2" s="3" t="s">
        <v>7</v>
      </c>
      <c r="B2" s="3">
        <v>2006</v>
      </c>
      <c r="C2" s="3">
        <v>2007</v>
      </c>
      <c r="D2" s="3">
        <v>2008</v>
      </c>
      <c r="E2" s="3">
        <v>2009</v>
      </c>
      <c r="F2" s="3">
        <v>2010</v>
      </c>
      <c r="G2" s="3">
        <v>2011</v>
      </c>
      <c r="H2" s="3">
        <v>2012</v>
      </c>
      <c r="I2" s="3">
        <v>2013</v>
      </c>
      <c r="J2" s="3">
        <v>2014</v>
      </c>
      <c r="K2" s="3">
        <v>2015</v>
      </c>
      <c r="L2" s="3">
        <v>2016</v>
      </c>
      <c r="M2" s="3">
        <v>2017</v>
      </c>
      <c r="N2" s="3">
        <v>2018</v>
      </c>
      <c r="O2" s="3">
        <v>2019</v>
      </c>
      <c r="P2" s="3">
        <v>2020</v>
      </c>
    </row>
    <row r="3" spans="1:16" x14ac:dyDescent="0.35">
      <c r="A3" t="s">
        <v>0</v>
      </c>
      <c r="B3" s="1">
        <f>'[1]2. Revenue'!D16</f>
        <v>368979.00000000006</v>
      </c>
      <c r="C3" s="1">
        <f>'[1]2. Revenue'!E16</f>
        <v>380950.79700000002</v>
      </c>
      <c r="D3" s="1">
        <f>'[1]2. Revenue'!F16</f>
        <v>408671.38299999997</v>
      </c>
      <c r="E3" s="1">
        <f>'[1]2. Revenue'!G16</f>
        <v>465649.56800000003</v>
      </c>
      <c r="F3" s="1">
        <f>'[1]2. Revenue'!H16</f>
        <v>499788.98100000003</v>
      </c>
      <c r="G3" s="1">
        <f>'[1]2. Revenue'!I16</f>
        <v>517092.37099999998</v>
      </c>
      <c r="H3" s="1">
        <f>'[1]2. Revenue'!J16</f>
        <v>535546.647</v>
      </c>
      <c r="I3" s="1">
        <f>'[1]2. Revenue'!K16</f>
        <v>561958.61499999999</v>
      </c>
      <c r="J3" s="1">
        <f>'[2]3.1 Revenue'!$D$16</f>
        <v>580120.95241120283</v>
      </c>
      <c r="K3" s="1">
        <f>'[3]3.1 Revenue'!$E$21/1000</f>
        <v>577455.60230811348</v>
      </c>
      <c r="L3" s="6">
        <f>'[4]3.1 Revenue'!$C$31/1000</f>
        <v>571806.10124652006</v>
      </c>
      <c r="M3" s="6">
        <f>'[5]3.1 Revenue'!$C$31/1000</f>
        <v>569492.20072220033</v>
      </c>
      <c r="N3" s="6">
        <f>'[6]3.1 Revenue'!$C$31/1000</f>
        <v>588254.67580146412</v>
      </c>
      <c r="O3" s="6">
        <f>'[7]3.1 Revenue'!$C$31/1000</f>
        <v>602833.84720261407</v>
      </c>
      <c r="P3" s="6">
        <f>'[10]3.1 Revenue'!$C$31/1000</f>
        <v>640801.29315381811</v>
      </c>
    </row>
    <row r="4" spans="1:16" x14ac:dyDescent="0.35">
      <c r="A4" t="s">
        <v>1</v>
      </c>
      <c r="B4" s="2">
        <f>B9*1000</f>
        <v>5540</v>
      </c>
      <c r="C4" s="2">
        <f t="shared" ref="C4:K4" si="0">C9*1000</f>
        <v>5570</v>
      </c>
      <c r="D4" s="2">
        <f t="shared" si="0"/>
        <v>8270</v>
      </c>
      <c r="E4" s="2">
        <f t="shared" si="0"/>
        <v>10680</v>
      </c>
      <c r="F4" s="2">
        <f t="shared" si="0"/>
        <v>8360</v>
      </c>
      <c r="G4" s="2">
        <f t="shared" si="0"/>
        <v>9520</v>
      </c>
      <c r="H4" s="2">
        <f t="shared" si="0"/>
        <v>13650</v>
      </c>
      <c r="I4" s="2">
        <f t="shared" si="0"/>
        <v>9340</v>
      </c>
      <c r="J4" s="2">
        <f t="shared" si="0"/>
        <v>8360</v>
      </c>
      <c r="K4" s="2">
        <f t="shared" si="0"/>
        <v>9680</v>
      </c>
      <c r="L4" s="2">
        <f t="shared" ref="L4:M4" si="1">L9*1000</f>
        <v>8530</v>
      </c>
      <c r="M4" s="2">
        <f t="shared" si="1"/>
        <v>7402</v>
      </c>
      <c r="N4" s="2">
        <f t="shared" ref="N4:P4" si="2">N9*1000</f>
        <v>10525</v>
      </c>
      <c r="O4" s="2">
        <f t="shared" si="2"/>
        <v>14788.71</v>
      </c>
      <c r="P4" s="2">
        <f t="shared" si="2"/>
        <v>14899.615659999999</v>
      </c>
    </row>
    <row r="5" spans="1:16" x14ac:dyDescent="0.35">
      <c r="A5" t="s">
        <v>2</v>
      </c>
      <c r="B5" s="2">
        <f>B10*1000</f>
        <v>6707.5636363636359</v>
      </c>
      <c r="C5" s="2">
        <f t="shared" ref="C5:K5" si="3">C10*1000</f>
        <v>6901.1999999999989</v>
      </c>
      <c r="D5" s="2">
        <f t="shared" si="3"/>
        <v>7156.8</v>
      </c>
      <c r="E5" s="2">
        <f t="shared" si="3"/>
        <v>7303.9636363636364</v>
      </c>
      <c r="F5" s="2">
        <f t="shared" si="3"/>
        <v>7505.3454545454551</v>
      </c>
      <c r="G5" s="2">
        <f t="shared" si="3"/>
        <v>7729.9636363636355</v>
      </c>
      <c r="H5" s="2">
        <f t="shared" si="3"/>
        <v>7900.363636363636</v>
      </c>
      <c r="I5" s="2">
        <f t="shared" si="3"/>
        <v>8117.2363636363634</v>
      </c>
      <c r="J5" s="2">
        <f t="shared" si="3"/>
        <v>8256.6545454545449</v>
      </c>
      <c r="K5" s="2">
        <f t="shared" si="3"/>
        <v>8520</v>
      </c>
      <c r="L5" s="2">
        <f t="shared" ref="L5:M5" si="4">L10*1000</f>
        <v>8520</v>
      </c>
      <c r="M5" s="2">
        <f t="shared" si="4"/>
        <v>8859</v>
      </c>
      <c r="N5" s="2">
        <f t="shared" ref="N5:P5" si="5">N10*1000</f>
        <v>9700</v>
      </c>
      <c r="O5" s="2">
        <f t="shared" si="5"/>
        <v>10541.376</v>
      </c>
      <c r="P5" s="2">
        <f t="shared" si="5"/>
        <v>4819.9034568470106</v>
      </c>
    </row>
    <row r="6" spans="1:16" ht="15" thickBot="1" x14ac:dyDescent="0.4">
      <c r="A6" s="5" t="s">
        <v>5</v>
      </c>
      <c r="B6" s="4">
        <f>SUM(B3:B5)</f>
        <v>381226.56363636372</v>
      </c>
      <c r="C6" s="4">
        <f t="shared" ref="C6:M6" si="6">SUM(C3:C5)</f>
        <v>393421.99700000003</v>
      </c>
      <c r="D6" s="4">
        <f t="shared" si="6"/>
        <v>424098.18299999996</v>
      </c>
      <c r="E6" s="4">
        <f t="shared" si="6"/>
        <v>483633.53163636365</v>
      </c>
      <c r="F6" s="4">
        <f t="shared" si="6"/>
        <v>515654.32645454549</v>
      </c>
      <c r="G6" s="4">
        <f t="shared" si="6"/>
        <v>534342.33463636367</v>
      </c>
      <c r="H6" s="4">
        <f t="shared" si="6"/>
        <v>557097.01063636364</v>
      </c>
      <c r="I6" s="4">
        <f t="shared" si="6"/>
        <v>579415.85136363632</v>
      </c>
      <c r="J6" s="4">
        <f t="shared" si="6"/>
        <v>596737.60695665737</v>
      </c>
      <c r="K6" s="4">
        <f t="shared" si="6"/>
        <v>595655.60230811348</v>
      </c>
      <c r="L6" s="4">
        <f t="shared" si="6"/>
        <v>588856.10124652006</v>
      </c>
      <c r="M6" s="4">
        <f t="shared" si="6"/>
        <v>585753.20072220033</v>
      </c>
      <c r="N6" s="4">
        <f t="shared" ref="N6:P6" si="7">SUM(N3:N5)</f>
        <v>608479.67580146412</v>
      </c>
      <c r="O6" s="4">
        <f t="shared" si="7"/>
        <v>628163.93320261408</v>
      </c>
      <c r="P6" s="4">
        <f t="shared" si="7"/>
        <v>660520.81227066519</v>
      </c>
    </row>
    <row r="7" spans="1:16" ht="15" thickTop="1" x14ac:dyDescent="0.35"/>
    <row r="8" spans="1:16" x14ac:dyDescent="0.35">
      <c r="A8" s="3" t="s">
        <v>6</v>
      </c>
      <c r="B8" s="3">
        <v>2006</v>
      </c>
      <c r="C8" s="3">
        <v>2007</v>
      </c>
      <c r="D8" s="3">
        <v>2008</v>
      </c>
      <c r="E8" s="3">
        <v>2009</v>
      </c>
      <c r="F8" s="3">
        <v>2010</v>
      </c>
      <c r="G8" s="3">
        <v>2011</v>
      </c>
      <c r="H8" s="3">
        <v>2012</v>
      </c>
      <c r="I8" s="3">
        <v>2013</v>
      </c>
      <c r="J8" s="3">
        <v>2014</v>
      </c>
      <c r="K8" s="3">
        <v>2015</v>
      </c>
      <c r="L8" s="3">
        <v>2016</v>
      </c>
      <c r="M8" s="3">
        <v>2017</v>
      </c>
      <c r="N8" s="3">
        <v>2018</v>
      </c>
      <c r="O8" s="3">
        <v>2019</v>
      </c>
      <c r="P8" s="3">
        <v>2020</v>
      </c>
    </row>
    <row r="9" spans="1:16" x14ac:dyDescent="0.35">
      <c r="A9" t="s">
        <v>1</v>
      </c>
      <c r="B9" s="2">
        <v>5.54</v>
      </c>
      <c r="C9" s="2">
        <v>5.57</v>
      </c>
      <c r="D9" s="2">
        <v>8.27</v>
      </c>
      <c r="E9" s="2">
        <v>10.68</v>
      </c>
      <c r="F9" s="1">
        <v>8.36</v>
      </c>
      <c r="G9" s="1">
        <v>9.52</v>
      </c>
      <c r="H9" s="1">
        <v>13.65</v>
      </c>
      <c r="I9" s="1">
        <v>9.34</v>
      </c>
      <c r="J9" s="1">
        <v>8.36</v>
      </c>
      <c r="K9" s="1">
        <v>9.68</v>
      </c>
      <c r="L9" s="1">
        <v>8.5299999999999994</v>
      </c>
      <c r="M9" s="1">
        <v>7.4020000000000001</v>
      </c>
      <c r="N9" s="1">
        <v>10.525</v>
      </c>
      <c r="O9" s="1">
        <f>'[8]3.2 Opex'!$C$10/1000000</f>
        <v>14.78871</v>
      </c>
      <c r="P9" s="1">
        <f>'[9]3.2 Opex'!$C$10/1000000</f>
        <v>14.89961566</v>
      </c>
    </row>
    <row r="10" spans="1:16" x14ac:dyDescent="0.35">
      <c r="A10" t="s">
        <v>2</v>
      </c>
      <c r="B10" s="2">
        <f t="shared" ref="B10:J10" si="8">$K$10*B13</f>
        <v>6.707563636363636</v>
      </c>
      <c r="C10" s="2">
        <f t="shared" si="8"/>
        <v>6.9011999999999993</v>
      </c>
      <c r="D10" s="2">
        <f t="shared" si="8"/>
        <v>7.1568000000000005</v>
      </c>
      <c r="E10" s="2">
        <f t="shared" si="8"/>
        <v>7.303963636363636</v>
      </c>
      <c r="F10" s="2">
        <f t="shared" si="8"/>
        <v>7.5053454545454548</v>
      </c>
      <c r="G10" s="2">
        <f t="shared" si="8"/>
        <v>7.7299636363636353</v>
      </c>
      <c r="H10" s="2">
        <f t="shared" si="8"/>
        <v>7.900363636363636</v>
      </c>
      <c r="I10" s="2">
        <f t="shared" si="8"/>
        <v>8.1172363636363638</v>
      </c>
      <c r="J10" s="2">
        <f t="shared" si="8"/>
        <v>8.2566545454545448</v>
      </c>
      <c r="K10" s="1">
        <v>8.52</v>
      </c>
      <c r="L10" s="1">
        <v>8.52</v>
      </c>
      <c r="M10" s="1">
        <v>8.859</v>
      </c>
      <c r="N10" s="1">
        <v>9.6999999999999993</v>
      </c>
      <c r="O10" s="1">
        <f>'[8]3.2 Opex'!$C$11/1000000</f>
        <v>10.541376</v>
      </c>
      <c r="P10" s="1">
        <f>'[9]3.2 Opex'!$C$11/1000000</f>
        <v>4.8199034568470109</v>
      </c>
    </row>
    <row r="12" spans="1:16" x14ac:dyDescent="0.35">
      <c r="A12" t="s">
        <v>3</v>
      </c>
      <c r="B12">
        <v>86.6</v>
      </c>
      <c r="C12">
        <v>89.1</v>
      </c>
      <c r="D12">
        <v>92.4</v>
      </c>
      <c r="E12">
        <v>94.3</v>
      </c>
      <c r="F12">
        <v>96.9</v>
      </c>
      <c r="G12">
        <v>99.8</v>
      </c>
      <c r="H12">
        <v>102</v>
      </c>
      <c r="I12">
        <v>104.8</v>
      </c>
      <c r="J12">
        <v>106.6</v>
      </c>
      <c r="K12">
        <v>108.4</v>
      </c>
      <c r="L12" s="7">
        <v>110</v>
      </c>
      <c r="M12" s="7"/>
    </row>
    <row r="13" spans="1:16" x14ac:dyDescent="0.35">
      <c r="A13" t="s">
        <v>4</v>
      </c>
      <c r="B13" s="8">
        <f t="shared" ref="B13:J13" si="9">B12/$L$12</f>
        <v>0.78727272727272724</v>
      </c>
      <c r="C13" s="8">
        <f t="shared" si="9"/>
        <v>0.80999999999999994</v>
      </c>
      <c r="D13" s="8">
        <f t="shared" si="9"/>
        <v>0.84000000000000008</v>
      </c>
      <c r="E13" s="8">
        <f t="shared" si="9"/>
        <v>0.8572727272727273</v>
      </c>
      <c r="F13" s="8">
        <f t="shared" si="9"/>
        <v>0.88090909090909097</v>
      </c>
      <c r="G13" s="8">
        <f t="shared" si="9"/>
        <v>0.90727272727272723</v>
      </c>
      <c r="H13" s="8">
        <f t="shared" si="9"/>
        <v>0.92727272727272725</v>
      </c>
      <c r="I13" s="8">
        <f t="shared" si="9"/>
        <v>0.95272727272727276</v>
      </c>
      <c r="J13" s="8">
        <f t="shared" si="9"/>
        <v>0.969090909090909</v>
      </c>
      <c r="K13" s="8">
        <f>K12/$L$12</f>
        <v>0.98545454545454547</v>
      </c>
      <c r="L13">
        <f>L12/$L$12</f>
        <v>1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ACCC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Ley, Andrew</dc:creator>
  <cp:lastModifiedBy>Tsafack, Esther</cp:lastModifiedBy>
  <dcterms:created xsi:type="dcterms:W3CDTF">2016-11-03T02:37:48Z</dcterms:created>
  <dcterms:modified xsi:type="dcterms:W3CDTF">2021-02-28T22:59:07Z</dcterms:modified>
</cp:coreProperties>
</file>