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095" yWindow="-105" windowWidth="14775" windowHeight="12645" tabRatio="856"/>
  </bookViews>
  <sheets>
    <sheet name="Energy Australia" sheetId="4" r:id="rId1"/>
    <sheet name="True Value Solar January 2014" sheetId="5" r:id="rId2"/>
    <sheet name="True Value Solar September 2014" sheetId="6" r:id="rId3"/>
    <sheet name="Solahart September 2014" sheetId="7" r:id="rId4"/>
  </sheets>
  <calcPr calcId="145621"/>
</workbook>
</file>

<file path=xl/calcChain.xml><?xml version="1.0" encoding="utf-8"?>
<calcChain xmlns="http://schemas.openxmlformats.org/spreadsheetml/2006/main">
  <c r="C138" i="7" l="1"/>
  <c r="C139" i="7" s="1"/>
  <c r="C136" i="7"/>
  <c r="C81" i="7"/>
  <c r="C73" i="7"/>
  <c r="C61" i="7"/>
  <c r="C82" i="7" s="1"/>
  <c r="C57" i="7"/>
  <c r="C53" i="7"/>
  <c r="C71" i="7" s="1"/>
  <c r="C34" i="7"/>
  <c r="C33" i="7"/>
  <c r="C30" i="7"/>
  <c r="C29" i="7"/>
  <c r="C27" i="7"/>
  <c r="C25" i="7"/>
  <c r="C23" i="7"/>
  <c r="C22" i="7"/>
  <c r="C19" i="7"/>
  <c r="C18" i="7"/>
  <c r="C17" i="7"/>
  <c r="C15" i="7"/>
  <c r="C12" i="7"/>
  <c r="C83" i="7" s="1"/>
  <c r="C10" i="7"/>
  <c r="C79" i="7" s="1"/>
  <c r="C6" i="7"/>
  <c r="C7" i="7" s="1"/>
  <c r="C136" i="6"/>
  <c r="C138" i="6" s="1"/>
  <c r="C139" i="6" s="1"/>
  <c r="C61" i="6"/>
  <c r="C57" i="6"/>
  <c r="C53" i="6"/>
  <c r="C33" i="6"/>
  <c r="C32" i="6"/>
  <c r="C29" i="6"/>
  <c r="C28" i="6"/>
  <c r="C27" i="6"/>
  <c r="C24" i="6"/>
  <c r="C23" i="6"/>
  <c r="C21" i="6"/>
  <c r="C19" i="6"/>
  <c r="C17" i="6"/>
  <c r="C16" i="6"/>
  <c r="C15" i="6"/>
  <c r="C12" i="6"/>
  <c r="C10" i="6"/>
  <c r="C77" i="6" s="1"/>
  <c r="C7" i="6"/>
  <c r="C6" i="6"/>
  <c r="C136" i="5"/>
  <c r="C138" i="5" s="1"/>
  <c r="C139" i="5" s="1"/>
  <c r="C61" i="5"/>
  <c r="C57" i="5"/>
  <c r="C53" i="5"/>
  <c r="C18" i="5"/>
  <c r="C15" i="5"/>
  <c r="C34" i="5" s="1"/>
  <c r="C12" i="5"/>
  <c r="C10" i="5"/>
  <c r="C79" i="5" s="1"/>
  <c r="C6" i="5"/>
  <c r="C7" i="5" s="1"/>
  <c r="F96" i="7" l="1"/>
  <c r="C67" i="7"/>
  <c r="C78" i="7"/>
  <c r="C124" i="7" s="1"/>
  <c r="C32" i="7"/>
  <c r="C28" i="7"/>
  <c r="C24" i="7"/>
  <c r="C20" i="7"/>
  <c r="C16" i="7"/>
  <c r="C128" i="7" s="1"/>
  <c r="C21" i="7"/>
  <c r="C26" i="7"/>
  <c r="C31" i="7"/>
  <c r="C125" i="7"/>
  <c r="C77" i="7"/>
  <c r="C70" i="7"/>
  <c r="F94" i="7"/>
  <c r="C65" i="7"/>
  <c r="C74" i="7"/>
  <c r="F88" i="7"/>
  <c r="I90" i="7"/>
  <c r="C82" i="6"/>
  <c r="C81" i="6"/>
  <c r="C79" i="6"/>
  <c r="I103" i="6" s="1"/>
  <c r="C65" i="6"/>
  <c r="C67" i="6"/>
  <c r="C73" i="6"/>
  <c r="C74" i="6"/>
  <c r="C70" i="6"/>
  <c r="C34" i="6"/>
  <c r="C30" i="6"/>
  <c r="C26" i="6"/>
  <c r="C22" i="6"/>
  <c r="C18" i="6"/>
  <c r="C20" i="6"/>
  <c r="C25" i="6"/>
  <c r="C31" i="6"/>
  <c r="C71" i="6"/>
  <c r="F94" i="6" s="1"/>
  <c r="C83" i="6"/>
  <c r="C128" i="6" s="1"/>
  <c r="C78" i="6"/>
  <c r="I88" i="6" s="1"/>
  <c r="I95" i="6"/>
  <c r="C74" i="5"/>
  <c r="C81" i="5"/>
  <c r="C78" i="5"/>
  <c r="C82" i="5"/>
  <c r="C65" i="5"/>
  <c r="C23" i="5"/>
  <c r="C20" i="5"/>
  <c r="C28" i="5"/>
  <c r="C32" i="5"/>
  <c r="C70" i="5"/>
  <c r="C77" i="5"/>
  <c r="C26" i="5"/>
  <c r="C19" i="5"/>
  <c r="C27" i="5"/>
  <c r="C31" i="5"/>
  <c r="C16" i="5"/>
  <c r="C127" i="5" s="1"/>
  <c r="C24" i="5"/>
  <c r="C17" i="5"/>
  <c r="C21" i="5"/>
  <c r="C25" i="5"/>
  <c r="C29" i="5"/>
  <c r="C33" i="5"/>
  <c r="C71" i="5"/>
  <c r="C83" i="5"/>
  <c r="C128" i="5" s="1"/>
  <c r="C22" i="5"/>
  <c r="C30" i="5"/>
  <c r="C73" i="5"/>
  <c r="C67" i="5"/>
  <c r="C110" i="5" s="1"/>
  <c r="C99" i="5"/>
  <c r="C61" i="4"/>
  <c r="C53" i="4"/>
  <c r="I98" i="7" l="1"/>
  <c r="F92" i="7"/>
  <c r="I92" i="7"/>
  <c r="I99" i="7"/>
  <c r="F99" i="7"/>
  <c r="C113" i="7"/>
  <c r="F86" i="7"/>
  <c r="G86" i="7" s="1"/>
  <c r="I100" i="7"/>
  <c r="I105" i="7"/>
  <c r="C120" i="7"/>
  <c r="I96" i="7"/>
  <c r="I93" i="7"/>
  <c r="F102" i="7"/>
  <c r="I102" i="7"/>
  <c r="I91" i="7"/>
  <c r="F91" i="7"/>
  <c r="I86" i="7"/>
  <c r="J86" i="7" s="1"/>
  <c r="I101" i="7"/>
  <c r="F89" i="7"/>
  <c r="F90" i="7"/>
  <c r="C116" i="7"/>
  <c r="C117" i="7"/>
  <c r="I94" i="7"/>
  <c r="C114" i="7"/>
  <c r="F93" i="7"/>
  <c r="F97" i="7"/>
  <c r="I97" i="7"/>
  <c r="I95" i="7"/>
  <c r="F95" i="7"/>
  <c r="I104" i="7"/>
  <c r="F101" i="7"/>
  <c r="I89" i="7"/>
  <c r="C103" i="7"/>
  <c r="C99" i="7"/>
  <c r="C95" i="7"/>
  <c r="C87" i="7"/>
  <c r="C105" i="7"/>
  <c r="C101" i="7"/>
  <c r="C97" i="7"/>
  <c r="C93" i="7"/>
  <c r="C104" i="7"/>
  <c r="C100" i="7"/>
  <c r="C96" i="7"/>
  <c r="C92" i="7"/>
  <c r="C88" i="7"/>
  <c r="C91" i="7"/>
  <c r="C109" i="7"/>
  <c r="C102" i="7"/>
  <c r="C98" i="7"/>
  <c r="C89" i="7"/>
  <c r="C94" i="7"/>
  <c r="C86" i="7"/>
  <c r="D86" i="7" s="1"/>
  <c r="C90" i="7"/>
  <c r="C121" i="7"/>
  <c r="C127" i="7"/>
  <c r="F105" i="7"/>
  <c r="F98" i="7"/>
  <c r="I87" i="7"/>
  <c r="F87" i="7"/>
  <c r="I103" i="7"/>
  <c r="F103" i="7"/>
  <c r="C110" i="7"/>
  <c r="F100" i="7"/>
  <c r="F104" i="7"/>
  <c r="I88" i="7"/>
  <c r="C117" i="6"/>
  <c r="F103" i="6"/>
  <c r="C116" i="6"/>
  <c r="I89" i="6"/>
  <c r="F89" i="6"/>
  <c r="I100" i="6"/>
  <c r="C110" i="6"/>
  <c r="C127" i="6"/>
  <c r="F90" i="6"/>
  <c r="I104" i="6"/>
  <c r="F98" i="6"/>
  <c r="F87" i="6"/>
  <c r="F102" i="6"/>
  <c r="I102" i="6"/>
  <c r="I93" i="6"/>
  <c r="F93" i="6"/>
  <c r="I86" i="6"/>
  <c r="J86" i="6" s="1"/>
  <c r="F100" i="6"/>
  <c r="I99" i="6"/>
  <c r="C121" i="6"/>
  <c r="I87" i="6"/>
  <c r="C125" i="6"/>
  <c r="F104" i="6"/>
  <c r="C124" i="6"/>
  <c r="C120" i="6"/>
  <c r="F96" i="6"/>
  <c r="I96" i="6"/>
  <c r="I97" i="6"/>
  <c r="F97" i="6"/>
  <c r="C113" i="6"/>
  <c r="C131" i="6" s="1"/>
  <c r="F86" i="6"/>
  <c r="G86" i="6" s="1"/>
  <c r="C114" i="6"/>
  <c r="F99" i="6"/>
  <c r="I92" i="6"/>
  <c r="I90" i="6"/>
  <c r="F91" i="6"/>
  <c r="I91" i="6"/>
  <c r="C103" i="6"/>
  <c r="C99" i="6"/>
  <c r="C95" i="6"/>
  <c r="C91" i="6"/>
  <c r="C87" i="6"/>
  <c r="C109" i="6"/>
  <c r="C130" i="6" s="1"/>
  <c r="C102" i="6"/>
  <c r="C98" i="6"/>
  <c r="C94" i="6"/>
  <c r="C90" i="6"/>
  <c r="C86" i="6"/>
  <c r="D86" i="6" s="1"/>
  <c r="C105" i="6"/>
  <c r="C101" i="6"/>
  <c r="C97" i="6"/>
  <c r="C100" i="6"/>
  <c r="C88" i="6"/>
  <c r="C96" i="6"/>
  <c r="C93" i="6"/>
  <c r="C92" i="6"/>
  <c r="C104" i="6"/>
  <c r="C89" i="6"/>
  <c r="F92" i="6"/>
  <c r="I98" i="6"/>
  <c r="I101" i="6"/>
  <c r="F101" i="6"/>
  <c r="F95" i="6"/>
  <c r="F88" i="6"/>
  <c r="I94" i="6"/>
  <c r="I105" i="6"/>
  <c r="F105" i="6"/>
  <c r="C94" i="5"/>
  <c r="I101" i="5"/>
  <c r="F101" i="5"/>
  <c r="C97" i="5"/>
  <c r="F96" i="5"/>
  <c r="I96" i="5"/>
  <c r="I97" i="5"/>
  <c r="F97" i="5"/>
  <c r="C120" i="5"/>
  <c r="C121" i="5"/>
  <c r="C95" i="5"/>
  <c r="C109" i="5"/>
  <c r="C130" i="5" s="1"/>
  <c r="C90" i="5"/>
  <c r="C93" i="5"/>
  <c r="C116" i="5"/>
  <c r="F92" i="5"/>
  <c r="I92" i="5"/>
  <c r="F102" i="5"/>
  <c r="I102" i="5"/>
  <c r="C104" i="5"/>
  <c r="C113" i="5"/>
  <c r="C91" i="5"/>
  <c r="C102" i="5"/>
  <c r="C86" i="5"/>
  <c r="D86" i="5" s="1"/>
  <c r="C105" i="5"/>
  <c r="C89" i="5"/>
  <c r="F104" i="5"/>
  <c r="I104" i="5"/>
  <c r="F88" i="5"/>
  <c r="I88" i="5"/>
  <c r="F98" i="5"/>
  <c r="I98" i="5"/>
  <c r="C100" i="5"/>
  <c r="C88" i="5"/>
  <c r="F103" i="5"/>
  <c r="I103" i="5"/>
  <c r="C124" i="5"/>
  <c r="F105" i="5"/>
  <c r="C87" i="5"/>
  <c r="C98" i="5"/>
  <c r="C114" i="5"/>
  <c r="C101" i="5"/>
  <c r="F86" i="5"/>
  <c r="G86" i="5" s="1"/>
  <c r="F100" i="5"/>
  <c r="I100" i="5"/>
  <c r="F95" i="5"/>
  <c r="I95" i="5"/>
  <c r="F90" i="5"/>
  <c r="I90" i="5"/>
  <c r="C96" i="5"/>
  <c r="I86" i="5"/>
  <c r="J86" i="5" s="1"/>
  <c r="F99" i="5"/>
  <c r="I99" i="5"/>
  <c r="C103" i="5"/>
  <c r="I105" i="5"/>
  <c r="F87" i="5"/>
  <c r="I87" i="5"/>
  <c r="C92" i="5"/>
  <c r="I89" i="5"/>
  <c r="I93" i="5"/>
  <c r="F93" i="5"/>
  <c r="F89" i="5"/>
  <c r="F94" i="5"/>
  <c r="I94" i="5"/>
  <c r="C125" i="5"/>
  <c r="C117" i="5"/>
  <c r="F91" i="5"/>
  <c r="I91" i="5"/>
  <c r="C15" i="4"/>
  <c r="D87" i="7" l="1"/>
  <c r="E86" i="7"/>
  <c r="C130" i="7"/>
  <c r="G87" i="7"/>
  <c r="H86" i="7"/>
  <c r="C132" i="7"/>
  <c r="C131" i="7"/>
  <c r="J87" i="7"/>
  <c r="K86" i="7"/>
  <c r="E86" i="6"/>
  <c r="D87" i="6"/>
  <c r="G87" i="6"/>
  <c r="H86" i="6"/>
  <c r="C132" i="6"/>
  <c r="J87" i="6"/>
  <c r="K86" i="6"/>
  <c r="D87" i="5"/>
  <c r="E86" i="5"/>
  <c r="J87" i="5"/>
  <c r="K86" i="5"/>
  <c r="G87" i="5"/>
  <c r="H86" i="5"/>
  <c r="C131" i="5"/>
  <c r="C132" i="5"/>
  <c r="C16" i="4"/>
  <c r="C24" i="4"/>
  <c r="C21" i="4"/>
  <c r="C33" i="4"/>
  <c r="C18" i="4"/>
  <c r="C22" i="4"/>
  <c r="C26" i="4"/>
  <c r="C30" i="4"/>
  <c r="C34" i="4"/>
  <c r="C17" i="4"/>
  <c r="C29" i="4"/>
  <c r="C19" i="4"/>
  <c r="C23" i="4"/>
  <c r="C27" i="4"/>
  <c r="C31" i="4"/>
  <c r="C20" i="4"/>
  <c r="C28" i="4"/>
  <c r="C32" i="4"/>
  <c r="C25" i="4"/>
  <c r="D88" i="7" l="1"/>
  <c r="E87" i="7"/>
  <c r="J88" i="7"/>
  <c r="K87" i="7"/>
  <c r="G88" i="7"/>
  <c r="H87" i="7"/>
  <c r="G88" i="6"/>
  <c r="H87" i="6"/>
  <c r="J88" i="6"/>
  <c r="K87" i="6"/>
  <c r="E87" i="6"/>
  <c r="D88" i="6"/>
  <c r="G88" i="5"/>
  <c r="H87" i="5"/>
  <c r="D88" i="5"/>
  <c r="E87" i="5"/>
  <c r="J88" i="5"/>
  <c r="K87" i="5"/>
  <c r="G89" i="7" l="1"/>
  <c r="H88" i="7"/>
  <c r="D89" i="7"/>
  <c r="E88" i="7"/>
  <c r="J89" i="7"/>
  <c r="K88" i="7"/>
  <c r="K88" i="6"/>
  <c r="J89" i="6"/>
  <c r="D89" i="6"/>
  <c r="E88" i="6"/>
  <c r="G89" i="6"/>
  <c r="H88" i="6"/>
  <c r="J89" i="5"/>
  <c r="K88" i="5"/>
  <c r="G89" i="5"/>
  <c r="H88" i="5"/>
  <c r="D89" i="5"/>
  <c r="E88" i="5"/>
  <c r="C136" i="4"/>
  <c r="C138" i="4" s="1"/>
  <c r="C139" i="4" s="1"/>
  <c r="C57" i="4"/>
  <c r="C12" i="4"/>
  <c r="C10" i="4"/>
  <c r="C6" i="4"/>
  <c r="C7" i="4" s="1"/>
  <c r="J90" i="7" l="1"/>
  <c r="K89" i="7"/>
  <c r="G90" i="7"/>
  <c r="H89" i="7"/>
  <c r="D90" i="7"/>
  <c r="E89" i="7"/>
  <c r="D90" i="6"/>
  <c r="E89" i="6"/>
  <c r="J90" i="6"/>
  <c r="K89" i="6"/>
  <c r="G90" i="6"/>
  <c r="H89" i="6"/>
  <c r="D90" i="5"/>
  <c r="E89" i="5"/>
  <c r="J90" i="5"/>
  <c r="K89" i="5"/>
  <c r="G90" i="5"/>
  <c r="H89" i="5"/>
  <c r="C74" i="4"/>
  <c r="C117" i="4" s="1"/>
  <c r="C73" i="4"/>
  <c r="C114" i="4" s="1"/>
  <c r="C70" i="4"/>
  <c r="C113" i="4" s="1"/>
  <c r="C71" i="4"/>
  <c r="C116" i="4" s="1"/>
  <c r="C79" i="4"/>
  <c r="C127" i="4" s="1"/>
  <c r="C77" i="4"/>
  <c r="C120" i="4" s="1"/>
  <c r="C65" i="4"/>
  <c r="C78" i="4"/>
  <c r="C124" i="4" s="1"/>
  <c r="C82" i="4"/>
  <c r="C125" i="4" s="1"/>
  <c r="C81" i="4"/>
  <c r="C121" i="4" s="1"/>
  <c r="C67" i="4"/>
  <c r="C110" i="4" s="1"/>
  <c r="C83" i="4"/>
  <c r="C128" i="4" s="1"/>
  <c r="D91" i="7" l="1"/>
  <c r="E90" i="7"/>
  <c r="J91" i="7"/>
  <c r="K90" i="7"/>
  <c r="G91" i="7"/>
  <c r="H90" i="7"/>
  <c r="J91" i="6"/>
  <c r="K90" i="6"/>
  <c r="G91" i="6"/>
  <c r="H90" i="6"/>
  <c r="D91" i="6"/>
  <c r="E90" i="6"/>
  <c r="G91" i="5"/>
  <c r="H90" i="5"/>
  <c r="D91" i="5"/>
  <c r="E90" i="5"/>
  <c r="J91" i="5"/>
  <c r="K90" i="5"/>
  <c r="C132" i="4"/>
  <c r="C131" i="4"/>
  <c r="F87" i="4"/>
  <c r="F95" i="4"/>
  <c r="F103" i="4"/>
  <c r="F88" i="4"/>
  <c r="F92" i="4"/>
  <c r="F96" i="4"/>
  <c r="F100" i="4"/>
  <c r="F104" i="4"/>
  <c r="F89" i="4"/>
  <c r="F93" i="4"/>
  <c r="F97" i="4"/>
  <c r="F101" i="4"/>
  <c r="F105" i="4"/>
  <c r="F90" i="4"/>
  <c r="F94" i="4"/>
  <c r="F98" i="4"/>
  <c r="F102" i="4"/>
  <c r="F86" i="4"/>
  <c r="G86" i="4" s="1"/>
  <c r="F91" i="4"/>
  <c r="F99" i="4"/>
  <c r="I87" i="4"/>
  <c r="I91" i="4"/>
  <c r="I95" i="4"/>
  <c r="I99" i="4"/>
  <c r="I88" i="4"/>
  <c r="I92" i="4"/>
  <c r="I96" i="4"/>
  <c r="I100" i="4"/>
  <c r="I104" i="4"/>
  <c r="I89" i="4"/>
  <c r="I93" i="4"/>
  <c r="I97" i="4"/>
  <c r="I101" i="4"/>
  <c r="I105" i="4"/>
  <c r="I90" i="4"/>
  <c r="I94" i="4"/>
  <c r="I98" i="4"/>
  <c r="I102" i="4"/>
  <c r="I86" i="4"/>
  <c r="J86" i="4" s="1"/>
  <c r="I103" i="4"/>
  <c r="C102" i="4"/>
  <c r="C94" i="4"/>
  <c r="C86" i="4"/>
  <c r="D86" i="4" s="1"/>
  <c r="C91" i="4"/>
  <c r="C101" i="4"/>
  <c r="C93" i="4"/>
  <c r="C100" i="4"/>
  <c r="C92" i="4"/>
  <c r="C99" i="4"/>
  <c r="C109" i="4"/>
  <c r="C130" i="4" s="1"/>
  <c r="C98" i="4"/>
  <c r="C90" i="4"/>
  <c r="C105" i="4"/>
  <c r="C97" i="4"/>
  <c r="C89" i="4"/>
  <c r="C104" i="4"/>
  <c r="C96" i="4"/>
  <c r="C88" i="4"/>
  <c r="C103" i="4"/>
  <c r="C95" i="4"/>
  <c r="C87" i="4"/>
  <c r="G92" i="7" l="1"/>
  <c r="H91" i="7"/>
  <c r="D92" i="7"/>
  <c r="E91" i="7"/>
  <c r="J92" i="7"/>
  <c r="K91" i="7"/>
  <c r="G92" i="6"/>
  <c r="H91" i="6"/>
  <c r="D92" i="6"/>
  <c r="E91" i="6"/>
  <c r="J92" i="6"/>
  <c r="K91" i="6"/>
  <c r="J92" i="5"/>
  <c r="K91" i="5"/>
  <c r="G92" i="5"/>
  <c r="H91" i="5"/>
  <c r="D92" i="5"/>
  <c r="E91" i="5"/>
  <c r="G87" i="4"/>
  <c r="H86" i="4"/>
  <c r="D87" i="4"/>
  <c r="E86" i="4"/>
  <c r="J87" i="4"/>
  <c r="K86" i="4"/>
  <c r="E92" i="7" l="1"/>
  <c r="D93" i="7"/>
  <c r="J93" i="7"/>
  <c r="K92" i="7"/>
  <c r="G93" i="7"/>
  <c r="H92" i="7"/>
  <c r="D93" i="6"/>
  <c r="E92" i="6"/>
  <c r="J93" i="6"/>
  <c r="K92" i="6"/>
  <c r="G93" i="6"/>
  <c r="H92" i="6"/>
  <c r="J93" i="5"/>
  <c r="K92" i="5"/>
  <c r="G93" i="5"/>
  <c r="H92" i="5"/>
  <c r="D93" i="5"/>
  <c r="E92" i="5"/>
  <c r="G88" i="4"/>
  <c r="H87" i="4"/>
  <c r="D88" i="4"/>
  <c r="E87" i="4"/>
  <c r="J88" i="4"/>
  <c r="K87" i="4"/>
  <c r="J94" i="7" l="1"/>
  <c r="K93" i="7"/>
  <c r="D94" i="7"/>
  <c r="E93" i="7"/>
  <c r="H93" i="7"/>
  <c r="G94" i="7"/>
  <c r="G94" i="6"/>
  <c r="H93" i="6"/>
  <c r="D94" i="6"/>
  <c r="E93" i="6"/>
  <c r="J94" i="6"/>
  <c r="K93" i="6"/>
  <c r="D94" i="5"/>
  <c r="E93" i="5"/>
  <c r="G94" i="5"/>
  <c r="H93" i="5"/>
  <c r="J94" i="5"/>
  <c r="K93" i="5"/>
  <c r="G89" i="4"/>
  <c r="H88" i="4"/>
  <c r="J89" i="4"/>
  <c r="K88" i="4"/>
  <c r="D89" i="4"/>
  <c r="E88" i="4"/>
  <c r="G95" i="7" l="1"/>
  <c r="H94" i="7"/>
  <c r="D95" i="7"/>
  <c r="E94" i="7"/>
  <c r="J95" i="7"/>
  <c r="K94" i="7"/>
  <c r="J95" i="6"/>
  <c r="K94" i="6"/>
  <c r="G95" i="6"/>
  <c r="H94" i="6"/>
  <c r="D95" i="6"/>
  <c r="E94" i="6"/>
  <c r="J95" i="5"/>
  <c r="K94" i="5"/>
  <c r="G95" i="5"/>
  <c r="H94" i="5"/>
  <c r="D95" i="5"/>
  <c r="E94" i="5"/>
  <c r="J90" i="4"/>
  <c r="K89" i="4"/>
  <c r="G90" i="4"/>
  <c r="H89" i="4"/>
  <c r="D90" i="4"/>
  <c r="E89" i="4"/>
  <c r="D96" i="7" l="1"/>
  <c r="E95" i="7"/>
  <c r="J96" i="7"/>
  <c r="K95" i="7"/>
  <c r="G96" i="7"/>
  <c r="H95" i="7"/>
  <c r="G96" i="6"/>
  <c r="H95" i="6"/>
  <c r="D96" i="6"/>
  <c r="E95" i="6"/>
  <c r="J96" i="6"/>
  <c r="K95" i="6"/>
  <c r="D96" i="5"/>
  <c r="E95" i="5"/>
  <c r="G96" i="5"/>
  <c r="H95" i="5"/>
  <c r="J96" i="5"/>
  <c r="K95" i="5"/>
  <c r="J91" i="4"/>
  <c r="K90" i="4"/>
  <c r="G91" i="4"/>
  <c r="H90" i="4"/>
  <c r="D91" i="4"/>
  <c r="E90" i="4"/>
  <c r="J97" i="7" l="1"/>
  <c r="K96" i="7"/>
  <c r="G97" i="7"/>
  <c r="H96" i="7"/>
  <c r="D97" i="7"/>
  <c r="E96" i="7"/>
  <c r="D97" i="6"/>
  <c r="E96" i="6"/>
  <c r="J97" i="6"/>
  <c r="K96" i="6"/>
  <c r="G97" i="6"/>
  <c r="H96" i="6"/>
  <c r="D97" i="5"/>
  <c r="E96" i="5"/>
  <c r="G97" i="5"/>
  <c r="H96" i="5"/>
  <c r="J97" i="5"/>
  <c r="K96" i="5"/>
  <c r="J92" i="4"/>
  <c r="K91" i="4"/>
  <c r="G92" i="4"/>
  <c r="H91" i="4"/>
  <c r="D92" i="4"/>
  <c r="E91" i="4"/>
  <c r="G98" i="7" l="1"/>
  <c r="H97" i="7"/>
  <c r="D98" i="7"/>
  <c r="E97" i="7"/>
  <c r="J98" i="7"/>
  <c r="K97" i="7"/>
  <c r="J98" i="6"/>
  <c r="K97" i="6"/>
  <c r="G98" i="6"/>
  <c r="H97" i="6"/>
  <c r="D98" i="6"/>
  <c r="E97" i="6"/>
  <c r="G98" i="5"/>
  <c r="H97" i="5"/>
  <c r="J98" i="5"/>
  <c r="K97" i="5"/>
  <c r="D98" i="5"/>
  <c r="E97" i="5"/>
  <c r="J93" i="4"/>
  <c r="K92" i="4"/>
  <c r="D93" i="4"/>
  <c r="E92" i="4"/>
  <c r="G93" i="4"/>
  <c r="H92" i="4"/>
  <c r="D99" i="7" l="1"/>
  <c r="E98" i="7"/>
  <c r="K98" i="7"/>
  <c r="J99" i="7"/>
  <c r="G99" i="7"/>
  <c r="H98" i="7"/>
  <c r="G99" i="6"/>
  <c r="H98" i="6"/>
  <c r="E98" i="6"/>
  <c r="D99" i="6"/>
  <c r="J99" i="6"/>
  <c r="K98" i="6"/>
  <c r="J99" i="5"/>
  <c r="K98" i="5"/>
  <c r="D99" i="5"/>
  <c r="E98" i="5"/>
  <c r="G99" i="5"/>
  <c r="H98" i="5"/>
  <c r="G94" i="4"/>
  <c r="H93" i="4"/>
  <c r="J94" i="4"/>
  <c r="K93" i="4"/>
  <c r="D94" i="4"/>
  <c r="E93" i="4"/>
  <c r="K99" i="7" l="1"/>
  <c r="J100" i="7"/>
  <c r="G100" i="7"/>
  <c r="H99" i="7"/>
  <c r="D100" i="7"/>
  <c r="E99" i="7"/>
  <c r="D100" i="6"/>
  <c r="E99" i="6"/>
  <c r="J100" i="6"/>
  <c r="K99" i="6"/>
  <c r="H99" i="6"/>
  <c r="G100" i="6"/>
  <c r="D100" i="5"/>
  <c r="E99" i="5"/>
  <c r="G100" i="5"/>
  <c r="H99" i="5"/>
  <c r="J100" i="5"/>
  <c r="K99" i="5"/>
  <c r="H94" i="4"/>
  <c r="G95" i="4"/>
  <c r="D95" i="4"/>
  <c r="E94" i="4"/>
  <c r="J95" i="4"/>
  <c r="K94" i="4"/>
  <c r="G101" i="7" l="1"/>
  <c r="H100" i="7"/>
  <c r="J101" i="7"/>
  <c r="K100" i="7"/>
  <c r="E100" i="7"/>
  <c r="D101" i="7"/>
  <c r="J101" i="6"/>
  <c r="K100" i="6"/>
  <c r="G101" i="6"/>
  <c r="H100" i="6"/>
  <c r="D101" i="6"/>
  <c r="E100" i="6"/>
  <c r="G101" i="5"/>
  <c r="H100" i="5"/>
  <c r="J101" i="5"/>
  <c r="K100" i="5"/>
  <c r="D101" i="5"/>
  <c r="E100" i="5"/>
  <c r="J96" i="4"/>
  <c r="K95" i="4"/>
  <c r="D96" i="4"/>
  <c r="E95" i="4"/>
  <c r="G96" i="4"/>
  <c r="H95" i="4"/>
  <c r="J102" i="7" l="1"/>
  <c r="K101" i="7"/>
  <c r="D102" i="7"/>
  <c r="E101" i="7"/>
  <c r="G102" i="7"/>
  <c r="H101" i="7"/>
  <c r="G102" i="6"/>
  <c r="H101" i="6"/>
  <c r="D102" i="6"/>
  <c r="E101" i="6"/>
  <c r="J102" i="6"/>
  <c r="K101" i="6"/>
  <c r="J102" i="5"/>
  <c r="K101" i="5"/>
  <c r="D102" i="5"/>
  <c r="E101" i="5"/>
  <c r="G102" i="5"/>
  <c r="H101" i="5"/>
  <c r="J97" i="4"/>
  <c r="K96" i="4"/>
  <c r="G97" i="4"/>
  <c r="H96" i="4"/>
  <c r="D97" i="4"/>
  <c r="E96" i="4"/>
  <c r="D103" i="7" l="1"/>
  <c r="E102" i="7"/>
  <c r="G103" i="7"/>
  <c r="H102" i="7"/>
  <c r="J103" i="7"/>
  <c r="K102" i="7"/>
  <c r="D103" i="6"/>
  <c r="E102" i="6"/>
  <c r="J103" i="6"/>
  <c r="K102" i="6"/>
  <c r="G103" i="6"/>
  <c r="H102" i="6"/>
  <c r="D103" i="5"/>
  <c r="E102" i="5"/>
  <c r="G103" i="5"/>
  <c r="H102" i="5"/>
  <c r="J103" i="5"/>
  <c r="K102" i="5"/>
  <c r="E97" i="4"/>
  <c r="D98" i="4"/>
  <c r="G98" i="4"/>
  <c r="H97" i="4"/>
  <c r="J98" i="4"/>
  <c r="K97" i="4"/>
  <c r="G104" i="7" l="1"/>
  <c r="H103" i="7"/>
  <c r="K103" i="7"/>
  <c r="J104" i="7"/>
  <c r="D104" i="7"/>
  <c r="E103" i="7"/>
  <c r="J104" i="6"/>
  <c r="K103" i="6"/>
  <c r="H103" i="6"/>
  <c r="G104" i="6"/>
  <c r="D104" i="6"/>
  <c r="E103" i="6"/>
  <c r="G104" i="5"/>
  <c r="H103" i="5"/>
  <c r="J104" i="5"/>
  <c r="K103" i="5"/>
  <c r="D104" i="5"/>
  <c r="E103" i="5"/>
  <c r="J99" i="4"/>
  <c r="K98" i="4"/>
  <c r="G99" i="4"/>
  <c r="H98" i="4"/>
  <c r="D99" i="4"/>
  <c r="E98" i="4"/>
  <c r="J105" i="7" l="1"/>
  <c r="K105" i="7" s="1"/>
  <c r="K104" i="7"/>
  <c r="E104" i="7"/>
  <c r="D105" i="7"/>
  <c r="E105" i="7" s="1"/>
  <c r="G105" i="7"/>
  <c r="H105" i="7" s="1"/>
  <c r="H104" i="7"/>
  <c r="G105" i="6"/>
  <c r="H105" i="6" s="1"/>
  <c r="H104" i="6"/>
  <c r="D105" i="6"/>
  <c r="E105" i="6" s="1"/>
  <c r="E104" i="6"/>
  <c r="K104" i="6"/>
  <c r="J105" i="6"/>
  <c r="K105" i="6" s="1"/>
  <c r="J105" i="5"/>
  <c r="K105" i="5" s="1"/>
  <c r="K104" i="5"/>
  <c r="D105" i="5"/>
  <c r="E105" i="5" s="1"/>
  <c r="E104" i="5"/>
  <c r="G105" i="5"/>
  <c r="H105" i="5" s="1"/>
  <c r="H104" i="5"/>
  <c r="D100" i="4"/>
  <c r="E99" i="4"/>
  <c r="G100" i="4"/>
  <c r="H99" i="4"/>
  <c r="K99" i="4"/>
  <c r="J100" i="4"/>
  <c r="J101" i="4" l="1"/>
  <c r="K100" i="4"/>
  <c r="G101" i="4"/>
  <c r="H100" i="4"/>
  <c r="D101" i="4"/>
  <c r="E100" i="4"/>
  <c r="J102" i="4" l="1"/>
  <c r="K101" i="4"/>
  <c r="D102" i="4"/>
  <c r="E101" i="4"/>
  <c r="G102" i="4"/>
  <c r="H101" i="4"/>
  <c r="G103" i="4" l="1"/>
  <c r="H102" i="4"/>
  <c r="D103" i="4"/>
  <c r="E102" i="4"/>
  <c r="J103" i="4"/>
  <c r="K102" i="4"/>
  <c r="J104" i="4" l="1"/>
  <c r="K103" i="4"/>
  <c r="D104" i="4"/>
  <c r="E103" i="4"/>
  <c r="G104" i="4"/>
  <c r="H103" i="4"/>
  <c r="G105" i="4" l="1"/>
  <c r="H105" i="4" s="1"/>
  <c r="H104" i="4"/>
  <c r="D105" i="4"/>
  <c r="E105" i="4" s="1"/>
  <c r="E104" i="4"/>
  <c r="J105" i="4"/>
  <c r="K105" i="4" s="1"/>
  <c r="K104" i="4"/>
</calcChain>
</file>

<file path=xl/sharedStrings.xml><?xml version="1.0" encoding="utf-8"?>
<sst xmlns="http://schemas.openxmlformats.org/spreadsheetml/2006/main" count="553" uniqueCount="67">
  <si>
    <t>Capacity Inverter</t>
  </si>
  <si>
    <t>Irradiation</t>
  </si>
  <si>
    <t>Own use</t>
  </si>
  <si>
    <t>Export</t>
  </si>
  <si>
    <t>$</t>
  </si>
  <si>
    <t>Part 2. Electricity Savings $</t>
  </si>
  <si>
    <t>Off peak</t>
  </si>
  <si>
    <t>Number Panels</t>
  </si>
  <si>
    <t>Euro Solar website</t>
  </si>
  <si>
    <t>Peak</t>
  </si>
  <si>
    <t>Two Rate</t>
  </si>
  <si>
    <t>Shoulder</t>
  </si>
  <si>
    <t>Three Rate</t>
  </si>
  <si>
    <t xml:space="preserve">Energy Australia </t>
  </si>
  <si>
    <t>gh/gl rate</t>
  </si>
  <si>
    <t>Discount Rate</t>
  </si>
  <si>
    <t>Unit</t>
  </si>
  <si>
    <t>Source</t>
  </si>
  <si>
    <t>Energy Australia</t>
  </si>
  <si>
    <t>Same Price</t>
  </si>
  <si>
    <t>Based on Melbourne Irradiation</t>
  </si>
  <si>
    <t>United Energy Time of Use</t>
  </si>
  <si>
    <t>Ausgrid Data Bank Dean</t>
  </si>
  <si>
    <t>Part 1. Description of Unit</t>
  </si>
  <si>
    <t>Capital Cost</t>
  </si>
  <si>
    <t>Capacity Panel</t>
  </si>
  <si>
    <t>Required Roof Area</t>
  </si>
  <si>
    <t>Total Required Roof Area</t>
  </si>
  <si>
    <t>Generation</t>
  </si>
  <si>
    <t>Own Use</t>
  </si>
  <si>
    <t>Discount Factors</t>
  </si>
  <si>
    <t>Number</t>
  </si>
  <si>
    <t>per Panel</t>
  </si>
  <si>
    <t>Percent</t>
  </si>
  <si>
    <t>Cents/kWh</t>
  </si>
  <si>
    <t>2.1. Electricity Tariffs</t>
  </si>
  <si>
    <t>A. Single-Rate Peak</t>
  </si>
  <si>
    <t>B. Two-Rate Peak</t>
  </si>
  <si>
    <t>Off-Peak</t>
  </si>
  <si>
    <t>C. Three-Rate Peak</t>
  </si>
  <si>
    <t>D. Feed-in-Tariff</t>
  </si>
  <si>
    <t>2.2. Electricity Usage- Percent by Block</t>
  </si>
  <si>
    <t xml:space="preserve">A. Single-Rate Peak  </t>
  </si>
  <si>
    <t>Part 3. Cumulative NPV of Investment</t>
  </si>
  <si>
    <t>Single Rate</t>
  </si>
  <si>
    <t>Sum</t>
  </si>
  <si>
    <t>Payback Years</t>
  </si>
  <si>
    <t>kW</t>
  </si>
  <si>
    <t>kWh/kW</t>
  </si>
  <si>
    <t>kWh</t>
  </si>
  <si>
    <t>Off Peak</t>
  </si>
  <si>
    <t>Year</t>
  </si>
  <si>
    <t>Part 4. REC Calculations</t>
  </si>
  <si>
    <t>No RECS for 1kW System</t>
  </si>
  <si>
    <t>REC Multiplier</t>
  </si>
  <si>
    <t>Number of Certificates</t>
  </si>
  <si>
    <t>Certificate Price</t>
  </si>
  <si>
    <t>15 Years</t>
  </si>
  <si>
    <t>Real System Price</t>
  </si>
  <si>
    <t>2.3. Annual Discounted Cash Flow</t>
  </si>
  <si>
    <t>2.4. Cumulative Discounted Electrcity Savings by Tariff Type-15 Years</t>
  </si>
  <si>
    <t>Input</t>
  </si>
  <si>
    <t>Calculation</t>
  </si>
  <si>
    <t>Years</t>
  </si>
  <si>
    <t>Solahart</t>
  </si>
  <si>
    <t>Fixed Rate 14/01/2014</t>
  </si>
  <si>
    <t>True Value Solar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</si>
</sst>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0" fillId="3" borderId="0" xfId="0" applyFill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0" fillId="4" borderId="0" xfId="0" applyFill="1" applyAlignment="1">
      <alignment horizontal="left" vertical="center"/>
    </xf>
    <xf numFmtId="164" fontId="0" fillId="3" borderId="0" xfId="1" applyNumberFormat="1" applyFont="1" applyFill="1" applyAlignment="1">
      <alignment horizontal="left" vertical="center"/>
    </xf>
    <xf numFmtId="2" fontId="0" fillId="4" borderId="0" xfId="0" applyNumberForma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3" borderId="0" xfId="0" applyNumberFormat="1" applyFill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0" fillId="0" borderId="0" xfId="0" applyFill="1" applyAlignment="1"/>
    <xf numFmtId="0" fontId="2" fillId="3" borderId="0" xfId="0" applyFont="1" applyFill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2" fontId="2" fillId="0" borderId="0" xfId="0" applyNumberFormat="1" applyFont="1" applyFill="1" applyAlignment="1">
      <alignment horizontal="left" vertical="center"/>
    </xf>
    <xf numFmtId="2" fontId="0" fillId="0" borderId="0" xfId="0" applyNumberFormat="1" applyAlignment="1">
      <alignment horizontal="left" vertical="center"/>
    </xf>
    <xf numFmtId="1" fontId="0" fillId="3" borderId="0" xfId="0" applyNumberFormat="1" applyFill="1" applyAlignment="1">
      <alignment horizontal="left" vertical="center"/>
    </xf>
    <xf numFmtId="1" fontId="0" fillId="0" borderId="0" xfId="0" applyNumberFormat="1" applyAlignment="1">
      <alignment horizontal="left" vertical="center"/>
    </xf>
    <xf numFmtId="9" fontId="0" fillId="3" borderId="0" xfId="0" applyNumberFormat="1" applyFill="1" applyAlignment="1">
      <alignment horizontal="left" vertical="center"/>
    </xf>
    <xf numFmtId="9" fontId="0" fillId="4" borderId="0" xfId="0" applyNumberFormat="1" applyFill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2" fontId="0" fillId="6" borderId="1" xfId="0" applyNumberFormat="1" applyFill="1" applyBorder="1" applyAlignment="1">
      <alignment horizontal="left" vertical="center"/>
    </xf>
    <xf numFmtId="0" fontId="2" fillId="7" borderId="1" xfId="0" applyFont="1" applyFill="1" applyBorder="1" applyAlignment="1">
      <alignment horizontal="left" vertical="center"/>
    </xf>
    <xf numFmtId="0" fontId="2" fillId="7" borderId="1" xfId="0" applyFont="1" applyFill="1" applyBorder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Alignmen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abSelected="1" zoomScale="85" zoomScaleNormal="85" workbookViewId="0">
      <selection activeCell="B25" sqref="B25"/>
    </sheetView>
  </sheetViews>
  <sheetFormatPr defaultRowHeight="15" x14ac:dyDescent="0.25"/>
  <cols>
    <col min="1" max="1" width="59.28515625" style="8" bestFit="1" customWidth="1"/>
    <col min="2" max="2" width="11" style="9" bestFit="1" customWidth="1"/>
    <col min="3" max="3" width="10.85546875" style="9" bestFit="1" customWidth="1"/>
    <col min="4" max="4" width="31.5703125" style="9" bestFit="1" customWidth="1"/>
    <col min="5" max="5" width="21.28515625" bestFit="1" customWidth="1"/>
    <col min="6" max="6" width="9.140625" bestFit="1" customWidth="1"/>
    <col min="7" max="7" width="7.7109375" bestFit="1" customWidth="1"/>
    <col min="8" max="8" width="13.5703125" bestFit="1" customWidth="1"/>
    <col min="9" max="9" width="10.5703125" bestFit="1" customWidth="1"/>
    <col min="10" max="10" width="7.7109375" bestFit="1" customWidth="1"/>
    <col min="11" max="11" width="13.5703125" bestFit="1" customWidth="1"/>
  </cols>
  <sheetData>
    <row r="1" spans="1:9" x14ac:dyDescent="0.25">
      <c r="B1" s="27" t="s">
        <v>16</v>
      </c>
      <c r="D1" s="28" t="s">
        <v>17</v>
      </c>
      <c r="E1" s="29"/>
      <c r="H1" s="13"/>
      <c r="I1" s="1" t="s">
        <v>61</v>
      </c>
    </row>
    <row r="2" spans="1:9" ht="15.75" x14ac:dyDescent="0.25">
      <c r="A2" s="11" t="s">
        <v>23</v>
      </c>
      <c r="H2" s="14"/>
      <c r="I2" s="1" t="s">
        <v>62</v>
      </c>
    </row>
    <row r="3" spans="1:9" x14ac:dyDescent="0.25">
      <c r="A3" s="7" t="s">
        <v>24</v>
      </c>
      <c r="B3" s="9" t="s">
        <v>4</v>
      </c>
      <c r="C3" s="2">
        <v>2399</v>
      </c>
      <c r="D3" s="2" t="s">
        <v>18</v>
      </c>
      <c r="E3" s="3">
        <v>41716</v>
      </c>
    </row>
    <row r="4" spans="1:9" x14ac:dyDescent="0.25">
      <c r="A4" s="7" t="s">
        <v>25</v>
      </c>
      <c r="B4" s="9" t="s">
        <v>47</v>
      </c>
      <c r="C4" s="2">
        <v>1.5</v>
      </c>
      <c r="D4" s="2" t="s">
        <v>19</v>
      </c>
      <c r="E4" s="3">
        <v>41911</v>
      </c>
    </row>
    <row r="5" spans="1:9" x14ac:dyDescent="0.25">
      <c r="A5" s="7" t="s">
        <v>7</v>
      </c>
      <c r="B5" s="9" t="s">
        <v>31</v>
      </c>
      <c r="C5" s="2">
        <v>7</v>
      </c>
    </row>
    <row r="6" spans="1:9" x14ac:dyDescent="0.25">
      <c r="A6" s="7" t="s">
        <v>26</v>
      </c>
      <c r="B6" s="9" t="s">
        <v>32</v>
      </c>
      <c r="C6" s="2">
        <f>14.4/8</f>
        <v>1.8</v>
      </c>
      <c r="D6" s="2" t="s">
        <v>8</v>
      </c>
    </row>
    <row r="7" spans="1:9" x14ac:dyDescent="0.25">
      <c r="A7" s="7" t="s">
        <v>27</v>
      </c>
      <c r="C7" s="4">
        <f>C6*C5</f>
        <v>12.6</v>
      </c>
    </row>
    <row r="8" spans="1:9" x14ac:dyDescent="0.25">
      <c r="A8" s="7" t="s">
        <v>0</v>
      </c>
      <c r="B8" s="9" t="s">
        <v>47</v>
      </c>
      <c r="C8" s="2">
        <v>3</v>
      </c>
    </row>
    <row r="9" spans="1:9" x14ac:dyDescent="0.25">
      <c r="A9" s="7" t="s">
        <v>1</v>
      </c>
      <c r="B9" s="9" t="s">
        <v>48</v>
      </c>
      <c r="C9" s="2">
        <v>1282.5</v>
      </c>
      <c r="D9" s="2" t="s">
        <v>20</v>
      </c>
    </row>
    <row r="10" spans="1:9" x14ac:dyDescent="0.25">
      <c r="A10" s="7" t="s">
        <v>28</v>
      </c>
      <c r="B10" s="9" t="s">
        <v>49</v>
      </c>
      <c r="C10" s="4">
        <f>C9*C4</f>
        <v>1923.75</v>
      </c>
    </row>
    <row r="11" spans="1:9" x14ac:dyDescent="0.25">
      <c r="A11" s="7" t="s">
        <v>29</v>
      </c>
      <c r="B11" s="9" t="s">
        <v>33</v>
      </c>
      <c r="C11" s="21">
        <v>0.78</v>
      </c>
    </row>
    <row r="12" spans="1:9" x14ac:dyDescent="0.25">
      <c r="A12" s="7" t="s">
        <v>3</v>
      </c>
      <c r="C12" s="22">
        <f>1-C11</f>
        <v>0.21999999999999997</v>
      </c>
    </row>
    <row r="13" spans="1:9" x14ac:dyDescent="0.25">
      <c r="A13" s="7" t="s">
        <v>15</v>
      </c>
      <c r="C13" s="5">
        <v>0.03</v>
      </c>
    </row>
    <row r="14" spans="1:9" x14ac:dyDescent="0.25">
      <c r="A14" s="17" t="s">
        <v>30</v>
      </c>
      <c r="B14" s="18" t="s">
        <v>63</v>
      </c>
      <c r="C14" s="18"/>
    </row>
    <row r="15" spans="1:9" x14ac:dyDescent="0.25">
      <c r="B15" s="9">
        <v>1</v>
      </c>
      <c r="C15" s="6">
        <f>1+C13</f>
        <v>1.03</v>
      </c>
    </row>
    <row r="16" spans="1:9" x14ac:dyDescent="0.25">
      <c r="B16" s="9">
        <v>2</v>
      </c>
      <c r="C16" s="6">
        <f>$C$15^B16</f>
        <v>1.0609</v>
      </c>
    </row>
    <row r="17" spans="2:3" x14ac:dyDescent="0.25">
      <c r="B17" s="9">
        <v>3</v>
      </c>
      <c r="C17" s="6">
        <f t="shared" ref="C17:C34" si="0">$C$15^B17</f>
        <v>1.092727</v>
      </c>
    </row>
    <row r="18" spans="2:3" x14ac:dyDescent="0.25">
      <c r="B18" s="9">
        <v>4</v>
      </c>
      <c r="C18" s="6">
        <f t="shared" si="0"/>
        <v>1.1255088099999999</v>
      </c>
    </row>
    <row r="19" spans="2:3" x14ac:dyDescent="0.25">
      <c r="B19" s="9">
        <v>5</v>
      </c>
      <c r="C19" s="6">
        <f t="shared" si="0"/>
        <v>1.1592740742999998</v>
      </c>
    </row>
    <row r="20" spans="2:3" x14ac:dyDescent="0.25">
      <c r="B20" s="9">
        <v>6</v>
      </c>
      <c r="C20" s="6">
        <f t="shared" si="0"/>
        <v>1.1940522965289999</v>
      </c>
    </row>
    <row r="21" spans="2:3" x14ac:dyDescent="0.25">
      <c r="B21" s="9">
        <v>7</v>
      </c>
      <c r="C21" s="6">
        <f t="shared" si="0"/>
        <v>1.22987386542487</v>
      </c>
    </row>
    <row r="22" spans="2:3" x14ac:dyDescent="0.25">
      <c r="B22" s="9">
        <v>8</v>
      </c>
      <c r="C22" s="6">
        <f t="shared" si="0"/>
        <v>1.2667700813876159</v>
      </c>
    </row>
    <row r="23" spans="2:3" x14ac:dyDescent="0.25">
      <c r="B23" s="9">
        <v>9</v>
      </c>
      <c r="C23" s="6">
        <f t="shared" si="0"/>
        <v>1.3047731838292445</v>
      </c>
    </row>
    <row r="24" spans="2:3" x14ac:dyDescent="0.25">
      <c r="B24" s="9">
        <v>10</v>
      </c>
      <c r="C24" s="6">
        <f t="shared" si="0"/>
        <v>1.3439163793441218</v>
      </c>
    </row>
    <row r="25" spans="2:3" x14ac:dyDescent="0.25">
      <c r="B25" s="9">
        <v>11</v>
      </c>
      <c r="C25" s="6">
        <f t="shared" si="0"/>
        <v>1.3842338707244455</v>
      </c>
    </row>
    <row r="26" spans="2:3" x14ac:dyDescent="0.25">
      <c r="B26" s="9">
        <v>12</v>
      </c>
      <c r="C26" s="6">
        <f t="shared" si="0"/>
        <v>1.4257608868461786</v>
      </c>
    </row>
    <row r="27" spans="2:3" x14ac:dyDescent="0.25">
      <c r="B27" s="9">
        <v>13</v>
      </c>
      <c r="C27" s="6">
        <f t="shared" si="0"/>
        <v>1.4685337134515639</v>
      </c>
    </row>
    <row r="28" spans="2:3" x14ac:dyDescent="0.25">
      <c r="B28" s="9">
        <v>14</v>
      </c>
      <c r="C28" s="6">
        <f t="shared" si="0"/>
        <v>1.512589724855111</v>
      </c>
    </row>
    <row r="29" spans="2:3" x14ac:dyDescent="0.25">
      <c r="B29" s="9">
        <v>15</v>
      </c>
      <c r="C29" s="6">
        <f t="shared" si="0"/>
        <v>1.5579674166007644</v>
      </c>
    </row>
    <row r="30" spans="2:3" x14ac:dyDescent="0.25">
      <c r="B30" s="9">
        <v>16</v>
      </c>
      <c r="C30" s="6">
        <f t="shared" si="0"/>
        <v>1.6047064390987871</v>
      </c>
    </row>
    <row r="31" spans="2:3" x14ac:dyDescent="0.25">
      <c r="B31" s="9">
        <v>17</v>
      </c>
      <c r="C31" s="6">
        <f t="shared" si="0"/>
        <v>1.6528476322717507</v>
      </c>
    </row>
    <row r="32" spans="2:3" x14ac:dyDescent="0.25">
      <c r="B32" s="9">
        <v>18</v>
      </c>
      <c r="C32" s="6">
        <f t="shared" si="0"/>
        <v>1.7024330612399032</v>
      </c>
    </row>
    <row r="33" spans="1:5" x14ac:dyDescent="0.25">
      <c r="B33" s="9">
        <v>19</v>
      </c>
      <c r="C33" s="6">
        <f t="shared" si="0"/>
        <v>1.7535060530771003</v>
      </c>
    </row>
    <row r="34" spans="1:5" x14ac:dyDescent="0.25">
      <c r="B34" s="9">
        <v>20</v>
      </c>
      <c r="C34" s="6">
        <f t="shared" si="0"/>
        <v>1.8061112346694133</v>
      </c>
    </row>
    <row r="36" spans="1:5" ht="15.75" x14ac:dyDescent="0.25">
      <c r="A36" s="11" t="s">
        <v>5</v>
      </c>
    </row>
    <row r="37" spans="1:5" x14ac:dyDescent="0.25">
      <c r="A37" s="27" t="s">
        <v>35</v>
      </c>
    </row>
    <row r="38" spans="1:5" x14ac:dyDescent="0.25">
      <c r="A38" s="7" t="s">
        <v>36</v>
      </c>
    </row>
    <row r="39" spans="1:5" x14ac:dyDescent="0.25">
      <c r="A39" s="8" t="s">
        <v>9</v>
      </c>
      <c r="B39" s="15" t="s">
        <v>34</v>
      </c>
      <c r="C39" s="19">
        <v>27.664999999999999</v>
      </c>
      <c r="D39" s="2" t="s">
        <v>13</v>
      </c>
      <c r="E39" s="2" t="s">
        <v>65</v>
      </c>
    </row>
    <row r="40" spans="1:5" x14ac:dyDescent="0.25">
      <c r="A40" s="7" t="s">
        <v>37</v>
      </c>
      <c r="B40" s="15"/>
      <c r="C40" s="20"/>
    </row>
    <row r="41" spans="1:5" x14ac:dyDescent="0.25">
      <c r="A41" s="8" t="s">
        <v>9</v>
      </c>
      <c r="B41" s="15" t="s">
        <v>34</v>
      </c>
      <c r="C41" s="19">
        <v>24.84</v>
      </c>
      <c r="D41" s="2" t="s">
        <v>14</v>
      </c>
    </row>
    <row r="42" spans="1:5" x14ac:dyDescent="0.25">
      <c r="A42" s="8" t="s">
        <v>38</v>
      </c>
      <c r="B42" s="15" t="s">
        <v>34</v>
      </c>
      <c r="C42" s="19">
        <v>13.28</v>
      </c>
      <c r="D42" s="2" t="s">
        <v>14</v>
      </c>
    </row>
    <row r="43" spans="1:5" x14ac:dyDescent="0.25">
      <c r="A43" s="7" t="s">
        <v>39</v>
      </c>
      <c r="B43" s="15"/>
      <c r="C43" s="20"/>
    </row>
    <row r="44" spans="1:5" x14ac:dyDescent="0.25">
      <c r="A44" s="8" t="s">
        <v>9</v>
      </c>
      <c r="B44" s="15" t="s">
        <v>34</v>
      </c>
      <c r="C44" s="19">
        <v>29.63</v>
      </c>
      <c r="D44" s="2" t="s">
        <v>21</v>
      </c>
    </row>
    <row r="45" spans="1:5" x14ac:dyDescent="0.25">
      <c r="A45" s="8" t="s">
        <v>38</v>
      </c>
      <c r="B45" s="15" t="s">
        <v>34</v>
      </c>
      <c r="C45" s="19">
        <v>13.54</v>
      </c>
      <c r="D45" s="2" t="s">
        <v>21</v>
      </c>
    </row>
    <row r="46" spans="1:5" x14ac:dyDescent="0.25">
      <c r="A46" s="8" t="s">
        <v>11</v>
      </c>
      <c r="B46" s="15" t="s">
        <v>34</v>
      </c>
      <c r="C46" s="19">
        <v>18.29</v>
      </c>
      <c r="D46" s="2" t="s">
        <v>21</v>
      </c>
    </row>
    <row r="47" spans="1:5" x14ac:dyDescent="0.25">
      <c r="A47" s="7" t="s">
        <v>40</v>
      </c>
      <c r="B47" s="15" t="s">
        <v>34</v>
      </c>
      <c r="C47" s="19">
        <v>25</v>
      </c>
    </row>
    <row r="48" spans="1:5" x14ac:dyDescent="0.25">
      <c r="A48" s="27" t="s">
        <v>41</v>
      </c>
      <c r="B48" s="15"/>
      <c r="C48" s="15"/>
    </row>
    <row r="49" spans="1:4" x14ac:dyDescent="0.25">
      <c r="A49" s="7" t="s">
        <v>42</v>
      </c>
      <c r="B49" s="15"/>
    </row>
    <row r="50" spans="1:4" x14ac:dyDescent="0.25">
      <c r="B50" s="16" t="s">
        <v>9</v>
      </c>
      <c r="C50" s="10">
        <v>100</v>
      </c>
    </row>
    <row r="51" spans="1:4" x14ac:dyDescent="0.25">
      <c r="A51" s="7" t="s">
        <v>37</v>
      </c>
      <c r="B51" s="15"/>
      <c r="C51" s="18"/>
    </row>
    <row r="52" spans="1:4" x14ac:dyDescent="0.25">
      <c r="B52" s="16" t="s">
        <v>9</v>
      </c>
      <c r="C52" s="10">
        <v>100</v>
      </c>
    </row>
    <row r="53" spans="1:4" x14ac:dyDescent="0.25">
      <c r="B53" s="16" t="s">
        <v>38</v>
      </c>
      <c r="C53" s="6">
        <f>100-C52</f>
        <v>0</v>
      </c>
    </row>
    <row r="54" spans="1:4" x14ac:dyDescent="0.25">
      <c r="A54" s="7" t="s">
        <v>39</v>
      </c>
      <c r="B54" s="15"/>
      <c r="C54" s="18"/>
    </row>
    <row r="55" spans="1:4" x14ac:dyDescent="0.25">
      <c r="A55" s="7" t="s">
        <v>29</v>
      </c>
      <c r="B55" s="15"/>
      <c r="C55" s="18"/>
    </row>
    <row r="56" spans="1:4" x14ac:dyDescent="0.25">
      <c r="B56" s="16" t="s">
        <v>9</v>
      </c>
      <c r="C56" s="10">
        <v>25</v>
      </c>
      <c r="D56" s="2" t="s">
        <v>22</v>
      </c>
    </row>
    <row r="57" spans="1:4" x14ac:dyDescent="0.25">
      <c r="B57" s="16" t="s">
        <v>6</v>
      </c>
      <c r="C57" s="6">
        <f>100-C58-C56</f>
        <v>53</v>
      </c>
      <c r="D57" s="2" t="s">
        <v>22</v>
      </c>
    </row>
    <row r="58" spans="1:4" x14ac:dyDescent="0.25">
      <c r="B58" s="16" t="s">
        <v>11</v>
      </c>
      <c r="C58" s="10">
        <v>22</v>
      </c>
      <c r="D58" s="2" t="s">
        <v>22</v>
      </c>
    </row>
    <row r="59" spans="1:4" x14ac:dyDescent="0.25">
      <c r="A59" s="7" t="s">
        <v>3</v>
      </c>
      <c r="B59" s="15"/>
      <c r="C59" s="18"/>
    </row>
    <row r="60" spans="1:4" x14ac:dyDescent="0.25">
      <c r="B60" s="16" t="s">
        <v>9</v>
      </c>
      <c r="C60" s="10">
        <v>5.2676514428094148</v>
      </c>
    </row>
    <row r="61" spans="1:4" x14ac:dyDescent="0.25">
      <c r="B61" s="16" t="s">
        <v>6</v>
      </c>
      <c r="C61" s="6">
        <f>100-C60-C62</f>
        <v>23.8944671184003</v>
      </c>
    </row>
    <row r="62" spans="1:4" x14ac:dyDescent="0.25">
      <c r="B62" s="16" t="s">
        <v>11</v>
      </c>
      <c r="C62" s="10">
        <v>70.837881438790291</v>
      </c>
    </row>
    <row r="63" spans="1:4" x14ac:dyDescent="0.25">
      <c r="A63" s="7" t="s">
        <v>42</v>
      </c>
      <c r="B63" s="15"/>
    </row>
    <row r="64" spans="1:4" x14ac:dyDescent="0.25">
      <c r="A64" s="7" t="s">
        <v>2</v>
      </c>
      <c r="B64" s="16"/>
    </row>
    <row r="65" spans="1:5" x14ac:dyDescent="0.25">
      <c r="A65" s="7"/>
      <c r="B65" s="16" t="s">
        <v>9</v>
      </c>
      <c r="C65" s="6">
        <f>C39/100*(C11*C10)</f>
        <v>415.12024125000005</v>
      </c>
      <c r="E65" s="9"/>
    </row>
    <row r="66" spans="1:5" x14ac:dyDescent="0.25">
      <c r="A66" s="7" t="s">
        <v>3</v>
      </c>
      <c r="B66" s="16"/>
      <c r="C66" s="16"/>
      <c r="E66" s="9"/>
    </row>
    <row r="67" spans="1:5" x14ac:dyDescent="0.25">
      <c r="A67" s="7"/>
      <c r="B67" s="16" t="s">
        <v>9</v>
      </c>
      <c r="C67" s="6">
        <f>C47/100*(C12*C10)</f>
        <v>105.80624999999999</v>
      </c>
      <c r="E67" s="9"/>
    </row>
    <row r="68" spans="1:5" x14ac:dyDescent="0.25">
      <c r="A68" s="7" t="s">
        <v>37</v>
      </c>
      <c r="B68" s="15"/>
    </row>
    <row r="69" spans="1:5" x14ac:dyDescent="0.25">
      <c r="A69" s="7" t="s">
        <v>29</v>
      </c>
      <c r="B69" s="15"/>
    </row>
    <row r="70" spans="1:5" x14ac:dyDescent="0.25">
      <c r="A70" s="7"/>
      <c r="B70" s="16" t="s">
        <v>9</v>
      </c>
      <c r="C70" s="6">
        <f>C52/100*C41/100*(C11*C10)</f>
        <v>372.73041000000006</v>
      </c>
    </row>
    <row r="71" spans="1:5" x14ac:dyDescent="0.25">
      <c r="A71" s="7"/>
      <c r="B71" s="16" t="s">
        <v>50</v>
      </c>
      <c r="C71" s="6">
        <f>C53/100*C42/100*(C11*C10)</f>
        <v>0</v>
      </c>
    </row>
    <row r="72" spans="1:5" x14ac:dyDescent="0.25">
      <c r="A72" s="7" t="s">
        <v>3</v>
      </c>
      <c r="B72" s="16"/>
      <c r="C72" s="16"/>
    </row>
    <row r="73" spans="1:5" x14ac:dyDescent="0.25">
      <c r="A73" s="7"/>
      <c r="B73" s="16" t="s">
        <v>9</v>
      </c>
      <c r="C73" s="6">
        <f>C52/100*C47/100*(C12*C10)</f>
        <v>105.80624999999999</v>
      </c>
    </row>
    <row r="74" spans="1:5" x14ac:dyDescent="0.25">
      <c r="A74" s="7"/>
      <c r="B74" s="16" t="s">
        <v>50</v>
      </c>
      <c r="C74" s="6">
        <f>C53/100*C47/100*(C12*C10)</f>
        <v>0</v>
      </c>
    </row>
    <row r="75" spans="1:5" x14ac:dyDescent="0.25">
      <c r="A75" s="7" t="s">
        <v>39</v>
      </c>
      <c r="B75" s="15"/>
    </row>
    <row r="76" spans="1:5" x14ac:dyDescent="0.25">
      <c r="A76" s="7" t="s">
        <v>2</v>
      </c>
      <c r="B76" s="15"/>
    </row>
    <row r="77" spans="1:5" x14ac:dyDescent="0.25">
      <c r="B77" s="16" t="s">
        <v>9</v>
      </c>
      <c r="C77" s="6">
        <f>C56/100*C44/100*(C$11*C$10)</f>
        <v>111.15138937500001</v>
      </c>
    </row>
    <row r="78" spans="1:5" x14ac:dyDescent="0.25">
      <c r="B78" s="16" t="s">
        <v>50</v>
      </c>
      <c r="C78" s="6">
        <f>C57/100*C45/100*(C$11*C$10)</f>
        <v>107.68067504999999</v>
      </c>
    </row>
    <row r="79" spans="1:5" x14ac:dyDescent="0.25">
      <c r="B79" s="8" t="s">
        <v>11</v>
      </c>
      <c r="C79" s="6">
        <f>C58/100*C46/100*(C$11*C$10)</f>
        <v>60.37812495</v>
      </c>
    </row>
    <row r="80" spans="1:5" x14ac:dyDescent="0.25">
      <c r="A80" s="7" t="s">
        <v>3</v>
      </c>
    </row>
    <row r="81" spans="1:11" x14ac:dyDescent="0.25">
      <c r="B81" s="8" t="s">
        <v>9</v>
      </c>
      <c r="C81" s="6">
        <f>C60/100*C$47/100*(C$12*C$10)</f>
        <v>5.5735044547075363</v>
      </c>
    </row>
    <row r="82" spans="1:11" x14ac:dyDescent="0.25">
      <c r="B82" s="8" t="s">
        <v>50</v>
      </c>
      <c r="C82" s="6">
        <f>C61/100*C$47/100*(C$12*C$10)</f>
        <v>25.281839615462417</v>
      </c>
    </row>
    <row r="83" spans="1:11" x14ac:dyDescent="0.25">
      <c r="B83" s="8" t="s">
        <v>11</v>
      </c>
      <c r="C83" s="6">
        <f>C62/100*C$47/100*(C$12*C$10)</f>
        <v>74.950905929830057</v>
      </c>
    </row>
    <row r="84" spans="1:11" x14ac:dyDescent="0.25">
      <c r="A84" s="27" t="s">
        <v>59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x14ac:dyDescent="0.25">
      <c r="B85" s="25" t="s">
        <v>51</v>
      </c>
      <c r="C85" s="25" t="s">
        <v>44</v>
      </c>
      <c r="D85" s="25" t="s">
        <v>45</v>
      </c>
      <c r="E85" s="25" t="s">
        <v>46</v>
      </c>
      <c r="F85" s="26" t="s">
        <v>10</v>
      </c>
      <c r="G85" s="25" t="s">
        <v>45</v>
      </c>
      <c r="H85" s="25" t="s">
        <v>46</v>
      </c>
      <c r="I85" s="26" t="s">
        <v>12</v>
      </c>
      <c r="J85" s="25" t="s">
        <v>45</v>
      </c>
      <c r="K85" s="25" t="s">
        <v>46</v>
      </c>
    </row>
    <row r="86" spans="1:11" x14ac:dyDescent="0.25">
      <c r="B86" s="23">
        <v>1</v>
      </c>
      <c r="C86" s="24">
        <f t="shared" ref="C86:C105" si="1">(C$65+C$67)/C15</f>
        <v>505.75387499999999</v>
      </c>
      <c r="D86" s="24">
        <f>C86</f>
        <v>505.75387499999999</v>
      </c>
      <c r="E86" s="24">
        <f t="shared" ref="E86:E105" si="2">D86/C$3</f>
        <v>0.21081862234264276</v>
      </c>
      <c r="F86" s="24">
        <f>SUM(C$70,C$71,C$73,C$74)/C15</f>
        <v>464.59869902912624</v>
      </c>
      <c r="G86" s="24">
        <f>F86</f>
        <v>464.59869902912624</v>
      </c>
      <c r="H86" s="24">
        <f t="shared" ref="H86:H105" si="3">G86/C$3</f>
        <v>0.19366348438062786</v>
      </c>
      <c r="I86" s="24">
        <f>SUM(C$77,C$78,C$79,C$81,C$82,C$83)/C15</f>
        <v>373.80236832524275</v>
      </c>
      <c r="J86" s="24">
        <f>I86</f>
        <v>373.80236832524275</v>
      </c>
      <c r="K86" s="24">
        <f t="shared" ref="K86:K105" si="4">J86/C$3</f>
        <v>0.15581591009805867</v>
      </c>
    </row>
    <row r="87" spans="1:11" x14ac:dyDescent="0.25">
      <c r="B87" s="23">
        <v>2</v>
      </c>
      <c r="C87" s="24">
        <f t="shared" si="1"/>
        <v>491.02317961165051</v>
      </c>
      <c r="D87" s="24">
        <f t="shared" ref="D87:D105" si="5">D86+C87</f>
        <v>996.77705461165056</v>
      </c>
      <c r="E87" s="24">
        <f t="shared" si="2"/>
        <v>0.41549689646171345</v>
      </c>
      <c r="F87" s="24">
        <f t="shared" ref="F87:F105" si="6">SUM(C$70,C$71,C$73,C$74)/C16</f>
        <v>451.06669808653038</v>
      </c>
      <c r="G87" s="24">
        <f>G86+F87</f>
        <v>915.66539711565656</v>
      </c>
      <c r="H87" s="24">
        <f t="shared" si="3"/>
        <v>0.38168628475016947</v>
      </c>
      <c r="I87" s="24">
        <f t="shared" ref="I87:I105" si="7">SUM(C$77,C$78,C$79,C$81,C$82,C$83)/C16</f>
        <v>362.9149207041192</v>
      </c>
      <c r="J87" s="24">
        <f>J86+I87</f>
        <v>736.71728902936195</v>
      </c>
      <c r="K87" s="24">
        <f t="shared" si="4"/>
        <v>0.30709349271753311</v>
      </c>
    </row>
    <row r="88" spans="1:11" x14ac:dyDescent="0.25">
      <c r="B88" s="23">
        <v>3</v>
      </c>
      <c r="C88" s="24">
        <f t="shared" si="1"/>
        <v>476.72153360354417</v>
      </c>
      <c r="D88" s="24">
        <f t="shared" si="5"/>
        <v>1473.4985882151948</v>
      </c>
      <c r="E88" s="24">
        <f t="shared" si="2"/>
        <v>0.61421366745110251</v>
      </c>
      <c r="F88" s="24">
        <f t="shared" si="6"/>
        <v>437.92883309371877</v>
      </c>
      <c r="G88" s="24">
        <f t="shared" ref="G88:G105" si="8">G87+F88</f>
        <v>1353.5942302093754</v>
      </c>
      <c r="H88" s="24">
        <f t="shared" si="3"/>
        <v>0.56423269287593802</v>
      </c>
      <c r="I88" s="24">
        <f t="shared" si="7"/>
        <v>352.34458320788269</v>
      </c>
      <c r="J88" s="24">
        <f t="shared" ref="J88:J105" si="9">J87+I88</f>
        <v>1089.0618722372446</v>
      </c>
      <c r="K88" s="24">
        <f t="shared" si="4"/>
        <v>0.45396493215391609</v>
      </c>
    </row>
    <row r="89" spans="1:11" x14ac:dyDescent="0.25">
      <c r="B89" s="23">
        <v>4</v>
      </c>
      <c r="C89" s="24">
        <f t="shared" si="1"/>
        <v>462.83644039179052</v>
      </c>
      <c r="D89" s="24">
        <f t="shared" si="5"/>
        <v>1936.3350286069854</v>
      </c>
      <c r="E89" s="24">
        <f t="shared" si="2"/>
        <v>0.80714257132429568</v>
      </c>
      <c r="F89" s="24">
        <f t="shared" si="6"/>
        <v>425.17362436283378</v>
      </c>
      <c r="G89" s="24">
        <f t="shared" si="8"/>
        <v>1778.7678545722092</v>
      </c>
      <c r="H89" s="24">
        <f t="shared" si="3"/>
        <v>0.74146221532814061</v>
      </c>
      <c r="I89" s="24">
        <f t="shared" si="7"/>
        <v>342.08211961930363</v>
      </c>
      <c r="J89" s="24">
        <f t="shared" si="9"/>
        <v>1431.1439918565484</v>
      </c>
      <c r="K89" s="24">
        <f t="shared" si="4"/>
        <v>0.59655856267467633</v>
      </c>
    </row>
    <row r="90" spans="1:11" x14ac:dyDescent="0.25">
      <c r="B90" s="23">
        <v>5</v>
      </c>
      <c r="C90" s="24">
        <f t="shared" si="1"/>
        <v>449.35576737067043</v>
      </c>
      <c r="D90" s="24">
        <f t="shared" si="5"/>
        <v>2385.6907959776559</v>
      </c>
      <c r="E90" s="24">
        <f t="shared" si="2"/>
        <v>0.99445218673516289</v>
      </c>
      <c r="F90" s="24">
        <f t="shared" si="6"/>
        <v>412.78992656585808</v>
      </c>
      <c r="G90" s="24">
        <f t="shared" si="8"/>
        <v>2191.5577811380672</v>
      </c>
      <c r="H90" s="24">
        <f t="shared" si="3"/>
        <v>0.91352971285455076</v>
      </c>
      <c r="I90" s="24">
        <f t="shared" si="7"/>
        <v>332.11856273718803</v>
      </c>
      <c r="J90" s="24">
        <f t="shared" si="9"/>
        <v>1763.2625545937365</v>
      </c>
      <c r="K90" s="24">
        <f t="shared" si="4"/>
        <v>0.73499898065599689</v>
      </c>
    </row>
    <row r="91" spans="1:11" x14ac:dyDescent="0.25">
      <c r="B91" s="23">
        <v>6</v>
      </c>
      <c r="C91" s="24">
        <f t="shared" si="1"/>
        <v>436.26773531133045</v>
      </c>
      <c r="D91" s="24">
        <f t="shared" si="5"/>
        <v>2821.9585312889863</v>
      </c>
      <c r="E91" s="24">
        <f t="shared" si="2"/>
        <v>1.1763061822796941</v>
      </c>
      <c r="F91" s="24">
        <f t="shared" si="6"/>
        <v>400.7669189959787</v>
      </c>
      <c r="G91" s="24">
        <f t="shared" si="8"/>
        <v>2592.324700134046</v>
      </c>
      <c r="H91" s="24">
        <f t="shared" si="3"/>
        <v>1.0805855356957257</v>
      </c>
      <c r="I91" s="24">
        <f t="shared" si="7"/>
        <v>322.44520654095925</v>
      </c>
      <c r="J91" s="24">
        <f t="shared" si="9"/>
        <v>2085.7077611346958</v>
      </c>
      <c r="K91" s="24">
        <f t="shared" si="4"/>
        <v>0.86940715345339548</v>
      </c>
    </row>
    <row r="92" spans="1:11" x14ac:dyDescent="0.25">
      <c r="B92" s="23">
        <v>7</v>
      </c>
      <c r="C92" s="24">
        <f t="shared" si="1"/>
        <v>423.56090806925289</v>
      </c>
      <c r="D92" s="24">
        <f t="shared" si="5"/>
        <v>3245.5194393582392</v>
      </c>
      <c r="E92" s="24">
        <f t="shared" si="2"/>
        <v>1.3528634595073945</v>
      </c>
      <c r="F92" s="24">
        <f t="shared" si="6"/>
        <v>389.09409611260065</v>
      </c>
      <c r="G92" s="24">
        <f t="shared" si="8"/>
        <v>2981.4187962466467</v>
      </c>
      <c r="H92" s="24">
        <f t="shared" si="3"/>
        <v>1.2427756549590023</v>
      </c>
      <c r="I92" s="24">
        <f t="shared" si="7"/>
        <v>313.05359858345554</v>
      </c>
      <c r="J92" s="24">
        <f t="shared" si="9"/>
        <v>2398.7613597181512</v>
      </c>
      <c r="K92" s="24">
        <f t="shared" si="4"/>
        <v>0.99990052510135519</v>
      </c>
    </row>
    <row r="93" spans="1:11" x14ac:dyDescent="0.25">
      <c r="B93" s="23">
        <v>8</v>
      </c>
      <c r="C93" s="24">
        <f t="shared" si="1"/>
        <v>411.22418259150771</v>
      </c>
      <c r="D93" s="24">
        <f t="shared" si="5"/>
        <v>3656.7436219497467</v>
      </c>
      <c r="E93" s="24">
        <f t="shared" si="2"/>
        <v>1.5242782917672975</v>
      </c>
      <c r="F93" s="24">
        <f t="shared" si="6"/>
        <v>377.76125836174828</v>
      </c>
      <c r="G93" s="24">
        <f t="shared" si="8"/>
        <v>3359.180054608395</v>
      </c>
      <c r="H93" s="24">
        <f t="shared" si="3"/>
        <v>1.4002417901660671</v>
      </c>
      <c r="I93" s="24">
        <f t="shared" si="7"/>
        <v>303.93553260529666</v>
      </c>
      <c r="J93" s="24">
        <f t="shared" si="9"/>
        <v>2702.6968923234481</v>
      </c>
      <c r="K93" s="24">
        <f t="shared" si="4"/>
        <v>1.1265931189343259</v>
      </c>
    </row>
    <row r="94" spans="1:11" x14ac:dyDescent="0.25">
      <c r="B94" s="23">
        <v>9</v>
      </c>
      <c r="C94" s="24">
        <f t="shared" si="1"/>
        <v>399.24677921505599</v>
      </c>
      <c r="D94" s="24">
        <f t="shared" si="5"/>
        <v>4055.9904011648027</v>
      </c>
      <c r="E94" s="24">
        <f t="shared" si="2"/>
        <v>1.6907004590099219</v>
      </c>
      <c r="F94" s="24">
        <f t="shared" si="6"/>
        <v>366.75850326383323</v>
      </c>
      <c r="G94" s="24">
        <f t="shared" si="8"/>
        <v>3725.9385578722281</v>
      </c>
      <c r="H94" s="24">
        <f t="shared" si="3"/>
        <v>1.5531215330855475</v>
      </c>
      <c r="I94" s="24">
        <f t="shared" si="7"/>
        <v>295.08304136436567</v>
      </c>
      <c r="J94" s="24">
        <f t="shared" si="9"/>
        <v>2997.7799336878138</v>
      </c>
      <c r="K94" s="24">
        <f t="shared" si="4"/>
        <v>1.2495956372187635</v>
      </c>
    </row>
    <row r="95" spans="1:11" x14ac:dyDescent="0.25">
      <c r="B95" s="23">
        <v>10</v>
      </c>
      <c r="C95" s="24">
        <f t="shared" si="1"/>
        <v>387.61823224762719</v>
      </c>
      <c r="D95" s="24">
        <f t="shared" si="5"/>
        <v>4443.6086334124302</v>
      </c>
      <c r="E95" s="24">
        <f t="shared" si="2"/>
        <v>1.8522753786629556</v>
      </c>
      <c r="F95" s="24">
        <f t="shared" si="6"/>
        <v>356.07621676100314</v>
      </c>
      <c r="G95" s="24">
        <f t="shared" si="8"/>
        <v>4082.0147746332314</v>
      </c>
      <c r="H95" s="24">
        <f t="shared" si="3"/>
        <v>1.7015484679588293</v>
      </c>
      <c r="I95" s="24">
        <f t="shared" si="7"/>
        <v>286.48838967414144</v>
      </c>
      <c r="J95" s="24">
        <f t="shared" si="9"/>
        <v>3284.2683233619555</v>
      </c>
      <c r="K95" s="24">
        <f t="shared" si="4"/>
        <v>1.3690155578832661</v>
      </c>
    </row>
    <row r="96" spans="1:11" x14ac:dyDescent="0.25">
      <c r="B96" s="23">
        <v>11</v>
      </c>
      <c r="C96" s="24">
        <f t="shared" si="1"/>
        <v>376.32838082293898</v>
      </c>
      <c r="D96" s="24">
        <f t="shared" si="5"/>
        <v>4819.9370142353691</v>
      </c>
      <c r="E96" s="24">
        <f t="shared" si="2"/>
        <v>2.0091442326950268</v>
      </c>
      <c r="F96" s="24">
        <f t="shared" si="6"/>
        <v>345.7050648165079</v>
      </c>
      <c r="G96" s="24">
        <f t="shared" si="8"/>
        <v>4427.7198394497391</v>
      </c>
      <c r="H96" s="24">
        <f t="shared" si="3"/>
        <v>1.8456522882241513</v>
      </c>
      <c r="I96" s="24">
        <f t="shared" si="7"/>
        <v>278.14406764479753</v>
      </c>
      <c r="J96" s="24">
        <f t="shared" si="9"/>
        <v>3562.4123910067528</v>
      </c>
      <c r="K96" s="24">
        <f t="shared" si="4"/>
        <v>1.4849572284313268</v>
      </c>
    </row>
    <row r="97" spans="1:11" x14ac:dyDescent="0.25">
      <c r="B97" s="23">
        <v>12</v>
      </c>
      <c r="C97" s="24">
        <f t="shared" si="1"/>
        <v>365.36736002227093</v>
      </c>
      <c r="D97" s="24">
        <f t="shared" si="5"/>
        <v>5185.3043742576401</v>
      </c>
      <c r="E97" s="24">
        <f t="shared" si="2"/>
        <v>2.1614440909785912</v>
      </c>
      <c r="F97" s="24">
        <f t="shared" si="6"/>
        <v>335.63598525874556</v>
      </c>
      <c r="G97" s="24">
        <f t="shared" si="8"/>
        <v>4763.3558247084848</v>
      </c>
      <c r="H97" s="24">
        <f t="shared" si="3"/>
        <v>1.9855589098409689</v>
      </c>
      <c r="I97" s="24">
        <f t="shared" si="7"/>
        <v>270.0427841211627</v>
      </c>
      <c r="J97" s="24">
        <f t="shared" si="9"/>
        <v>3832.4551751279155</v>
      </c>
      <c r="K97" s="24">
        <f t="shared" si="4"/>
        <v>1.5975219571187642</v>
      </c>
    </row>
    <row r="98" spans="1:11" x14ac:dyDescent="0.25">
      <c r="B98" s="23">
        <v>13</v>
      </c>
      <c r="C98" s="24">
        <f t="shared" si="1"/>
        <v>354.72559225463198</v>
      </c>
      <c r="D98" s="24">
        <f t="shared" si="5"/>
        <v>5540.029966512272</v>
      </c>
      <c r="E98" s="24">
        <f t="shared" si="2"/>
        <v>2.3093080310597216</v>
      </c>
      <c r="F98" s="24">
        <f t="shared" si="6"/>
        <v>325.86017986285981</v>
      </c>
      <c r="G98" s="24">
        <f t="shared" si="8"/>
        <v>5089.2160045713445</v>
      </c>
      <c r="H98" s="24">
        <f t="shared" si="3"/>
        <v>2.1213905813136074</v>
      </c>
      <c r="I98" s="24">
        <f t="shared" si="7"/>
        <v>262.17746031180843</v>
      </c>
      <c r="J98" s="24">
        <f t="shared" si="9"/>
        <v>4094.6326354397238</v>
      </c>
      <c r="K98" s="24">
        <f t="shared" si="4"/>
        <v>1.7068081014754997</v>
      </c>
    </row>
    <row r="99" spans="1:11" x14ac:dyDescent="0.25">
      <c r="B99" s="23">
        <v>14</v>
      </c>
      <c r="C99" s="24">
        <f t="shared" si="1"/>
        <v>344.3937788879922</v>
      </c>
      <c r="D99" s="24">
        <f t="shared" si="5"/>
        <v>5884.4237454002641</v>
      </c>
      <c r="E99" s="24">
        <f t="shared" si="2"/>
        <v>2.4528652544394598</v>
      </c>
      <c r="F99" s="24">
        <f t="shared" si="6"/>
        <v>316.36910666297064</v>
      </c>
      <c r="G99" s="24">
        <f t="shared" si="8"/>
        <v>5405.5851112343153</v>
      </c>
      <c r="H99" s="24">
        <f t="shared" si="3"/>
        <v>2.2532659905103438</v>
      </c>
      <c r="I99" s="24">
        <f t="shared" si="7"/>
        <v>254.54122360369749</v>
      </c>
      <c r="J99" s="24">
        <f t="shared" si="9"/>
        <v>4349.1738590434215</v>
      </c>
      <c r="K99" s="24">
        <f t="shared" si="4"/>
        <v>1.8129111542490295</v>
      </c>
    </row>
    <row r="100" spans="1:11" x14ac:dyDescent="0.25">
      <c r="B100" s="23">
        <v>15</v>
      </c>
      <c r="C100" s="24">
        <f t="shared" si="1"/>
        <v>334.36289212426425</v>
      </c>
      <c r="D100" s="24">
        <f t="shared" si="5"/>
        <v>6218.7866375245285</v>
      </c>
      <c r="E100" s="24">
        <f t="shared" si="2"/>
        <v>2.5922411994683321</v>
      </c>
      <c r="F100" s="24">
        <f t="shared" si="6"/>
        <v>307.15447248832101</v>
      </c>
      <c r="G100" s="24">
        <f t="shared" si="8"/>
        <v>5712.7395837226359</v>
      </c>
      <c r="H100" s="24">
        <f t="shared" si="3"/>
        <v>2.381300368371253</v>
      </c>
      <c r="I100" s="24">
        <f t="shared" si="7"/>
        <v>247.12740155698782</v>
      </c>
      <c r="J100" s="24">
        <f t="shared" si="9"/>
        <v>4596.3012606004095</v>
      </c>
      <c r="K100" s="24">
        <f t="shared" si="4"/>
        <v>1.9159238268446892</v>
      </c>
    </row>
    <row r="101" spans="1:11" x14ac:dyDescent="0.25">
      <c r="B101" s="23">
        <v>16</v>
      </c>
      <c r="C101" s="24">
        <f t="shared" si="1"/>
        <v>324.62416711093618</v>
      </c>
      <c r="D101" s="24">
        <f t="shared" si="5"/>
        <v>6543.410804635465</v>
      </c>
      <c r="E101" s="24">
        <f t="shared" si="2"/>
        <v>2.727557650952674</v>
      </c>
      <c r="F101" s="24">
        <f t="shared" si="6"/>
        <v>298.20822571681657</v>
      </c>
      <c r="G101" s="24">
        <f t="shared" si="8"/>
        <v>6010.9478094394526</v>
      </c>
      <c r="H101" s="24">
        <f t="shared" si="3"/>
        <v>2.5056055895954366</v>
      </c>
      <c r="I101" s="24">
        <f t="shared" si="7"/>
        <v>239.92951607474552</v>
      </c>
      <c r="J101" s="24">
        <f t="shared" si="9"/>
        <v>4836.2307766751546</v>
      </c>
      <c r="K101" s="24">
        <f t="shared" si="4"/>
        <v>2.0159361303356209</v>
      </c>
    </row>
    <row r="102" spans="1:11" x14ac:dyDescent="0.25">
      <c r="B102" s="23">
        <v>17</v>
      </c>
      <c r="C102" s="24">
        <f t="shared" si="1"/>
        <v>315.16909428246231</v>
      </c>
      <c r="D102" s="24">
        <f t="shared" si="5"/>
        <v>6858.5798989179275</v>
      </c>
      <c r="E102" s="24">
        <f t="shared" si="2"/>
        <v>2.85893284656854</v>
      </c>
      <c r="F102" s="24">
        <f t="shared" si="6"/>
        <v>289.52254923962772</v>
      </c>
      <c r="G102" s="24">
        <f t="shared" si="8"/>
        <v>6300.4703586790802</v>
      </c>
      <c r="H102" s="24">
        <f t="shared" si="3"/>
        <v>2.6262902703956148</v>
      </c>
      <c r="I102" s="24">
        <f t="shared" si="7"/>
        <v>232.94127774247136</v>
      </c>
      <c r="J102" s="24">
        <f t="shared" si="9"/>
        <v>5069.172054417626</v>
      </c>
      <c r="K102" s="24">
        <f t="shared" si="4"/>
        <v>2.1130354541132248</v>
      </c>
    </row>
    <row r="103" spans="1:11" x14ac:dyDescent="0.25">
      <c r="B103" s="23">
        <v>18</v>
      </c>
      <c r="C103" s="24">
        <f t="shared" si="1"/>
        <v>305.98941192472068</v>
      </c>
      <c r="D103" s="24">
        <f t="shared" si="5"/>
        <v>7164.5693108426485</v>
      </c>
      <c r="E103" s="24">
        <f t="shared" si="2"/>
        <v>2.9864815801761768</v>
      </c>
      <c r="F103" s="24">
        <f t="shared" si="6"/>
        <v>281.0898536307065</v>
      </c>
      <c r="G103" s="24">
        <f t="shared" si="8"/>
        <v>6581.5602123097869</v>
      </c>
      <c r="H103" s="24">
        <f t="shared" si="3"/>
        <v>2.743459863405497</v>
      </c>
      <c r="I103" s="24">
        <f t="shared" si="7"/>
        <v>226.15658033249647</v>
      </c>
      <c r="J103" s="24">
        <f t="shared" si="9"/>
        <v>5295.3286347501225</v>
      </c>
      <c r="K103" s="24">
        <f t="shared" si="4"/>
        <v>2.2073066422468206</v>
      </c>
    </row>
    <row r="104" spans="1:11" x14ac:dyDescent="0.25">
      <c r="B104" s="23">
        <v>19</v>
      </c>
      <c r="C104" s="24">
        <f t="shared" si="1"/>
        <v>297.07709895603955</v>
      </c>
      <c r="D104" s="24">
        <f t="shared" si="5"/>
        <v>7461.6464097986882</v>
      </c>
      <c r="E104" s="24">
        <f t="shared" si="2"/>
        <v>3.1103153021253389</v>
      </c>
      <c r="F104" s="24">
        <f t="shared" si="6"/>
        <v>272.90277051524907</v>
      </c>
      <c r="G104" s="24">
        <f t="shared" si="8"/>
        <v>6854.4629828250363</v>
      </c>
      <c r="H104" s="24">
        <f t="shared" si="3"/>
        <v>2.8572167498228578</v>
      </c>
      <c r="I104" s="24">
        <f t="shared" si="7"/>
        <v>219.56949546844319</v>
      </c>
      <c r="J104" s="24">
        <f t="shared" si="9"/>
        <v>5514.8981302185657</v>
      </c>
      <c r="K104" s="24">
        <f t="shared" si="4"/>
        <v>2.2988320676192435</v>
      </c>
    </row>
    <row r="105" spans="1:11" x14ac:dyDescent="0.25">
      <c r="B105" s="23">
        <v>20</v>
      </c>
      <c r="C105" s="24">
        <f t="shared" si="1"/>
        <v>288.42436791848496</v>
      </c>
      <c r="D105" s="24">
        <f t="shared" si="5"/>
        <v>7750.0707777171729</v>
      </c>
      <c r="E105" s="24">
        <f t="shared" si="2"/>
        <v>3.2305422166390882</v>
      </c>
      <c r="F105" s="24">
        <f t="shared" si="6"/>
        <v>264.95414613130976</v>
      </c>
      <c r="G105" s="24">
        <f t="shared" si="8"/>
        <v>7119.4171289563465</v>
      </c>
      <c r="H105" s="24">
        <f t="shared" si="3"/>
        <v>2.9676603288688397</v>
      </c>
      <c r="I105" s="24">
        <f t="shared" si="7"/>
        <v>213.17426744509046</v>
      </c>
      <c r="J105" s="24">
        <f t="shared" si="9"/>
        <v>5728.0723976636564</v>
      </c>
      <c r="K105" s="24">
        <f t="shared" si="4"/>
        <v>2.3876917039031498</v>
      </c>
    </row>
    <row r="106" spans="1:11" x14ac:dyDescent="0.25">
      <c r="A106" s="27" t="s">
        <v>60</v>
      </c>
    </row>
    <row r="107" spans="1:11" x14ac:dyDescent="0.25">
      <c r="A107" s="7" t="s">
        <v>42</v>
      </c>
    </row>
    <row r="108" spans="1:11" x14ac:dyDescent="0.25">
      <c r="A108" s="8" t="s">
        <v>9</v>
      </c>
    </row>
    <row r="109" spans="1:11" x14ac:dyDescent="0.25">
      <c r="B109" s="8" t="s">
        <v>2</v>
      </c>
      <c r="C109" s="6">
        <f>C65/C$15+C65/C$16+C65/C$17+C65/C$18+C65/C$19+C65/C$20+C65/C$21+C65/C$22+C65/C$23+C65/C$24+C65/C$25+C65/C$26+C65/C$27+C65/C$28+C65/C$29</f>
        <v>4955.6784932493256</v>
      </c>
    </row>
    <row r="110" spans="1:11" x14ac:dyDescent="0.25">
      <c r="B110" s="8" t="s">
        <v>3</v>
      </c>
      <c r="C110" s="6">
        <f>C67/C$15+C67/C$16+C67/C$17+C67/C$18+C67/C$19+C67/C$20+C67/C$21+C67/C$22+C67/C$23+C67/C$24+C67/C$25+C67/C$26+C67/C$27+C67/C$28+C67/C$29</f>
        <v>1263.1081442752018</v>
      </c>
    </row>
    <row r="111" spans="1:11" x14ac:dyDescent="0.25">
      <c r="A111" s="7" t="s">
        <v>37</v>
      </c>
      <c r="B111" s="8"/>
      <c r="C111" s="8"/>
    </row>
    <row r="112" spans="1:11" x14ac:dyDescent="0.25">
      <c r="A112" s="8" t="s">
        <v>9</v>
      </c>
      <c r="B112" s="8"/>
    </row>
    <row r="113" spans="1:3" x14ac:dyDescent="0.25">
      <c r="B113" s="8" t="s">
        <v>2</v>
      </c>
      <c r="C113" s="6">
        <f>C70/C$15+C70/C$16+C70/C$17+C70/C$18+C70/C$19+C70/C$20+C70/C$21+C70/C$22+C70/C$23+C70/C$24+C70/C$25+C70/C$26+C70/C$27+C70/C$28+C70/C$29</f>
        <v>4449.6314394474357</v>
      </c>
    </row>
    <row r="114" spans="1:3" x14ac:dyDescent="0.25">
      <c r="B114" s="8" t="s">
        <v>3</v>
      </c>
      <c r="C114" s="6">
        <f>C73/C$15+C73/C$16+C73/C$17+C73/C$18+C73/C$19+C73/C$20+C73/C$21+C73/C$22+C73/C$23+C73/C$24+C73/C$25+C73/C$26+C73/C$27+C73/C$28+C73/C$29</f>
        <v>1263.1081442752018</v>
      </c>
    </row>
    <row r="115" spans="1:3" x14ac:dyDescent="0.25">
      <c r="A115" s="8" t="s">
        <v>50</v>
      </c>
      <c r="B115" s="8"/>
      <c r="C115" s="8"/>
    </row>
    <row r="116" spans="1:3" x14ac:dyDescent="0.25">
      <c r="B116" s="8" t="s">
        <v>2</v>
      </c>
      <c r="C116" s="6">
        <f>C71/C$15+C71/C$16+C71/C$17+C71/C$18+C71/C$19+C71/C$20+C71/C$21+C71/C$22+C71/C$23+C71/C$24+C71/C$25+C71/C$26+C71/C$27+C71/C$28+C71/C$29</f>
        <v>0</v>
      </c>
    </row>
    <row r="117" spans="1:3" x14ac:dyDescent="0.25">
      <c r="B117" s="8" t="s">
        <v>3</v>
      </c>
      <c r="C117" s="6">
        <f>C74/C$15+C74/C$16+C74/C$17+C74/C$18+C74/C$19+C74/C$20+C74/C$21+C74/C$22+C74/C$23+C74/C$24+C74/C$25+C74/C$26+C74/C$27+C74/C$28+C74/C$29</f>
        <v>0</v>
      </c>
    </row>
    <row r="118" spans="1:3" x14ac:dyDescent="0.25">
      <c r="A118" s="7" t="s">
        <v>39</v>
      </c>
      <c r="B118" s="8"/>
      <c r="C118" s="8"/>
    </row>
    <row r="119" spans="1:3" x14ac:dyDescent="0.25">
      <c r="A119" s="8" t="s">
        <v>9</v>
      </c>
    </row>
    <row r="120" spans="1:3" x14ac:dyDescent="0.25">
      <c r="B120" s="8" t="s">
        <v>2</v>
      </c>
      <c r="C120" s="6">
        <f>C77/C$15+C77/C$16+C77/C$17+C77/C$18+C77/C$19+C77/C$20+C77/C$21+C77/C$22+C77/C$23+C77/C$24+C77/C$25+C77/C$26+C77/C$27+C77/C$28+C77/C$29</f>
        <v>1326.9180711637225</v>
      </c>
    </row>
    <row r="121" spans="1:3" x14ac:dyDescent="0.25">
      <c r="B121" s="8" t="s">
        <v>3</v>
      </c>
      <c r="C121" s="6">
        <f>C81/C$15+C81/C$16+C81/C$17+C81/C$18+C81/C$19+C81/C$20+C81/C$21+C81/C$22+C81/C$23+C81/C$24+C81/C$25+C81/C$26+C81/C$27+C81/C$28+C81/C$29</f>
        <v>66.536134386155879</v>
      </c>
    </row>
    <row r="122" spans="1:3" x14ac:dyDescent="0.25">
      <c r="A122" s="8" t="s">
        <v>6</v>
      </c>
    </row>
    <row r="124" spans="1:3" x14ac:dyDescent="0.25">
      <c r="B124" s="8" t="s">
        <v>2</v>
      </c>
      <c r="C124" s="6">
        <f>C78/C$15+C78/C$16+C78/C$17+C78/C$18+C78/C$19+C78/C$20+C78/C$21+C78/C$22+C78/C$23+C78/C$24+C78/C$25+C78/C$26+C78/C$27+C78/C$28+C78/C$29</f>
        <v>1285.4849088471283</v>
      </c>
    </row>
    <row r="125" spans="1:3" x14ac:dyDescent="0.25">
      <c r="B125" s="8" t="s">
        <v>3</v>
      </c>
      <c r="C125" s="6">
        <f>C82/C$15+C82/C$16+C82/C$17+C82/C$18+C82/C$19+C82/C$20+C82/C$21+C82/C$22+C82/C$23+C82/C$24+C82/C$25+C82/C$26+C82/C$27+C82/C$28+C82/C$29</f>
        <v>301.81296020367427</v>
      </c>
    </row>
    <row r="126" spans="1:3" x14ac:dyDescent="0.25">
      <c r="A126" s="8" t="s">
        <v>11</v>
      </c>
    </row>
    <row r="127" spans="1:3" x14ac:dyDescent="0.25">
      <c r="B127" s="8" t="s">
        <v>2</v>
      </c>
      <c r="C127" s="6">
        <f>C79/C$15+C79/C$16+C79/C$17+C79/C$18+C79/C$19+C79/C$20+C79/C$21+C79/C$22+C79/C$23+C79/C$24+C79/C$25+C79/C$26+C79/C$27+C79/C$28+C79/C$29</f>
        <v>720.79013631435521</v>
      </c>
    </row>
    <row r="128" spans="1:3" x14ac:dyDescent="0.25">
      <c r="B128" s="8" t="s">
        <v>3</v>
      </c>
      <c r="C128" s="6">
        <f>C83/C$15+C83/C$16+C83/C$17+C83/C$18+C83/C$19+C83/C$20+C83/C$21+C83/C$22+C83/C$23+C83/C$24+C83/C$25+C83/C$26+C83/C$27+C83/C$28+C83/C$29</f>
        <v>894.75904968537168</v>
      </c>
    </row>
    <row r="129" spans="1:3" ht="15.75" x14ac:dyDescent="0.25">
      <c r="A129" s="11" t="s">
        <v>43</v>
      </c>
    </row>
    <row r="130" spans="1:3" x14ac:dyDescent="0.25">
      <c r="A130" s="7" t="s">
        <v>42</v>
      </c>
      <c r="C130" s="6">
        <f>(C109+C110)-C3</f>
        <v>3819.7866375245276</v>
      </c>
    </row>
    <row r="131" spans="1:3" x14ac:dyDescent="0.25">
      <c r="A131" s="7" t="s">
        <v>37</v>
      </c>
      <c r="C131" s="6">
        <f>(C113+C114+C116+C117)-C3</f>
        <v>3313.7395837226377</v>
      </c>
    </row>
    <row r="132" spans="1:3" x14ac:dyDescent="0.25">
      <c r="A132" s="7" t="s">
        <v>39</v>
      </c>
      <c r="C132" s="6">
        <f>(C120+C121+C124+C125+C127+C128)-C3</f>
        <v>2197.3012606004077</v>
      </c>
    </row>
    <row r="133" spans="1:3" ht="15.75" x14ac:dyDescent="0.25">
      <c r="A133" s="11" t="s">
        <v>52</v>
      </c>
    </row>
    <row r="134" spans="1:3" x14ac:dyDescent="0.25">
      <c r="A134" s="8" t="s">
        <v>53</v>
      </c>
      <c r="C134" s="2">
        <v>1.1850000000000001</v>
      </c>
    </row>
    <row r="135" spans="1:3" x14ac:dyDescent="0.25">
      <c r="A135" s="8" t="s">
        <v>54</v>
      </c>
      <c r="C135" s="2">
        <v>1</v>
      </c>
    </row>
    <row r="136" spans="1:3" x14ac:dyDescent="0.25">
      <c r="A136" s="8" t="s">
        <v>55</v>
      </c>
      <c r="C136" s="6">
        <f>15*C134*C4*C135</f>
        <v>26.662500000000001</v>
      </c>
    </row>
    <row r="137" spans="1:3" x14ac:dyDescent="0.25">
      <c r="A137" s="8" t="s">
        <v>56</v>
      </c>
      <c r="C137" s="2">
        <v>30</v>
      </c>
    </row>
    <row r="138" spans="1:3" x14ac:dyDescent="0.25">
      <c r="A138" s="8" t="s">
        <v>57</v>
      </c>
      <c r="C138" s="6">
        <f>C137*C136</f>
        <v>799.875</v>
      </c>
    </row>
    <row r="139" spans="1:3" x14ac:dyDescent="0.25">
      <c r="A139" s="8" t="s">
        <v>58</v>
      </c>
      <c r="C139" s="6">
        <f>C138+C3</f>
        <v>3198.875</v>
      </c>
    </row>
  </sheetData>
  <sheetProtection password="8BDB" sheet="1" objects="1" scenarios="1"/>
  <mergeCells count="1">
    <mergeCell ref="D1:E1"/>
  </mergeCells>
  <pageMargins left="0.7" right="0.7" top="0.75" bottom="0.75" header="0.3" footer="0.3"/>
  <pageSetup paperSize="8" scale="9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opLeftCell="B103" zoomScale="85" zoomScaleNormal="85" workbookViewId="0">
      <selection activeCell="B128" sqref="B128"/>
    </sheetView>
  </sheetViews>
  <sheetFormatPr defaultRowHeight="15" x14ac:dyDescent="0.25"/>
  <cols>
    <col min="1" max="1" width="59.28515625" style="8" bestFit="1" customWidth="1"/>
    <col min="2" max="2" width="11" style="9" bestFit="1" customWidth="1"/>
    <col min="3" max="3" width="10.85546875" style="9" bestFit="1" customWidth="1"/>
    <col min="4" max="4" width="31.5703125" style="9" bestFit="1" customWidth="1"/>
    <col min="5" max="5" width="21.28515625" bestFit="1" customWidth="1"/>
    <col min="6" max="6" width="9.140625" bestFit="1" customWidth="1"/>
    <col min="7" max="7" width="7.7109375" bestFit="1" customWidth="1"/>
    <col min="8" max="8" width="13.5703125" bestFit="1" customWidth="1"/>
    <col min="9" max="9" width="10.5703125" bestFit="1" customWidth="1"/>
    <col min="10" max="10" width="7.7109375" bestFit="1" customWidth="1"/>
    <col min="11" max="11" width="13.5703125" bestFit="1" customWidth="1"/>
  </cols>
  <sheetData>
    <row r="1" spans="1:9" x14ac:dyDescent="0.25">
      <c r="B1" s="27" t="s">
        <v>16</v>
      </c>
      <c r="D1" s="28" t="s">
        <v>17</v>
      </c>
      <c r="E1" s="29"/>
      <c r="H1" s="13"/>
      <c r="I1" s="1" t="s">
        <v>61</v>
      </c>
    </row>
    <row r="2" spans="1:9" ht="15.75" x14ac:dyDescent="0.25">
      <c r="A2" s="11" t="s">
        <v>23</v>
      </c>
      <c r="H2" s="14"/>
      <c r="I2" s="1" t="s">
        <v>62</v>
      </c>
    </row>
    <row r="3" spans="1:9" x14ac:dyDescent="0.25">
      <c r="A3" s="7" t="s">
        <v>24</v>
      </c>
      <c r="B3" s="9" t="s">
        <v>4</v>
      </c>
      <c r="C3" s="2">
        <v>2889</v>
      </c>
      <c r="D3" s="2" t="s">
        <v>66</v>
      </c>
      <c r="E3" s="3">
        <v>41652</v>
      </c>
    </row>
    <row r="4" spans="1:9" x14ac:dyDescent="0.25">
      <c r="A4" s="7" t="s">
        <v>25</v>
      </c>
      <c r="B4" s="9" t="s">
        <v>47</v>
      </c>
      <c r="C4" s="2">
        <v>2</v>
      </c>
      <c r="D4"/>
    </row>
    <row r="5" spans="1:9" x14ac:dyDescent="0.25">
      <c r="A5" s="7" t="s">
        <v>7</v>
      </c>
      <c r="B5" s="9" t="s">
        <v>31</v>
      </c>
      <c r="C5" s="2">
        <v>7</v>
      </c>
    </row>
    <row r="6" spans="1:9" x14ac:dyDescent="0.25">
      <c r="A6" s="7" t="s">
        <v>26</v>
      </c>
      <c r="B6" s="9" t="s">
        <v>32</v>
      </c>
      <c r="C6" s="2">
        <f>14.4/8</f>
        <v>1.8</v>
      </c>
      <c r="D6" s="2" t="s">
        <v>8</v>
      </c>
    </row>
    <row r="7" spans="1:9" x14ac:dyDescent="0.25">
      <c r="A7" s="7" t="s">
        <v>27</v>
      </c>
      <c r="C7" s="4">
        <f>C6*C5</f>
        <v>12.6</v>
      </c>
    </row>
    <row r="8" spans="1:9" x14ac:dyDescent="0.25">
      <c r="A8" s="7" t="s">
        <v>0</v>
      </c>
      <c r="B8" s="9" t="s">
        <v>47</v>
      </c>
      <c r="C8" s="2">
        <v>3</v>
      </c>
    </row>
    <row r="9" spans="1:9" x14ac:dyDescent="0.25">
      <c r="A9" s="7" t="s">
        <v>1</v>
      </c>
      <c r="B9" s="9" t="s">
        <v>48</v>
      </c>
      <c r="C9" s="2">
        <v>1282.5</v>
      </c>
      <c r="D9" s="2" t="s">
        <v>20</v>
      </c>
    </row>
    <row r="10" spans="1:9" x14ac:dyDescent="0.25">
      <c r="A10" s="7" t="s">
        <v>28</v>
      </c>
      <c r="B10" s="9" t="s">
        <v>49</v>
      </c>
      <c r="C10" s="4">
        <f>C9*C4</f>
        <v>2565</v>
      </c>
    </row>
    <row r="11" spans="1:9" x14ac:dyDescent="0.25">
      <c r="A11" s="7" t="s">
        <v>29</v>
      </c>
      <c r="B11" s="9" t="s">
        <v>33</v>
      </c>
      <c r="C11" s="21">
        <v>0.78</v>
      </c>
    </row>
    <row r="12" spans="1:9" x14ac:dyDescent="0.25">
      <c r="A12" s="7" t="s">
        <v>3</v>
      </c>
      <c r="C12" s="22">
        <f>1-C11</f>
        <v>0.21999999999999997</v>
      </c>
    </row>
    <row r="13" spans="1:9" x14ac:dyDescent="0.25">
      <c r="A13" s="7" t="s">
        <v>15</v>
      </c>
      <c r="C13" s="5">
        <v>0.03</v>
      </c>
    </row>
    <row r="14" spans="1:9" x14ac:dyDescent="0.25">
      <c r="A14" s="17" t="s">
        <v>30</v>
      </c>
      <c r="B14" s="18" t="s">
        <v>63</v>
      </c>
      <c r="C14" s="18"/>
    </row>
    <row r="15" spans="1:9" x14ac:dyDescent="0.25">
      <c r="B15" s="9">
        <v>1</v>
      </c>
      <c r="C15" s="6">
        <f>1+C13</f>
        <v>1.03</v>
      </c>
    </row>
    <row r="16" spans="1:9" x14ac:dyDescent="0.25">
      <c r="B16" s="9">
        <v>2</v>
      </c>
      <c r="C16" s="6">
        <f>$C$15^B16</f>
        <v>1.0609</v>
      </c>
    </row>
    <row r="17" spans="2:3" x14ac:dyDescent="0.25">
      <c r="B17" s="9">
        <v>3</v>
      </c>
      <c r="C17" s="6">
        <f t="shared" ref="C17:C34" si="0">$C$15^B17</f>
        <v>1.092727</v>
      </c>
    </row>
    <row r="18" spans="2:3" x14ac:dyDescent="0.25">
      <c r="B18" s="9">
        <v>4</v>
      </c>
      <c r="C18" s="6">
        <f t="shared" si="0"/>
        <v>1.1255088099999999</v>
      </c>
    </row>
    <row r="19" spans="2:3" x14ac:dyDescent="0.25">
      <c r="B19" s="9">
        <v>5</v>
      </c>
      <c r="C19" s="6">
        <f t="shared" si="0"/>
        <v>1.1592740742999998</v>
      </c>
    </row>
    <row r="20" spans="2:3" x14ac:dyDescent="0.25">
      <c r="B20" s="9">
        <v>6</v>
      </c>
      <c r="C20" s="6">
        <f t="shared" si="0"/>
        <v>1.1940522965289999</v>
      </c>
    </row>
    <row r="21" spans="2:3" x14ac:dyDescent="0.25">
      <c r="B21" s="9">
        <v>7</v>
      </c>
      <c r="C21" s="6">
        <f t="shared" si="0"/>
        <v>1.22987386542487</v>
      </c>
    </row>
    <row r="22" spans="2:3" x14ac:dyDescent="0.25">
      <c r="B22" s="9">
        <v>8</v>
      </c>
      <c r="C22" s="6">
        <f t="shared" si="0"/>
        <v>1.2667700813876159</v>
      </c>
    </row>
    <row r="23" spans="2:3" x14ac:dyDescent="0.25">
      <c r="B23" s="9">
        <v>9</v>
      </c>
      <c r="C23" s="6">
        <f t="shared" si="0"/>
        <v>1.3047731838292445</v>
      </c>
    </row>
    <row r="24" spans="2:3" x14ac:dyDescent="0.25">
      <c r="B24" s="9">
        <v>10</v>
      </c>
      <c r="C24" s="6">
        <f t="shared" si="0"/>
        <v>1.3439163793441218</v>
      </c>
    </row>
    <row r="25" spans="2:3" x14ac:dyDescent="0.25">
      <c r="B25" s="9">
        <v>11</v>
      </c>
      <c r="C25" s="6">
        <f t="shared" si="0"/>
        <v>1.3842338707244455</v>
      </c>
    </row>
    <row r="26" spans="2:3" x14ac:dyDescent="0.25">
      <c r="B26" s="9">
        <v>12</v>
      </c>
      <c r="C26" s="6">
        <f t="shared" si="0"/>
        <v>1.4257608868461786</v>
      </c>
    </row>
    <row r="27" spans="2:3" x14ac:dyDescent="0.25">
      <c r="B27" s="9">
        <v>13</v>
      </c>
      <c r="C27" s="6">
        <f t="shared" si="0"/>
        <v>1.4685337134515639</v>
      </c>
    </row>
    <row r="28" spans="2:3" x14ac:dyDescent="0.25">
      <c r="B28" s="9">
        <v>14</v>
      </c>
      <c r="C28" s="6">
        <f t="shared" si="0"/>
        <v>1.512589724855111</v>
      </c>
    </row>
    <row r="29" spans="2:3" x14ac:dyDescent="0.25">
      <c r="B29" s="9">
        <v>15</v>
      </c>
      <c r="C29" s="6">
        <f t="shared" si="0"/>
        <v>1.5579674166007644</v>
      </c>
    </row>
    <row r="30" spans="2:3" x14ac:dyDescent="0.25">
      <c r="B30" s="9">
        <v>16</v>
      </c>
      <c r="C30" s="6">
        <f t="shared" si="0"/>
        <v>1.6047064390987871</v>
      </c>
    </row>
    <row r="31" spans="2:3" x14ac:dyDescent="0.25">
      <c r="B31" s="9">
        <v>17</v>
      </c>
      <c r="C31" s="6">
        <f t="shared" si="0"/>
        <v>1.6528476322717507</v>
      </c>
    </row>
    <row r="32" spans="2:3" x14ac:dyDescent="0.25">
      <c r="B32" s="9">
        <v>18</v>
      </c>
      <c r="C32" s="6">
        <f t="shared" si="0"/>
        <v>1.7024330612399032</v>
      </c>
    </row>
    <row r="33" spans="1:5" x14ac:dyDescent="0.25">
      <c r="B33" s="9">
        <v>19</v>
      </c>
      <c r="C33" s="6">
        <f t="shared" si="0"/>
        <v>1.7535060530771003</v>
      </c>
    </row>
    <row r="34" spans="1:5" x14ac:dyDescent="0.25">
      <c r="B34" s="9">
        <v>20</v>
      </c>
      <c r="C34" s="6">
        <f t="shared" si="0"/>
        <v>1.8061112346694133</v>
      </c>
    </row>
    <row r="36" spans="1:5" ht="15.75" x14ac:dyDescent="0.25">
      <c r="A36" s="11" t="s">
        <v>5</v>
      </c>
    </row>
    <row r="37" spans="1:5" x14ac:dyDescent="0.25">
      <c r="A37" s="27" t="s">
        <v>35</v>
      </c>
    </row>
    <row r="38" spans="1:5" x14ac:dyDescent="0.25">
      <c r="A38" s="7" t="s">
        <v>36</v>
      </c>
    </row>
    <row r="39" spans="1:5" x14ac:dyDescent="0.25">
      <c r="A39" s="8" t="s">
        <v>9</v>
      </c>
      <c r="B39" s="15" t="s">
        <v>34</v>
      </c>
      <c r="C39" s="19">
        <v>27.664999999999999</v>
      </c>
      <c r="D39" s="2" t="s">
        <v>13</v>
      </c>
      <c r="E39" s="2" t="s">
        <v>65</v>
      </c>
    </row>
    <row r="40" spans="1:5" x14ac:dyDescent="0.25">
      <c r="A40" s="7" t="s">
        <v>37</v>
      </c>
      <c r="B40" s="15"/>
      <c r="C40" s="20"/>
    </row>
    <row r="41" spans="1:5" x14ac:dyDescent="0.25">
      <c r="A41" s="8" t="s">
        <v>9</v>
      </c>
      <c r="B41" s="15" t="s">
        <v>34</v>
      </c>
      <c r="C41" s="19">
        <v>24.84</v>
      </c>
      <c r="D41" s="2" t="s">
        <v>14</v>
      </c>
    </row>
    <row r="42" spans="1:5" x14ac:dyDescent="0.25">
      <c r="A42" s="8" t="s">
        <v>38</v>
      </c>
      <c r="B42" s="15" t="s">
        <v>34</v>
      </c>
      <c r="C42" s="19">
        <v>13.28</v>
      </c>
      <c r="D42" s="2" t="s">
        <v>14</v>
      </c>
    </row>
    <row r="43" spans="1:5" x14ac:dyDescent="0.25">
      <c r="A43" s="7" t="s">
        <v>39</v>
      </c>
      <c r="B43" s="15"/>
      <c r="C43" s="20"/>
    </row>
    <row r="44" spans="1:5" x14ac:dyDescent="0.25">
      <c r="A44" s="8" t="s">
        <v>9</v>
      </c>
      <c r="B44" s="15" t="s">
        <v>34</v>
      </c>
      <c r="C44" s="19">
        <v>29.63</v>
      </c>
      <c r="D44" s="2" t="s">
        <v>21</v>
      </c>
    </row>
    <row r="45" spans="1:5" x14ac:dyDescent="0.25">
      <c r="A45" s="8" t="s">
        <v>38</v>
      </c>
      <c r="B45" s="15" t="s">
        <v>34</v>
      </c>
      <c r="C45" s="19">
        <v>13.54</v>
      </c>
      <c r="D45" s="2" t="s">
        <v>21</v>
      </c>
    </row>
    <row r="46" spans="1:5" x14ac:dyDescent="0.25">
      <c r="A46" s="8" t="s">
        <v>11</v>
      </c>
      <c r="B46" s="15" t="s">
        <v>34</v>
      </c>
      <c r="C46" s="19">
        <v>18.29</v>
      </c>
      <c r="D46" s="2" t="s">
        <v>21</v>
      </c>
    </row>
    <row r="47" spans="1:5" x14ac:dyDescent="0.25">
      <c r="A47" s="7" t="s">
        <v>40</v>
      </c>
      <c r="B47" s="15" t="s">
        <v>34</v>
      </c>
      <c r="C47" s="19">
        <v>8.5</v>
      </c>
    </row>
    <row r="48" spans="1:5" x14ac:dyDescent="0.25">
      <c r="A48" s="27" t="s">
        <v>41</v>
      </c>
      <c r="B48" s="15"/>
      <c r="C48" s="15"/>
    </row>
    <row r="49" spans="1:4" x14ac:dyDescent="0.25">
      <c r="A49" s="7" t="s">
        <v>42</v>
      </c>
      <c r="B49" s="15"/>
    </row>
    <row r="50" spans="1:4" x14ac:dyDescent="0.25">
      <c r="B50" s="16" t="s">
        <v>9</v>
      </c>
      <c r="C50" s="10">
        <v>100</v>
      </c>
    </row>
    <row r="51" spans="1:4" x14ac:dyDescent="0.25">
      <c r="A51" s="7" t="s">
        <v>37</v>
      </c>
      <c r="B51" s="15"/>
      <c r="C51" s="18"/>
    </row>
    <row r="52" spans="1:4" x14ac:dyDescent="0.25">
      <c r="B52" s="16" t="s">
        <v>9</v>
      </c>
      <c r="C52" s="10">
        <v>100</v>
      </c>
    </row>
    <row r="53" spans="1:4" x14ac:dyDescent="0.25">
      <c r="B53" s="16" t="s">
        <v>38</v>
      </c>
      <c r="C53" s="6">
        <f>100-C52</f>
        <v>0</v>
      </c>
    </row>
    <row r="54" spans="1:4" x14ac:dyDescent="0.25">
      <c r="A54" s="7" t="s">
        <v>39</v>
      </c>
      <c r="B54" s="15"/>
      <c r="C54" s="18"/>
    </row>
    <row r="55" spans="1:4" x14ac:dyDescent="0.25">
      <c r="A55" s="7" t="s">
        <v>29</v>
      </c>
      <c r="B55" s="15"/>
      <c r="C55" s="18"/>
    </row>
    <row r="56" spans="1:4" x14ac:dyDescent="0.25">
      <c r="B56" s="16" t="s">
        <v>9</v>
      </c>
      <c r="C56" s="10">
        <v>25</v>
      </c>
      <c r="D56" s="2" t="s">
        <v>22</v>
      </c>
    </row>
    <row r="57" spans="1:4" x14ac:dyDescent="0.25">
      <c r="B57" s="16" t="s">
        <v>6</v>
      </c>
      <c r="C57" s="6">
        <f>100-C58-C56</f>
        <v>53</v>
      </c>
      <c r="D57" s="2" t="s">
        <v>22</v>
      </c>
    </row>
    <row r="58" spans="1:4" x14ac:dyDescent="0.25">
      <c r="B58" s="16" t="s">
        <v>11</v>
      </c>
      <c r="C58" s="10">
        <v>22</v>
      </c>
      <c r="D58" s="2" t="s">
        <v>22</v>
      </c>
    </row>
    <row r="59" spans="1:4" x14ac:dyDescent="0.25">
      <c r="A59" s="7" t="s">
        <v>3</v>
      </c>
      <c r="B59" s="15"/>
      <c r="C59" s="18"/>
    </row>
    <row r="60" spans="1:4" x14ac:dyDescent="0.25">
      <c r="B60" s="16" t="s">
        <v>9</v>
      </c>
      <c r="C60" s="10">
        <v>5.2676514428094148</v>
      </c>
    </row>
    <row r="61" spans="1:4" x14ac:dyDescent="0.25">
      <c r="B61" s="16" t="s">
        <v>6</v>
      </c>
      <c r="C61" s="6">
        <f>100-C60-C62</f>
        <v>23.8944671184003</v>
      </c>
    </row>
    <row r="62" spans="1:4" x14ac:dyDescent="0.25">
      <c r="B62" s="16" t="s">
        <v>11</v>
      </c>
      <c r="C62" s="10">
        <v>70.837881438790291</v>
      </c>
    </row>
    <row r="63" spans="1:4" x14ac:dyDescent="0.25">
      <c r="A63" s="7" t="s">
        <v>42</v>
      </c>
      <c r="B63" s="15"/>
    </row>
    <row r="64" spans="1:4" x14ac:dyDescent="0.25">
      <c r="A64" s="7" t="s">
        <v>2</v>
      </c>
      <c r="B64" s="16"/>
    </row>
    <row r="65" spans="1:5" x14ac:dyDescent="0.25">
      <c r="A65" s="7"/>
      <c r="B65" s="16" t="s">
        <v>9</v>
      </c>
      <c r="C65" s="6">
        <f>C39/100*(C11*C10)</f>
        <v>553.49365499999999</v>
      </c>
      <c r="E65" s="9"/>
    </row>
    <row r="66" spans="1:5" x14ac:dyDescent="0.25">
      <c r="A66" s="7" t="s">
        <v>3</v>
      </c>
      <c r="B66" s="16"/>
      <c r="C66" s="16"/>
      <c r="E66" s="9"/>
    </row>
    <row r="67" spans="1:5" x14ac:dyDescent="0.25">
      <c r="A67" s="7"/>
      <c r="B67" s="16" t="s">
        <v>9</v>
      </c>
      <c r="C67" s="6">
        <f>C47/100*(C12*C10)</f>
        <v>47.965499999999999</v>
      </c>
      <c r="E67" s="9"/>
    </row>
    <row r="68" spans="1:5" x14ac:dyDescent="0.25">
      <c r="A68" s="7" t="s">
        <v>37</v>
      </c>
      <c r="B68" s="15"/>
    </row>
    <row r="69" spans="1:5" x14ac:dyDescent="0.25">
      <c r="A69" s="7" t="s">
        <v>29</v>
      </c>
      <c r="B69" s="15"/>
    </row>
    <row r="70" spans="1:5" x14ac:dyDescent="0.25">
      <c r="A70" s="7"/>
      <c r="B70" s="16" t="s">
        <v>9</v>
      </c>
      <c r="C70" s="6">
        <f>C52/100*C41/100*(C11*C10)</f>
        <v>496.97388000000001</v>
      </c>
    </row>
    <row r="71" spans="1:5" x14ac:dyDescent="0.25">
      <c r="A71" s="7"/>
      <c r="B71" s="16" t="s">
        <v>50</v>
      </c>
      <c r="C71" s="6">
        <f>C53/100*C42/100*(C11*C10)</f>
        <v>0</v>
      </c>
    </row>
    <row r="72" spans="1:5" x14ac:dyDescent="0.25">
      <c r="A72" s="7" t="s">
        <v>3</v>
      </c>
      <c r="B72" s="16"/>
      <c r="C72" s="16"/>
    </row>
    <row r="73" spans="1:5" x14ac:dyDescent="0.25">
      <c r="A73" s="7"/>
      <c r="B73" s="16" t="s">
        <v>9</v>
      </c>
      <c r="C73" s="6">
        <f>C52/100*C47/100*(C12*C10)</f>
        <v>47.965499999999999</v>
      </c>
    </row>
    <row r="74" spans="1:5" x14ac:dyDescent="0.25">
      <c r="A74" s="7"/>
      <c r="B74" s="16" t="s">
        <v>50</v>
      </c>
      <c r="C74" s="6">
        <f>C53/100*C47/100*(C12*C10)</f>
        <v>0</v>
      </c>
    </row>
    <row r="75" spans="1:5" x14ac:dyDescent="0.25">
      <c r="A75" s="7" t="s">
        <v>39</v>
      </c>
      <c r="B75" s="15"/>
    </row>
    <row r="76" spans="1:5" x14ac:dyDescent="0.25">
      <c r="A76" s="7" t="s">
        <v>2</v>
      </c>
      <c r="B76" s="15"/>
    </row>
    <row r="77" spans="1:5" x14ac:dyDescent="0.25">
      <c r="B77" s="16" t="s">
        <v>9</v>
      </c>
      <c r="C77" s="6">
        <f>C56/100*C44/100*(C$11*C$10)</f>
        <v>148.2018525</v>
      </c>
    </row>
    <row r="78" spans="1:5" x14ac:dyDescent="0.25">
      <c r="B78" s="16" t="s">
        <v>50</v>
      </c>
      <c r="C78" s="6">
        <f>C57/100*C45/100*(C$11*C$10)</f>
        <v>143.5742334</v>
      </c>
    </row>
    <row r="79" spans="1:5" x14ac:dyDescent="0.25">
      <c r="B79" s="8" t="s">
        <v>11</v>
      </c>
      <c r="C79" s="6">
        <f>C58/100*C46/100*(C$11*C$10)</f>
        <v>80.504166599999991</v>
      </c>
    </row>
    <row r="80" spans="1:5" x14ac:dyDescent="0.25">
      <c r="A80" s="7" t="s">
        <v>3</v>
      </c>
    </row>
    <row r="81" spans="1:11" x14ac:dyDescent="0.25">
      <c r="B81" s="8" t="s">
        <v>9</v>
      </c>
      <c r="C81" s="6">
        <f>C60/100*C$47/100*(C$12*C$10)</f>
        <v>2.5266553528007498</v>
      </c>
    </row>
    <row r="82" spans="1:11" x14ac:dyDescent="0.25">
      <c r="B82" s="8" t="s">
        <v>50</v>
      </c>
      <c r="C82" s="6">
        <f>C61/100*C$47/100*(C$12*C$10)</f>
        <v>11.461100625676297</v>
      </c>
    </row>
    <row r="83" spans="1:11" x14ac:dyDescent="0.25">
      <c r="B83" s="8" t="s">
        <v>11</v>
      </c>
      <c r="C83" s="6">
        <f>C62/100*C$47/100*(C$12*C$10)</f>
        <v>33.977744021522952</v>
      </c>
    </row>
    <row r="84" spans="1:11" x14ac:dyDescent="0.25">
      <c r="A84" s="27" t="s">
        <v>59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x14ac:dyDescent="0.25">
      <c r="B85" s="25" t="s">
        <v>51</v>
      </c>
      <c r="C85" s="25" t="s">
        <v>44</v>
      </c>
      <c r="D85" s="25" t="s">
        <v>45</v>
      </c>
      <c r="E85" s="25" t="s">
        <v>46</v>
      </c>
      <c r="F85" s="26" t="s">
        <v>10</v>
      </c>
      <c r="G85" s="25" t="s">
        <v>45</v>
      </c>
      <c r="H85" s="25" t="s">
        <v>46</v>
      </c>
      <c r="I85" s="26" t="s">
        <v>12</v>
      </c>
      <c r="J85" s="25" t="s">
        <v>45</v>
      </c>
      <c r="K85" s="25" t="s">
        <v>46</v>
      </c>
    </row>
    <row r="86" spans="1:11" x14ac:dyDescent="0.25">
      <c r="B86" s="23">
        <v>1</v>
      </c>
      <c r="C86" s="24">
        <f t="shared" ref="C86:C105" si="1">(C$65+C$67)/C15</f>
        <v>583.94092718446598</v>
      </c>
      <c r="D86" s="24">
        <f>C86</f>
        <v>583.94092718446598</v>
      </c>
      <c r="E86" s="24">
        <f t="shared" ref="E86:E105" si="2">D86/C$3</f>
        <v>0.20212562380909171</v>
      </c>
      <c r="F86" s="24">
        <f>SUM(C$70,C$71,C$73,C$74)/C15</f>
        <v>529.06735922330097</v>
      </c>
      <c r="G86" s="24">
        <f>F86</f>
        <v>529.06735922330097</v>
      </c>
      <c r="H86" s="24">
        <f t="shared" ref="H86:H105" si="3">G86/C$3</f>
        <v>0.18313165774430631</v>
      </c>
      <c r="I86" s="24">
        <f>SUM(C$77,C$78,C$79,C$81,C$82,C$83)/C15</f>
        <v>408.00558495145623</v>
      </c>
      <c r="J86" s="24">
        <f>I86</f>
        <v>408.00558495145623</v>
      </c>
      <c r="K86" s="24">
        <f t="shared" ref="K86:K105" si="4">J86/C$3</f>
        <v>0.14122727066509388</v>
      </c>
    </row>
    <row r="87" spans="1:11" x14ac:dyDescent="0.25">
      <c r="B87" s="23">
        <v>2</v>
      </c>
      <c r="C87" s="24">
        <f t="shared" si="1"/>
        <v>566.93293901404468</v>
      </c>
      <c r="D87" s="24">
        <f t="shared" ref="D87:D105" si="5">D86+C87</f>
        <v>1150.8738661985108</v>
      </c>
      <c r="E87" s="24">
        <f t="shared" si="2"/>
        <v>0.39836409352665653</v>
      </c>
      <c r="F87" s="24">
        <f t="shared" ref="F87:F105" si="6">SUM(C$70,C$71,C$73,C$74)/C16</f>
        <v>513.65763031388451</v>
      </c>
      <c r="G87" s="24">
        <f>G86+F87</f>
        <v>1042.7249895371856</v>
      </c>
      <c r="H87" s="24">
        <f t="shared" si="3"/>
        <v>0.36092938370965233</v>
      </c>
      <c r="I87" s="24">
        <f t="shared" ref="I87:I105" si="7">SUM(C$77,C$78,C$79,C$81,C$82,C$83)/C16</f>
        <v>396.12192713733617</v>
      </c>
      <c r="J87" s="24">
        <f>J86+I87</f>
        <v>804.1275120887924</v>
      </c>
      <c r="K87" s="24">
        <f t="shared" si="4"/>
        <v>0.27834112567974817</v>
      </c>
    </row>
    <row r="88" spans="1:11" x14ac:dyDescent="0.25">
      <c r="B88" s="23">
        <v>3</v>
      </c>
      <c r="C88" s="24">
        <f t="shared" si="1"/>
        <v>550.42032913984917</v>
      </c>
      <c r="D88" s="24">
        <f t="shared" si="5"/>
        <v>1701.2941953383599</v>
      </c>
      <c r="E88" s="24">
        <f t="shared" si="2"/>
        <v>0.58888687966021458</v>
      </c>
      <c r="F88" s="24">
        <f t="shared" si="6"/>
        <v>498.696728460082</v>
      </c>
      <c r="G88" s="24">
        <f t="shared" ref="G88:G105" si="8">G87+F88</f>
        <v>1541.4217179972675</v>
      </c>
      <c r="H88" s="24">
        <f t="shared" si="3"/>
        <v>0.53354853513231826</v>
      </c>
      <c r="I88" s="24">
        <f t="shared" si="7"/>
        <v>384.58439527896712</v>
      </c>
      <c r="J88" s="24">
        <f t="shared" ref="J88:J105" si="9">J87+I88</f>
        <v>1188.7119073677595</v>
      </c>
      <c r="K88" s="24">
        <f t="shared" si="4"/>
        <v>0.41146137326679111</v>
      </c>
    </row>
    <row r="89" spans="1:11" x14ac:dyDescent="0.25">
      <c r="B89" s="23">
        <v>4</v>
      </c>
      <c r="C89" s="24">
        <f t="shared" si="1"/>
        <v>534.38866906781482</v>
      </c>
      <c r="D89" s="24">
        <f t="shared" si="5"/>
        <v>2235.6828644061748</v>
      </c>
      <c r="E89" s="24">
        <f t="shared" si="2"/>
        <v>0.77386045843065931</v>
      </c>
      <c r="F89" s="24">
        <f t="shared" si="6"/>
        <v>484.17158102920587</v>
      </c>
      <c r="G89" s="24">
        <f t="shared" si="8"/>
        <v>2025.5932990264732</v>
      </c>
      <c r="H89" s="24">
        <f t="shared" si="3"/>
        <v>0.70113994428053761</v>
      </c>
      <c r="I89" s="24">
        <f t="shared" si="7"/>
        <v>373.38290803783218</v>
      </c>
      <c r="J89" s="24">
        <f t="shared" si="9"/>
        <v>1562.0948154055918</v>
      </c>
      <c r="K89" s="24">
        <f t="shared" si="4"/>
        <v>0.54070433208916302</v>
      </c>
    </row>
    <row r="90" spans="1:11" x14ac:dyDescent="0.25">
      <c r="B90" s="23">
        <v>5</v>
      </c>
      <c r="C90" s="24">
        <f t="shared" si="1"/>
        <v>518.82395055127654</v>
      </c>
      <c r="D90" s="24">
        <f t="shared" si="5"/>
        <v>2754.5068149574513</v>
      </c>
      <c r="E90" s="24">
        <f t="shared" si="2"/>
        <v>0.95344645723691634</v>
      </c>
      <c r="F90" s="24">
        <f t="shared" si="6"/>
        <v>470.06949614486007</v>
      </c>
      <c r="G90" s="24">
        <f t="shared" si="8"/>
        <v>2495.6627951713335</v>
      </c>
      <c r="H90" s="24">
        <f t="shared" si="3"/>
        <v>0.86385005024968275</v>
      </c>
      <c r="I90" s="24">
        <f t="shared" si="7"/>
        <v>362.50767770663322</v>
      </c>
      <c r="J90" s="24">
        <f t="shared" si="9"/>
        <v>1924.6024931122251</v>
      </c>
      <c r="K90" s="24">
        <f t="shared" si="4"/>
        <v>0.66618293288758224</v>
      </c>
    </row>
    <row r="91" spans="1:11" x14ac:dyDescent="0.25">
      <c r="B91" s="23">
        <v>6</v>
      </c>
      <c r="C91" s="24">
        <f t="shared" si="1"/>
        <v>503.71257335075387</v>
      </c>
      <c r="D91" s="24">
        <f t="shared" si="5"/>
        <v>3258.219388308205</v>
      </c>
      <c r="E91" s="24">
        <f t="shared" si="2"/>
        <v>1.1278017958837678</v>
      </c>
      <c r="F91" s="24">
        <f t="shared" si="6"/>
        <v>456.37815159695151</v>
      </c>
      <c r="G91" s="24">
        <f t="shared" si="8"/>
        <v>2952.0409467682848</v>
      </c>
      <c r="H91" s="24">
        <f t="shared" si="3"/>
        <v>1.0218210269187555</v>
      </c>
      <c r="I91" s="24">
        <f t="shared" si="7"/>
        <v>351.94920165692542</v>
      </c>
      <c r="J91" s="24">
        <f t="shared" si="9"/>
        <v>2276.5516947691503</v>
      </c>
      <c r="K91" s="24">
        <f t="shared" si="4"/>
        <v>0.78800681715789211</v>
      </c>
    </row>
    <row r="92" spans="1:11" x14ac:dyDescent="0.25">
      <c r="B92" s="23">
        <v>7</v>
      </c>
      <c r="C92" s="24">
        <f t="shared" si="1"/>
        <v>489.04133335024648</v>
      </c>
      <c r="D92" s="24">
        <f t="shared" si="5"/>
        <v>3747.2607216584515</v>
      </c>
      <c r="E92" s="24">
        <f t="shared" si="2"/>
        <v>1.2970788236962449</v>
      </c>
      <c r="F92" s="24">
        <f t="shared" si="6"/>
        <v>443.0855840747102</v>
      </c>
      <c r="G92" s="24">
        <f t="shared" si="8"/>
        <v>3395.1265308429952</v>
      </c>
      <c r="H92" s="24">
        <f t="shared" si="3"/>
        <v>1.1751909071799913</v>
      </c>
      <c r="I92" s="24">
        <f t="shared" si="7"/>
        <v>341.69825403584991</v>
      </c>
      <c r="J92" s="24">
        <f t="shared" si="9"/>
        <v>2618.2499488050003</v>
      </c>
      <c r="K92" s="24">
        <f t="shared" si="4"/>
        <v>0.90628243295430955</v>
      </c>
    </row>
    <row r="93" spans="1:11" x14ac:dyDescent="0.25">
      <c r="B93" s="23">
        <v>8</v>
      </c>
      <c r="C93" s="24">
        <f t="shared" si="1"/>
        <v>474.79741101965681</v>
      </c>
      <c r="D93" s="24">
        <f t="shared" si="5"/>
        <v>4222.0581326781084</v>
      </c>
      <c r="E93" s="24">
        <f t="shared" si="2"/>
        <v>1.4614254526403976</v>
      </c>
      <c r="F93" s="24">
        <f t="shared" si="6"/>
        <v>430.18017871331091</v>
      </c>
      <c r="G93" s="24">
        <f t="shared" si="8"/>
        <v>3825.306709556306</v>
      </c>
      <c r="H93" s="24">
        <f t="shared" si="3"/>
        <v>1.3240937035501232</v>
      </c>
      <c r="I93" s="24">
        <f t="shared" si="7"/>
        <v>331.74587770470868</v>
      </c>
      <c r="J93" s="24">
        <f t="shared" si="9"/>
        <v>2949.9958265097089</v>
      </c>
      <c r="K93" s="24">
        <f t="shared" si="4"/>
        <v>1.0211131279022876</v>
      </c>
    </row>
    <row r="94" spans="1:11" x14ac:dyDescent="0.25">
      <c r="B94" s="23">
        <v>9</v>
      </c>
      <c r="C94" s="24">
        <f t="shared" si="1"/>
        <v>460.96836021325902</v>
      </c>
      <c r="D94" s="24">
        <f t="shared" si="5"/>
        <v>4683.0264928913675</v>
      </c>
      <c r="E94" s="24">
        <f t="shared" si="2"/>
        <v>1.6209852865667593</v>
      </c>
      <c r="F94" s="24">
        <f t="shared" si="6"/>
        <v>417.65065894496206</v>
      </c>
      <c r="G94" s="24">
        <f t="shared" si="8"/>
        <v>4242.9573685012683</v>
      </c>
      <c r="H94" s="24">
        <f t="shared" si="3"/>
        <v>1.468659525268698</v>
      </c>
      <c r="I94" s="24">
        <f t="shared" si="7"/>
        <v>322.08337641233851</v>
      </c>
      <c r="J94" s="24">
        <f t="shared" si="9"/>
        <v>3272.0792029220474</v>
      </c>
      <c r="K94" s="24">
        <f t="shared" si="4"/>
        <v>1.1325992395022664</v>
      </c>
    </row>
    <row r="95" spans="1:11" x14ac:dyDescent="0.25">
      <c r="B95" s="23">
        <v>10</v>
      </c>
      <c r="C95" s="24">
        <f t="shared" si="1"/>
        <v>447.54209729442624</v>
      </c>
      <c r="D95" s="24">
        <f t="shared" si="5"/>
        <v>5130.5685901857942</v>
      </c>
      <c r="E95" s="24">
        <f t="shared" si="2"/>
        <v>1.7758977466894408</v>
      </c>
      <c r="F95" s="24">
        <f t="shared" si="6"/>
        <v>405.48607664559421</v>
      </c>
      <c r="G95" s="24">
        <f t="shared" si="8"/>
        <v>4648.4434451468624</v>
      </c>
      <c r="H95" s="24">
        <f t="shared" si="3"/>
        <v>1.6090146919857606</v>
      </c>
      <c r="I95" s="24">
        <f t="shared" si="7"/>
        <v>312.70230719644519</v>
      </c>
      <c r="J95" s="24">
        <f t="shared" si="9"/>
        <v>3584.7815101184924</v>
      </c>
      <c r="K95" s="24">
        <f t="shared" si="4"/>
        <v>1.2408381828032164</v>
      </c>
    </row>
    <row r="96" spans="1:11" x14ac:dyDescent="0.25">
      <c r="B96" s="23">
        <v>11</v>
      </c>
      <c r="C96" s="24">
        <f t="shared" si="1"/>
        <v>434.50689057711287</v>
      </c>
      <c r="D96" s="24">
        <f t="shared" si="5"/>
        <v>5565.0754807629073</v>
      </c>
      <c r="E96" s="24">
        <f t="shared" si="2"/>
        <v>1.9262981934104906</v>
      </c>
      <c r="F96" s="24">
        <f t="shared" si="6"/>
        <v>393.67580256853807</v>
      </c>
      <c r="G96" s="24">
        <f t="shared" si="8"/>
        <v>5042.1192477154</v>
      </c>
      <c r="H96" s="24">
        <f t="shared" si="3"/>
        <v>1.7452818441382485</v>
      </c>
      <c r="I96" s="24">
        <f t="shared" si="7"/>
        <v>303.59447300625743</v>
      </c>
      <c r="J96" s="24">
        <f t="shared" si="9"/>
        <v>3888.3759831247498</v>
      </c>
      <c r="K96" s="24">
        <f t="shared" si="4"/>
        <v>1.3459245355225855</v>
      </c>
    </row>
    <row r="97" spans="1:11" x14ac:dyDescent="0.25">
      <c r="B97" s="23">
        <v>12</v>
      </c>
      <c r="C97" s="24">
        <f t="shared" si="1"/>
        <v>421.8513500748669</v>
      </c>
      <c r="D97" s="24">
        <f t="shared" si="5"/>
        <v>5986.9268308377741</v>
      </c>
      <c r="E97" s="24">
        <f t="shared" si="2"/>
        <v>2.0723180445959759</v>
      </c>
      <c r="F97" s="24">
        <f t="shared" si="6"/>
        <v>382.20951705683314</v>
      </c>
      <c r="G97" s="24">
        <f t="shared" si="8"/>
        <v>5424.3287647722327</v>
      </c>
      <c r="H97" s="24">
        <f t="shared" si="3"/>
        <v>1.8775800501115378</v>
      </c>
      <c r="I97" s="24">
        <f t="shared" si="7"/>
        <v>294.75191554005579</v>
      </c>
      <c r="J97" s="24">
        <f t="shared" si="9"/>
        <v>4183.1278986648058</v>
      </c>
      <c r="K97" s="24">
        <f t="shared" si="4"/>
        <v>1.4479501206870218</v>
      </c>
    </row>
    <row r="98" spans="1:11" x14ac:dyDescent="0.25">
      <c r="B98" s="23">
        <v>13</v>
      </c>
      <c r="C98" s="24">
        <f t="shared" si="1"/>
        <v>409.5644175484145</v>
      </c>
      <c r="D98" s="24">
        <f t="shared" si="5"/>
        <v>6396.491248386189</v>
      </c>
      <c r="E98" s="24">
        <f t="shared" si="2"/>
        <v>2.2140848904071269</v>
      </c>
      <c r="F98" s="24">
        <f t="shared" si="6"/>
        <v>371.07720102605157</v>
      </c>
      <c r="G98" s="24">
        <f t="shared" si="8"/>
        <v>5795.4059657982843</v>
      </c>
      <c r="H98" s="24">
        <f t="shared" si="3"/>
        <v>2.00602491027978</v>
      </c>
      <c r="I98" s="24">
        <f t="shared" si="7"/>
        <v>286.16690829131636</v>
      </c>
      <c r="J98" s="24">
        <f t="shared" si="9"/>
        <v>4469.2948069561226</v>
      </c>
      <c r="K98" s="24">
        <f t="shared" si="4"/>
        <v>1.5470040868660859</v>
      </c>
    </row>
    <row r="99" spans="1:11" x14ac:dyDescent="0.25">
      <c r="B99" s="23">
        <v>14</v>
      </c>
      <c r="C99" s="24">
        <f t="shared" si="1"/>
        <v>397.6353568431208</v>
      </c>
      <c r="D99" s="24">
        <f t="shared" si="5"/>
        <v>6794.1266052293095</v>
      </c>
      <c r="E99" s="24">
        <f t="shared" si="2"/>
        <v>2.3517226047868847</v>
      </c>
      <c r="F99" s="24">
        <f t="shared" si="6"/>
        <v>360.26912720975878</v>
      </c>
      <c r="G99" s="24">
        <f t="shared" si="8"/>
        <v>6155.6750930080434</v>
      </c>
      <c r="H99" s="24">
        <f t="shared" si="3"/>
        <v>2.1307286580159377</v>
      </c>
      <c r="I99" s="24">
        <f t="shared" si="7"/>
        <v>277.83194979739449</v>
      </c>
      <c r="J99" s="24">
        <f t="shared" si="9"/>
        <v>4747.1267567535169</v>
      </c>
      <c r="K99" s="24">
        <f t="shared" si="4"/>
        <v>1.6431729860690609</v>
      </c>
    </row>
    <row r="100" spans="1:11" x14ac:dyDescent="0.25">
      <c r="B100" s="23">
        <v>15</v>
      </c>
      <c r="C100" s="24">
        <f t="shared" si="1"/>
        <v>386.05374450788429</v>
      </c>
      <c r="D100" s="24">
        <f t="shared" si="5"/>
        <v>7180.1803497371939</v>
      </c>
      <c r="E100" s="24">
        <f t="shared" si="2"/>
        <v>2.4853514536992711</v>
      </c>
      <c r="F100" s="24">
        <f t="shared" si="6"/>
        <v>349.77585165995998</v>
      </c>
      <c r="G100" s="24">
        <f t="shared" si="8"/>
        <v>6505.4509446680031</v>
      </c>
      <c r="H100" s="24">
        <f t="shared" si="3"/>
        <v>2.2518002577597795</v>
      </c>
      <c r="I100" s="24">
        <f t="shared" si="7"/>
        <v>269.73975708484897</v>
      </c>
      <c r="J100" s="24">
        <f t="shared" si="9"/>
        <v>5016.8665138383658</v>
      </c>
      <c r="K100" s="24">
        <f t="shared" si="4"/>
        <v>1.73654084937292</v>
      </c>
    </row>
    <row r="101" spans="1:11" x14ac:dyDescent="0.25">
      <c r="B101" s="23">
        <v>16</v>
      </c>
      <c r="C101" s="24">
        <f t="shared" si="1"/>
        <v>374.80946068726632</v>
      </c>
      <c r="D101" s="24">
        <f t="shared" si="5"/>
        <v>7554.9898104244603</v>
      </c>
      <c r="E101" s="24">
        <f t="shared" si="2"/>
        <v>2.6150882002161508</v>
      </c>
      <c r="F101" s="24">
        <f t="shared" si="6"/>
        <v>339.58820549510682</v>
      </c>
      <c r="G101" s="24">
        <f t="shared" si="8"/>
        <v>6845.0391501631102</v>
      </c>
      <c r="H101" s="24">
        <f t="shared" si="3"/>
        <v>2.3693455002295294</v>
      </c>
      <c r="I101" s="24">
        <f t="shared" si="7"/>
        <v>261.88325930567868</v>
      </c>
      <c r="J101" s="24">
        <f t="shared" si="9"/>
        <v>5278.7497731440444</v>
      </c>
      <c r="K101" s="24">
        <f t="shared" si="4"/>
        <v>1.8271892603475404</v>
      </c>
    </row>
    <row r="102" spans="1:11" x14ac:dyDescent="0.25">
      <c r="B102" s="23">
        <v>17</v>
      </c>
      <c r="C102" s="24">
        <f t="shared" si="1"/>
        <v>363.89268027889938</v>
      </c>
      <c r="D102" s="24">
        <f t="shared" si="5"/>
        <v>7918.8824907033595</v>
      </c>
      <c r="E102" s="24">
        <f t="shared" si="2"/>
        <v>2.7410462065432188</v>
      </c>
      <c r="F102" s="24">
        <f t="shared" si="6"/>
        <v>329.69728688845322</v>
      </c>
      <c r="G102" s="24">
        <f t="shared" si="8"/>
        <v>7174.7364370515634</v>
      </c>
      <c r="H102" s="24">
        <f t="shared" si="3"/>
        <v>2.4834670948603543</v>
      </c>
      <c r="I102" s="24">
        <f t="shared" si="7"/>
        <v>254.25559155891133</v>
      </c>
      <c r="J102" s="24">
        <f t="shared" si="9"/>
        <v>5533.0053647029554</v>
      </c>
      <c r="K102" s="24">
        <f t="shared" si="4"/>
        <v>1.9151974263423175</v>
      </c>
    </row>
    <row r="103" spans="1:11" x14ac:dyDescent="0.25">
      <c r="B103" s="23">
        <v>18</v>
      </c>
      <c r="C103" s="24">
        <f t="shared" si="1"/>
        <v>353.29386434844599</v>
      </c>
      <c r="D103" s="24">
        <f t="shared" si="5"/>
        <v>8272.1763550518062</v>
      </c>
      <c r="E103" s="24">
        <f t="shared" si="2"/>
        <v>2.8633355330743533</v>
      </c>
      <c r="F103" s="24">
        <f t="shared" si="6"/>
        <v>320.09445328976039</v>
      </c>
      <c r="G103" s="24">
        <f t="shared" si="8"/>
        <v>7494.8308903413235</v>
      </c>
      <c r="H103" s="24">
        <f t="shared" si="3"/>
        <v>2.5942647595504753</v>
      </c>
      <c r="I103" s="24">
        <f t="shared" si="7"/>
        <v>246.85008889214691</v>
      </c>
      <c r="J103" s="24">
        <f t="shared" si="9"/>
        <v>5779.8554535951025</v>
      </c>
      <c r="K103" s="24">
        <f t="shared" si="4"/>
        <v>2.00064224769647</v>
      </c>
    </row>
    <row r="104" spans="1:11" x14ac:dyDescent="0.25">
      <c r="B104" s="23">
        <v>19</v>
      </c>
      <c r="C104" s="24">
        <f t="shared" si="1"/>
        <v>343.00375179460775</v>
      </c>
      <c r="D104" s="24">
        <f t="shared" si="5"/>
        <v>8615.1801068464138</v>
      </c>
      <c r="E104" s="24">
        <f t="shared" si="2"/>
        <v>2.9820630345608907</v>
      </c>
      <c r="F104" s="24">
        <f t="shared" si="6"/>
        <v>310.77131387355382</v>
      </c>
      <c r="G104" s="24">
        <f t="shared" si="8"/>
        <v>7805.602204214877</v>
      </c>
      <c r="H104" s="24">
        <f t="shared" si="3"/>
        <v>2.7018353077933117</v>
      </c>
      <c r="I104" s="24">
        <f t="shared" si="7"/>
        <v>239.66028047781256</v>
      </c>
      <c r="J104" s="24">
        <f t="shared" si="9"/>
        <v>6019.5157340729147</v>
      </c>
      <c r="K104" s="24">
        <f t="shared" si="4"/>
        <v>2.0835983849335116</v>
      </c>
    </row>
    <row r="105" spans="1:11" x14ac:dyDescent="0.25">
      <c r="B105" s="23">
        <v>20</v>
      </c>
      <c r="C105" s="24">
        <f t="shared" si="1"/>
        <v>333.01335125690076</v>
      </c>
      <c r="D105" s="24">
        <f t="shared" si="5"/>
        <v>8948.1934581033147</v>
      </c>
      <c r="E105" s="24">
        <f t="shared" si="2"/>
        <v>3.0973324534798596</v>
      </c>
      <c r="F105" s="24">
        <f t="shared" si="6"/>
        <v>301.7197222073338</v>
      </c>
      <c r="G105" s="24">
        <f t="shared" si="8"/>
        <v>8107.3219264222107</v>
      </c>
      <c r="H105" s="24">
        <f t="shared" si="3"/>
        <v>2.8062727332717934</v>
      </c>
      <c r="I105" s="24">
        <f t="shared" si="7"/>
        <v>232.67988395904132</v>
      </c>
      <c r="J105" s="24">
        <f t="shared" si="9"/>
        <v>6252.1956180319557</v>
      </c>
      <c r="K105" s="24">
        <f t="shared" si="4"/>
        <v>2.1641383239986003</v>
      </c>
    </row>
    <row r="106" spans="1:11" x14ac:dyDescent="0.25">
      <c r="A106" s="27" t="s">
        <v>60</v>
      </c>
    </row>
    <row r="107" spans="1:11" x14ac:dyDescent="0.25">
      <c r="A107" s="7" t="s">
        <v>42</v>
      </c>
    </row>
    <row r="108" spans="1:11" x14ac:dyDescent="0.25">
      <c r="A108" s="8" t="s">
        <v>9</v>
      </c>
    </row>
    <row r="109" spans="1:11" x14ac:dyDescent="0.25">
      <c r="B109" s="8" t="s">
        <v>2</v>
      </c>
      <c r="C109" s="6">
        <f>C65/C$15+C65/C$16+C65/C$17+C65/C$18+C65/C$19+C65/C$20+C65/C$21+C65/C$22+C65/C$23+C65/C$24+C65/C$25+C65/C$26+C65/C$27+C65/C$28+C65/C$29</f>
        <v>6607.5713243324353</v>
      </c>
    </row>
    <row r="110" spans="1:11" x14ac:dyDescent="0.25">
      <c r="B110" s="8" t="s">
        <v>3</v>
      </c>
      <c r="C110" s="6">
        <f>C67/C$15+C67/C$16+C67/C$17+C67/C$18+C67/C$19+C67/C$20+C67/C$21+C67/C$22+C67/C$23+C67/C$24+C67/C$25+C67/C$26+C67/C$27+C67/C$28+C67/C$29</f>
        <v>572.60902540475797</v>
      </c>
    </row>
    <row r="111" spans="1:11" x14ac:dyDescent="0.25">
      <c r="A111" s="7" t="s">
        <v>37</v>
      </c>
      <c r="B111" s="8"/>
      <c r="C111" s="8"/>
    </row>
    <row r="112" spans="1:11" x14ac:dyDescent="0.25">
      <c r="A112" s="8" t="s">
        <v>9</v>
      </c>
      <c r="B112" s="8"/>
    </row>
    <row r="113" spans="1:3" x14ac:dyDescent="0.25">
      <c r="B113" s="8" t="s">
        <v>2</v>
      </c>
      <c r="C113" s="6">
        <f>C70/C$15+C70/C$16+C70/C$17+C70/C$18+C70/C$19+C70/C$20+C70/C$21+C70/C$22+C70/C$23+C70/C$24+C70/C$25+C70/C$26+C70/C$27+C70/C$28+C70/C$29</f>
        <v>5932.8419192632446</v>
      </c>
    </row>
    <row r="114" spans="1:3" x14ac:dyDescent="0.25">
      <c r="B114" s="8" t="s">
        <v>3</v>
      </c>
      <c r="C114" s="6">
        <f>C73/C$15+C73/C$16+C73/C$17+C73/C$18+C73/C$19+C73/C$20+C73/C$21+C73/C$22+C73/C$23+C73/C$24+C73/C$25+C73/C$26+C73/C$27+C73/C$28+C73/C$29</f>
        <v>572.60902540475797</v>
      </c>
    </row>
    <row r="115" spans="1:3" x14ac:dyDescent="0.25">
      <c r="A115" s="8" t="s">
        <v>50</v>
      </c>
      <c r="B115" s="8"/>
      <c r="C115" s="8"/>
    </row>
    <row r="116" spans="1:3" x14ac:dyDescent="0.25">
      <c r="B116" s="8" t="s">
        <v>2</v>
      </c>
      <c r="C116" s="6">
        <f>C71/C$15+C71/C$16+C71/C$17+C71/C$18+C71/C$19+C71/C$20+C71/C$21+C71/C$22+C71/C$23+C71/C$24+C71/C$25+C71/C$26+C71/C$27+C71/C$28+C71/C$29</f>
        <v>0</v>
      </c>
    </row>
    <row r="117" spans="1:3" x14ac:dyDescent="0.25">
      <c r="B117" s="8" t="s">
        <v>3</v>
      </c>
      <c r="C117" s="6">
        <f>C74/C$15+C74/C$16+C74/C$17+C74/C$18+C74/C$19+C74/C$20+C74/C$21+C74/C$22+C74/C$23+C74/C$24+C74/C$25+C74/C$26+C74/C$27+C74/C$28+C74/C$29</f>
        <v>0</v>
      </c>
    </row>
    <row r="118" spans="1:3" x14ac:dyDescent="0.25">
      <c r="A118" s="7" t="s">
        <v>39</v>
      </c>
      <c r="B118" s="8"/>
      <c r="C118" s="8"/>
    </row>
    <row r="119" spans="1:3" x14ac:dyDescent="0.25">
      <c r="A119" s="8" t="s">
        <v>9</v>
      </c>
    </row>
    <row r="120" spans="1:3" x14ac:dyDescent="0.25">
      <c r="B120" s="8" t="s">
        <v>2</v>
      </c>
      <c r="C120" s="6">
        <f>C77/C$15+C77/C$16+C77/C$17+C77/C$18+C77/C$19+C77/C$20+C77/C$21+C77/C$22+C77/C$23+C77/C$24+C77/C$25+C77/C$26+C77/C$27+C77/C$28+C77/C$29</f>
        <v>1769.2240948849635</v>
      </c>
    </row>
    <row r="121" spans="1:3" x14ac:dyDescent="0.25">
      <c r="B121" s="8" t="s">
        <v>3</v>
      </c>
      <c r="C121" s="6">
        <f>C81/C$15+C81/C$16+C81/C$17+C81/C$18+C81/C$19+C81/C$20+C81/C$21+C81/C$22+C81/C$23+C81/C$24+C81/C$25+C81/C$26+C81/C$27+C81/C$28+C81/C$29</f>
        <v>30.163047588390672</v>
      </c>
    </row>
    <row r="122" spans="1:3" x14ac:dyDescent="0.25">
      <c r="A122" s="8" t="s">
        <v>6</v>
      </c>
    </row>
    <row r="124" spans="1:3" x14ac:dyDescent="0.25">
      <c r="B124" s="8" t="s">
        <v>2</v>
      </c>
      <c r="C124" s="6">
        <f>C78/C$15+C78/C$16+C78/C$17+C78/C$18+C78/C$19+C78/C$20+C78/C$21+C78/C$22+C78/C$23+C78/C$24+C78/C$25+C78/C$26+C78/C$27+C78/C$28+C78/C$29</f>
        <v>1713.9798784628385</v>
      </c>
    </row>
    <row r="125" spans="1:3" x14ac:dyDescent="0.25">
      <c r="B125" s="8" t="s">
        <v>3</v>
      </c>
      <c r="C125" s="6">
        <f>C82/C$15+C82/C$16+C82/C$17+C82/C$18+C82/C$19+C82/C$20+C82/C$21+C82/C$22+C82/C$23+C82/C$24+C82/C$25+C82/C$26+C82/C$27+C82/C$28+C82/C$29</f>
        <v>136.82187529233235</v>
      </c>
    </row>
    <row r="126" spans="1:3" x14ac:dyDescent="0.25">
      <c r="A126" s="8" t="s">
        <v>11</v>
      </c>
    </row>
    <row r="127" spans="1:3" x14ac:dyDescent="0.25">
      <c r="B127" s="8" t="s">
        <v>2</v>
      </c>
      <c r="C127" s="6">
        <f>C79/C$15+C79/C$16+C79/C$17+C79/C$18+C79/C$19+C79/C$20+C79/C$21+C79/C$22+C79/C$23+C79/C$24+C79/C$25+C79/C$26+C79/C$27+C79/C$28+C79/C$29</f>
        <v>961.05351508580702</v>
      </c>
    </row>
    <row r="128" spans="1:3" x14ac:dyDescent="0.25">
      <c r="B128" s="8" t="s">
        <v>3</v>
      </c>
      <c r="C128" s="6">
        <f>C83/C$15+C83/C$16+C83/C$17+C83/C$18+C83/C$19+C83/C$20+C83/C$21+C83/C$22+C83/C$23+C83/C$24+C83/C$25+C83/C$26+C83/C$27+C83/C$28+C83/C$29</f>
        <v>405.62410252403504</v>
      </c>
    </row>
    <row r="129" spans="1:3" ht="15.75" x14ac:dyDescent="0.25">
      <c r="A129" s="11" t="s">
        <v>43</v>
      </c>
    </row>
    <row r="130" spans="1:3" x14ac:dyDescent="0.25">
      <c r="A130" s="7" t="s">
        <v>42</v>
      </c>
      <c r="C130" s="6">
        <f>(C109+C110)-C3</f>
        <v>4291.180349737193</v>
      </c>
    </row>
    <row r="131" spans="1:3" x14ac:dyDescent="0.25">
      <c r="A131" s="7" t="s">
        <v>37</v>
      </c>
      <c r="C131" s="6">
        <f>(C113+C114+C116+C117)-C3</f>
        <v>3616.4509446680022</v>
      </c>
    </row>
    <row r="132" spans="1:3" x14ac:dyDescent="0.25">
      <c r="A132" s="7" t="s">
        <v>39</v>
      </c>
      <c r="C132" s="6">
        <f>(C120+C121+C124+C125+C127+C128)-C3</f>
        <v>2127.8665138383667</v>
      </c>
    </row>
    <row r="133" spans="1:3" ht="15.75" x14ac:dyDescent="0.25">
      <c r="A133" s="11" t="s">
        <v>52</v>
      </c>
    </row>
    <row r="134" spans="1:3" x14ac:dyDescent="0.25">
      <c r="A134" s="8" t="s">
        <v>53</v>
      </c>
      <c r="C134" s="2">
        <v>1.1850000000000001</v>
      </c>
    </row>
    <row r="135" spans="1:3" x14ac:dyDescent="0.25">
      <c r="A135" s="8" t="s">
        <v>54</v>
      </c>
      <c r="C135" s="2">
        <v>1</v>
      </c>
    </row>
    <row r="136" spans="1:3" x14ac:dyDescent="0.25">
      <c r="A136" s="8" t="s">
        <v>55</v>
      </c>
      <c r="C136" s="6">
        <f>15*C134*C4*C135</f>
        <v>35.550000000000004</v>
      </c>
    </row>
    <row r="137" spans="1:3" x14ac:dyDescent="0.25">
      <c r="A137" s="8" t="s">
        <v>56</v>
      </c>
      <c r="C137" s="2">
        <v>30</v>
      </c>
    </row>
    <row r="138" spans="1:3" x14ac:dyDescent="0.25">
      <c r="A138" s="8" t="s">
        <v>57</v>
      </c>
      <c r="C138" s="6">
        <f>C137*C136</f>
        <v>1066.5000000000002</v>
      </c>
    </row>
    <row r="139" spans="1:3" x14ac:dyDescent="0.25">
      <c r="A139" s="8" t="s">
        <v>58</v>
      </c>
      <c r="C139" s="6">
        <f>C138+C3</f>
        <v>3955.5</v>
      </c>
    </row>
  </sheetData>
  <sheetProtection password="8BDB" sheet="1" objects="1" scenarios="1"/>
  <mergeCells count="1">
    <mergeCell ref="D1:E1"/>
  </mergeCells>
  <pageMargins left="0.7" right="0.7" top="0.75" bottom="0.75" header="0.3" footer="0.3"/>
  <pageSetup paperSize="8" scale="9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zoomScale="85" zoomScaleNormal="85" workbookViewId="0">
      <selection activeCell="B14" sqref="B14"/>
    </sheetView>
  </sheetViews>
  <sheetFormatPr defaultRowHeight="15" x14ac:dyDescent="0.25"/>
  <cols>
    <col min="1" max="1" width="59.28515625" style="8" bestFit="1" customWidth="1"/>
    <col min="2" max="2" width="11" style="9" bestFit="1" customWidth="1"/>
    <col min="3" max="3" width="10.85546875" style="9" bestFit="1" customWidth="1"/>
    <col min="4" max="4" width="31.5703125" style="9" bestFit="1" customWidth="1"/>
    <col min="5" max="5" width="21.28515625" bestFit="1" customWidth="1"/>
    <col min="6" max="6" width="9.140625" bestFit="1" customWidth="1"/>
    <col min="7" max="7" width="7.7109375" bestFit="1" customWidth="1"/>
    <col min="8" max="8" width="13.5703125" bestFit="1" customWidth="1"/>
    <col min="9" max="9" width="10.5703125" bestFit="1" customWidth="1"/>
    <col min="10" max="10" width="7.7109375" bestFit="1" customWidth="1"/>
    <col min="11" max="11" width="13.5703125" bestFit="1" customWidth="1"/>
  </cols>
  <sheetData>
    <row r="1" spans="1:9" x14ac:dyDescent="0.25">
      <c r="B1" s="27" t="s">
        <v>16</v>
      </c>
      <c r="D1" s="28" t="s">
        <v>17</v>
      </c>
      <c r="E1" s="29"/>
      <c r="H1" s="13"/>
      <c r="I1" s="1" t="s">
        <v>61</v>
      </c>
    </row>
    <row r="2" spans="1:9" ht="15.75" x14ac:dyDescent="0.25">
      <c r="A2" s="11" t="s">
        <v>23</v>
      </c>
      <c r="H2" s="14"/>
      <c r="I2" s="1" t="s">
        <v>62</v>
      </c>
    </row>
    <row r="3" spans="1:9" x14ac:dyDescent="0.25">
      <c r="A3" s="7" t="s">
        <v>24</v>
      </c>
      <c r="B3" s="9" t="s">
        <v>4</v>
      </c>
      <c r="C3" s="2">
        <v>1799</v>
      </c>
      <c r="D3" s="2" t="s">
        <v>66</v>
      </c>
      <c r="E3" s="3">
        <v>41652</v>
      </c>
    </row>
    <row r="4" spans="1:9" x14ac:dyDescent="0.25">
      <c r="A4" s="7" t="s">
        <v>25</v>
      </c>
      <c r="B4" s="9" t="s">
        <v>47</v>
      </c>
      <c r="C4" s="2">
        <v>1.5</v>
      </c>
      <c r="D4"/>
    </row>
    <row r="5" spans="1:9" x14ac:dyDescent="0.25">
      <c r="A5" s="7" t="s">
        <v>7</v>
      </c>
      <c r="B5" s="9" t="s">
        <v>31</v>
      </c>
      <c r="C5" s="2">
        <v>7</v>
      </c>
    </row>
    <row r="6" spans="1:9" x14ac:dyDescent="0.25">
      <c r="A6" s="7" t="s">
        <v>26</v>
      </c>
      <c r="B6" s="9" t="s">
        <v>32</v>
      </c>
      <c r="C6" s="2">
        <f>14.4/8</f>
        <v>1.8</v>
      </c>
      <c r="D6" s="2" t="s">
        <v>8</v>
      </c>
    </row>
    <row r="7" spans="1:9" x14ac:dyDescent="0.25">
      <c r="A7" s="7" t="s">
        <v>27</v>
      </c>
      <c r="C7" s="4">
        <f>C6*C5</f>
        <v>12.6</v>
      </c>
    </row>
    <row r="8" spans="1:9" x14ac:dyDescent="0.25">
      <c r="A8" s="7" t="s">
        <v>0</v>
      </c>
      <c r="B8" s="9" t="s">
        <v>47</v>
      </c>
      <c r="C8" s="2">
        <v>3</v>
      </c>
    </row>
    <row r="9" spans="1:9" x14ac:dyDescent="0.25">
      <c r="A9" s="7" t="s">
        <v>1</v>
      </c>
      <c r="B9" s="9" t="s">
        <v>48</v>
      </c>
      <c r="C9" s="2">
        <v>1282.5</v>
      </c>
      <c r="D9" s="2" t="s">
        <v>20</v>
      </c>
    </row>
    <row r="10" spans="1:9" x14ac:dyDescent="0.25">
      <c r="A10" s="7" t="s">
        <v>28</v>
      </c>
      <c r="B10" s="9" t="s">
        <v>49</v>
      </c>
      <c r="C10" s="4">
        <f>C9*C4</f>
        <v>1923.75</v>
      </c>
    </row>
    <row r="11" spans="1:9" x14ac:dyDescent="0.25">
      <c r="A11" s="7" t="s">
        <v>29</v>
      </c>
      <c r="B11" s="9" t="s">
        <v>33</v>
      </c>
      <c r="C11" s="21">
        <v>0.78</v>
      </c>
    </row>
    <row r="12" spans="1:9" x14ac:dyDescent="0.25">
      <c r="A12" s="7" t="s">
        <v>3</v>
      </c>
      <c r="C12" s="22">
        <f>1-C11</f>
        <v>0.21999999999999997</v>
      </c>
    </row>
    <row r="13" spans="1:9" x14ac:dyDescent="0.25">
      <c r="A13" s="7" t="s">
        <v>15</v>
      </c>
      <c r="C13" s="5">
        <v>0.03</v>
      </c>
    </row>
    <row r="14" spans="1:9" x14ac:dyDescent="0.25">
      <c r="A14" s="17" t="s">
        <v>30</v>
      </c>
      <c r="B14" s="18" t="s">
        <v>63</v>
      </c>
      <c r="C14" s="18"/>
    </row>
    <row r="15" spans="1:9" x14ac:dyDescent="0.25">
      <c r="B15" s="9">
        <v>1</v>
      </c>
      <c r="C15" s="6">
        <f>1+C13</f>
        <v>1.03</v>
      </c>
    </row>
    <row r="16" spans="1:9" x14ac:dyDescent="0.25">
      <c r="B16" s="9">
        <v>2</v>
      </c>
      <c r="C16" s="6">
        <f>$C$15^B16</f>
        <v>1.0609</v>
      </c>
    </row>
    <row r="17" spans="2:3" x14ac:dyDescent="0.25">
      <c r="B17" s="9">
        <v>3</v>
      </c>
      <c r="C17" s="6">
        <f t="shared" ref="C17:C34" si="0">$C$15^B17</f>
        <v>1.092727</v>
      </c>
    </row>
    <row r="18" spans="2:3" x14ac:dyDescent="0.25">
      <c r="B18" s="9">
        <v>4</v>
      </c>
      <c r="C18" s="6">
        <f t="shared" si="0"/>
        <v>1.1255088099999999</v>
      </c>
    </row>
    <row r="19" spans="2:3" x14ac:dyDescent="0.25">
      <c r="B19" s="9">
        <v>5</v>
      </c>
      <c r="C19" s="6">
        <f t="shared" si="0"/>
        <v>1.1592740742999998</v>
      </c>
    </row>
    <row r="20" spans="2:3" x14ac:dyDescent="0.25">
      <c r="B20" s="9">
        <v>6</v>
      </c>
      <c r="C20" s="6">
        <f t="shared" si="0"/>
        <v>1.1940522965289999</v>
      </c>
    </row>
    <row r="21" spans="2:3" x14ac:dyDescent="0.25">
      <c r="B21" s="9">
        <v>7</v>
      </c>
      <c r="C21" s="6">
        <f t="shared" si="0"/>
        <v>1.22987386542487</v>
      </c>
    </row>
    <row r="22" spans="2:3" x14ac:dyDescent="0.25">
      <c r="B22" s="9">
        <v>8</v>
      </c>
      <c r="C22" s="6">
        <f t="shared" si="0"/>
        <v>1.2667700813876159</v>
      </c>
    </row>
    <row r="23" spans="2:3" x14ac:dyDescent="0.25">
      <c r="B23" s="9">
        <v>9</v>
      </c>
      <c r="C23" s="6">
        <f t="shared" si="0"/>
        <v>1.3047731838292445</v>
      </c>
    </row>
    <row r="24" spans="2:3" x14ac:dyDescent="0.25">
      <c r="B24" s="9">
        <v>10</v>
      </c>
      <c r="C24" s="6">
        <f t="shared" si="0"/>
        <v>1.3439163793441218</v>
      </c>
    </row>
    <row r="25" spans="2:3" x14ac:dyDescent="0.25">
      <c r="B25" s="9">
        <v>11</v>
      </c>
      <c r="C25" s="6">
        <f t="shared" si="0"/>
        <v>1.3842338707244455</v>
      </c>
    </row>
    <row r="26" spans="2:3" x14ac:dyDescent="0.25">
      <c r="B26" s="9">
        <v>12</v>
      </c>
      <c r="C26" s="6">
        <f t="shared" si="0"/>
        <v>1.4257608868461786</v>
      </c>
    </row>
    <row r="27" spans="2:3" x14ac:dyDescent="0.25">
      <c r="B27" s="9">
        <v>13</v>
      </c>
      <c r="C27" s="6">
        <f t="shared" si="0"/>
        <v>1.4685337134515639</v>
      </c>
    </row>
    <row r="28" spans="2:3" x14ac:dyDescent="0.25">
      <c r="B28" s="9">
        <v>14</v>
      </c>
      <c r="C28" s="6">
        <f t="shared" si="0"/>
        <v>1.512589724855111</v>
      </c>
    </row>
    <row r="29" spans="2:3" x14ac:dyDescent="0.25">
      <c r="B29" s="9">
        <v>15</v>
      </c>
      <c r="C29" s="6">
        <f t="shared" si="0"/>
        <v>1.5579674166007644</v>
      </c>
    </row>
    <row r="30" spans="2:3" x14ac:dyDescent="0.25">
      <c r="B30" s="9">
        <v>16</v>
      </c>
      <c r="C30" s="6">
        <f t="shared" si="0"/>
        <v>1.6047064390987871</v>
      </c>
    </row>
    <row r="31" spans="2:3" x14ac:dyDescent="0.25">
      <c r="B31" s="9">
        <v>17</v>
      </c>
      <c r="C31" s="6">
        <f t="shared" si="0"/>
        <v>1.6528476322717507</v>
      </c>
    </row>
    <row r="32" spans="2:3" x14ac:dyDescent="0.25">
      <c r="B32" s="9">
        <v>18</v>
      </c>
      <c r="C32" s="6">
        <f t="shared" si="0"/>
        <v>1.7024330612399032</v>
      </c>
    </row>
    <row r="33" spans="1:5" x14ac:dyDescent="0.25">
      <c r="B33" s="9">
        <v>19</v>
      </c>
      <c r="C33" s="6">
        <f t="shared" si="0"/>
        <v>1.7535060530771003</v>
      </c>
    </row>
    <row r="34" spans="1:5" x14ac:dyDescent="0.25">
      <c r="B34" s="9">
        <v>20</v>
      </c>
      <c r="C34" s="6">
        <f t="shared" si="0"/>
        <v>1.8061112346694133</v>
      </c>
    </row>
    <row r="36" spans="1:5" ht="15.75" x14ac:dyDescent="0.25">
      <c r="A36" s="11" t="s">
        <v>5</v>
      </c>
    </row>
    <row r="37" spans="1:5" x14ac:dyDescent="0.25">
      <c r="A37" s="27" t="s">
        <v>35</v>
      </c>
    </row>
    <row r="38" spans="1:5" x14ac:dyDescent="0.25">
      <c r="A38" s="7" t="s">
        <v>36</v>
      </c>
    </row>
    <row r="39" spans="1:5" x14ac:dyDescent="0.25">
      <c r="A39" s="8" t="s">
        <v>9</v>
      </c>
      <c r="B39" s="15" t="s">
        <v>34</v>
      </c>
      <c r="C39" s="19">
        <v>27.664999999999999</v>
      </c>
      <c r="D39" s="2" t="s">
        <v>13</v>
      </c>
      <c r="E39" s="2" t="s">
        <v>65</v>
      </c>
    </row>
    <row r="40" spans="1:5" x14ac:dyDescent="0.25">
      <c r="A40" s="7" t="s">
        <v>37</v>
      </c>
      <c r="B40" s="15"/>
      <c r="C40" s="20"/>
    </row>
    <row r="41" spans="1:5" x14ac:dyDescent="0.25">
      <c r="A41" s="8" t="s">
        <v>9</v>
      </c>
      <c r="B41" s="15" t="s">
        <v>34</v>
      </c>
      <c r="C41" s="19">
        <v>24.84</v>
      </c>
      <c r="D41" s="2" t="s">
        <v>14</v>
      </c>
    </row>
    <row r="42" spans="1:5" x14ac:dyDescent="0.25">
      <c r="A42" s="8" t="s">
        <v>38</v>
      </c>
      <c r="B42" s="15" t="s">
        <v>34</v>
      </c>
      <c r="C42" s="19">
        <v>13.28</v>
      </c>
      <c r="D42" s="2" t="s">
        <v>14</v>
      </c>
    </row>
    <row r="43" spans="1:5" x14ac:dyDescent="0.25">
      <c r="A43" s="7" t="s">
        <v>39</v>
      </c>
      <c r="B43" s="15"/>
      <c r="C43" s="20"/>
    </row>
    <row r="44" spans="1:5" x14ac:dyDescent="0.25">
      <c r="A44" s="8" t="s">
        <v>9</v>
      </c>
      <c r="B44" s="15" t="s">
        <v>34</v>
      </c>
      <c r="C44" s="19">
        <v>29.63</v>
      </c>
      <c r="D44" s="2" t="s">
        <v>21</v>
      </c>
    </row>
    <row r="45" spans="1:5" x14ac:dyDescent="0.25">
      <c r="A45" s="8" t="s">
        <v>38</v>
      </c>
      <c r="B45" s="15" t="s">
        <v>34</v>
      </c>
      <c r="C45" s="19">
        <v>13.54</v>
      </c>
      <c r="D45" s="2" t="s">
        <v>21</v>
      </c>
    </row>
    <row r="46" spans="1:5" x14ac:dyDescent="0.25">
      <c r="A46" s="8" t="s">
        <v>11</v>
      </c>
      <c r="B46" s="15" t="s">
        <v>34</v>
      </c>
      <c r="C46" s="19">
        <v>18.29</v>
      </c>
      <c r="D46" s="2" t="s">
        <v>21</v>
      </c>
    </row>
    <row r="47" spans="1:5" x14ac:dyDescent="0.25">
      <c r="A47" s="7" t="s">
        <v>40</v>
      </c>
      <c r="B47" s="15" t="s">
        <v>34</v>
      </c>
      <c r="C47" s="19">
        <v>8.5</v>
      </c>
    </row>
    <row r="48" spans="1:5" x14ac:dyDescent="0.25">
      <c r="A48" s="27" t="s">
        <v>41</v>
      </c>
      <c r="B48" s="15"/>
      <c r="C48" s="15"/>
    </row>
    <row r="49" spans="1:4" x14ac:dyDescent="0.25">
      <c r="A49" s="7" t="s">
        <v>42</v>
      </c>
      <c r="B49" s="15"/>
    </row>
    <row r="50" spans="1:4" x14ac:dyDescent="0.25">
      <c r="B50" s="16" t="s">
        <v>9</v>
      </c>
      <c r="C50" s="10">
        <v>100</v>
      </c>
    </row>
    <row r="51" spans="1:4" x14ac:dyDescent="0.25">
      <c r="A51" s="7" t="s">
        <v>37</v>
      </c>
      <c r="B51" s="15"/>
      <c r="C51" s="18"/>
    </row>
    <row r="52" spans="1:4" x14ac:dyDescent="0.25">
      <c r="B52" s="16" t="s">
        <v>9</v>
      </c>
      <c r="C52" s="10">
        <v>100</v>
      </c>
    </row>
    <row r="53" spans="1:4" x14ac:dyDescent="0.25">
      <c r="B53" s="16" t="s">
        <v>38</v>
      </c>
      <c r="C53" s="6">
        <f>100-C52</f>
        <v>0</v>
      </c>
    </row>
    <row r="54" spans="1:4" x14ac:dyDescent="0.25">
      <c r="A54" s="7" t="s">
        <v>39</v>
      </c>
      <c r="B54" s="15"/>
      <c r="C54" s="18"/>
    </row>
    <row r="55" spans="1:4" x14ac:dyDescent="0.25">
      <c r="A55" s="7" t="s">
        <v>29</v>
      </c>
      <c r="B55" s="15"/>
      <c r="C55" s="18"/>
    </row>
    <row r="56" spans="1:4" x14ac:dyDescent="0.25">
      <c r="B56" s="16" t="s">
        <v>9</v>
      </c>
      <c r="C56" s="10">
        <v>25</v>
      </c>
      <c r="D56" s="2" t="s">
        <v>22</v>
      </c>
    </row>
    <row r="57" spans="1:4" x14ac:dyDescent="0.25">
      <c r="B57" s="16" t="s">
        <v>6</v>
      </c>
      <c r="C57" s="6">
        <f>100-C58-C56</f>
        <v>53</v>
      </c>
      <c r="D57" s="2" t="s">
        <v>22</v>
      </c>
    </row>
    <row r="58" spans="1:4" x14ac:dyDescent="0.25">
      <c r="B58" s="16" t="s">
        <v>11</v>
      </c>
      <c r="C58" s="10">
        <v>22</v>
      </c>
      <c r="D58" s="2" t="s">
        <v>22</v>
      </c>
    </row>
    <row r="59" spans="1:4" x14ac:dyDescent="0.25">
      <c r="A59" s="7" t="s">
        <v>3</v>
      </c>
      <c r="B59" s="15"/>
      <c r="C59" s="18"/>
    </row>
    <row r="60" spans="1:4" x14ac:dyDescent="0.25">
      <c r="B60" s="16" t="s">
        <v>9</v>
      </c>
      <c r="C60" s="10">
        <v>5.2676514428094148</v>
      </c>
    </row>
    <row r="61" spans="1:4" x14ac:dyDescent="0.25">
      <c r="B61" s="16" t="s">
        <v>6</v>
      </c>
      <c r="C61" s="6">
        <f>100-C60-C62</f>
        <v>23.8944671184003</v>
      </c>
    </row>
    <row r="62" spans="1:4" x14ac:dyDescent="0.25">
      <c r="B62" s="16" t="s">
        <v>11</v>
      </c>
      <c r="C62" s="10">
        <v>70.837881438790291</v>
      </c>
    </row>
    <row r="63" spans="1:4" x14ac:dyDescent="0.25">
      <c r="A63" s="7" t="s">
        <v>42</v>
      </c>
      <c r="B63" s="15"/>
    </row>
    <row r="64" spans="1:4" x14ac:dyDescent="0.25">
      <c r="A64" s="7" t="s">
        <v>2</v>
      </c>
      <c r="B64" s="16"/>
    </row>
    <row r="65" spans="1:5" x14ac:dyDescent="0.25">
      <c r="A65" s="7"/>
      <c r="B65" s="16" t="s">
        <v>9</v>
      </c>
      <c r="C65" s="6">
        <f>C39/100*(C11*C10)</f>
        <v>415.12024125000005</v>
      </c>
      <c r="E65" s="9"/>
    </row>
    <row r="66" spans="1:5" x14ac:dyDescent="0.25">
      <c r="A66" s="7" t="s">
        <v>3</v>
      </c>
      <c r="B66" s="16"/>
      <c r="C66" s="16"/>
      <c r="E66" s="9"/>
    </row>
    <row r="67" spans="1:5" x14ac:dyDescent="0.25">
      <c r="A67" s="7"/>
      <c r="B67" s="16" t="s">
        <v>9</v>
      </c>
      <c r="C67" s="6">
        <f>C47/100*(C12*C10)</f>
        <v>35.974125000000001</v>
      </c>
      <c r="E67" s="9"/>
    </row>
    <row r="68" spans="1:5" x14ac:dyDescent="0.25">
      <c r="A68" s="7" t="s">
        <v>37</v>
      </c>
      <c r="B68" s="15"/>
    </row>
    <row r="69" spans="1:5" x14ac:dyDescent="0.25">
      <c r="A69" s="7" t="s">
        <v>29</v>
      </c>
      <c r="B69" s="15"/>
    </row>
    <row r="70" spans="1:5" x14ac:dyDescent="0.25">
      <c r="A70" s="7"/>
      <c r="B70" s="16" t="s">
        <v>9</v>
      </c>
      <c r="C70" s="6">
        <f>C52/100*C41/100*(C11*C10)</f>
        <v>372.73041000000006</v>
      </c>
    </row>
    <row r="71" spans="1:5" x14ac:dyDescent="0.25">
      <c r="A71" s="7"/>
      <c r="B71" s="16" t="s">
        <v>50</v>
      </c>
      <c r="C71" s="6">
        <f>C53/100*C42/100*(C11*C10)</f>
        <v>0</v>
      </c>
    </row>
    <row r="72" spans="1:5" x14ac:dyDescent="0.25">
      <c r="A72" s="7" t="s">
        <v>3</v>
      </c>
      <c r="B72" s="16"/>
      <c r="C72" s="16"/>
    </row>
    <row r="73" spans="1:5" x14ac:dyDescent="0.25">
      <c r="A73" s="7"/>
      <c r="B73" s="16" t="s">
        <v>9</v>
      </c>
      <c r="C73" s="6">
        <f>C52/100*C47/100*(C12*C10)</f>
        <v>35.974125000000001</v>
      </c>
    </row>
    <row r="74" spans="1:5" x14ac:dyDescent="0.25">
      <c r="A74" s="7"/>
      <c r="B74" s="16" t="s">
        <v>50</v>
      </c>
      <c r="C74" s="6">
        <f>C53/100*C47/100*(C12*C10)</f>
        <v>0</v>
      </c>
    </row>
    <row r="75" spans="1:5" x14ac:dyDescent="0.25">
      <c r="A75" s="7" t="s">
        <v>39</v>
      </c>
      <c r="B75" s="15"/>
    </row>
    <row r="76" spans="1:5" x14ac:dyDescent="0.25">
      <c r="A76" s="7" t="s">
        <v>2</v>
      </c>
      <c r="B76" s="15"/>
    </row>
    <row r="77" spans="1:5" x14ac:dyDescent="0.25">
      <c r="B77" s="16" t="s">
        <v>9</v>
      </c>
      <c r="C77" s="6">
        <f>C56/100*C44/100*(C$11*C$10)</f>
        <v>111.15138937500001</v>
      </c>
    </row>
    <row r="78" spans="1:5" x14ac:dyDescent="0.25">
      <c r="B78" s="16" t="s">
        <v>50</v>
      </c>
      <c r="C78" s="6">
        <f>C57/100*C45/100*(C$11*C$10)</f>
        <v>107.68067504999999</v>
      </c>
    </row>
    <row r="79" spans="1:5" x14ac:dyDescent="0.25">
      <c r="B79" s="8" t="s">
        <v>11</v>
      </c>
      <c r="C79" s="6">
        <f>C58/100*C46/100*(C$11*C$10)</f>
        <v>60.37812495</v>
      </c>
    </row>
    <row r="80" spans="1:5" x14ac:dyDescent="0.25">
      <c r="A80" s="7" t="s">
        <v>3</v>
      </c>
    </row>
    <row r="81" spans="1:11" x14ac:dyDescent="0.25">
      <c r="B81" s="8" t="s">
        <v>9</v>
      </c>
      <c r="C81" s="6">
        <f>C60/100*C$47/100*(C$12*C$10)</f>
        <v>1.8949915146005623</v>
      </c>
    </row>
    <row r="82" spans="1:11" x14ac:dyDescent="0.25">
      <c r="B82" s="8" t="s">
        <v>50</v>
      </c>
      <c r="C82" s="6">
        <f>C61/100*C$47/100*(C$12*C$10)</f>
        <v>8.5958254692572229</v>
      </c>
    </row>
    <row r="83" spans="1:11" x14ac:dyDescent="0.25">
      <c r="B83" s="8" t="s">
        <v>11</v>
      </c>
      <c r="C83" s="6">
        <f>C62/100*C$47/100*(C$12*C$10)</f>
        <v>25.483308016142214</v>
      </c>
    </row>
    <row r="84" spans="1:11" x14ac:dyDescent="0.25">
      <c r="A84" s="27" t="s">
        <v>59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x14ac:dyDescent="0.25">
      <c r="B85" s="25" t="s">
        <v>51</v>
      </c>
      <c r="C85" s="25" t="s">
        <v>44</v>
      </c>
      <c r="D85" s="25" t="s">
        <v>45</v>
      </c>
      <c r="E85" s="25" t="s">
        <v>46</v>
      </c>
      <c r="F85" s="26" t="s">
        <v>10</v>
      </c>
      <c r="G85" s="25" t="s">
        <v>45</v>
      </c>
      <c r="H85" s="25" t="s">
        <v>46</v>
      </c>
      <c r="I85" s="26" t="s">
        <v>12</v>
      </c>
      <c r="J85" s="25" t="s">
        <v>45</v>
      </c>
      <c r="K85" s="25" t="s">
        <v>46</v>
      </c>
    </row>
    <row r="86" spans="1:11" x14ac:dyDescent="0.25">
      <c r="B86" s="23">
        <v>1</v>
      </c>
      <c r="C86" s="24">
        <f t="shared" ref="C86:C105" si="1">(C$65+C$67)/C15</f>
        <v>437.95569538834957</v>
      </c>
      <c r="D86" s="24">
        <f>C86</f>
        <v>437.95569538834957</v>
      </c>
      <c r="E86" s="24">
        <f t="shared" ref="E86:E105" si="2">D86/C$3</f>
        <v>0.24344396630814316</v>
      </c>
      <c r="F86" s="24">
        <f>SUM(C$70,C$71,C$73,C$74)/C15</f>
        <v>396.80051941747581</v>
      </c>
      <c r="G86" s="24">
        <f>F86</f>
        <v>396.80051941747581</v>
      </c>
      <c r="H86" s="24">
        <f t="shared" ref="H86:H105" si="3">G86/C$3</f>
        <v>0.2205672703821433</v>
      </c>
      <c r="I86" s="24">
        <f>SUM(C$77,C$78,C$79,C$81,C$82,C$83)/C15</f>
        <v>306.00418871359227</v>
      </c>
      <c r="J86" s="24">
        <f>I86</f>
        <v>306.00418871359227</v>
      </c>
      <c r="K86" s="24">
        <f t="shared" ref="K86:K105" si="4">J86/C$3</f>
        <v>0.17009682529938425</v>
      </c>
    </row>
    <row r="87" spans="1:11" x14ac:dyDescent="0.25">
      <c r="B87" s="23">
        <v>2</v>
      </c>
      <c r="C87" s="24">
        <f t="shared" si="1"/>
        <v>425.19970426053357</v>
      </c>
      <c r="D87" s="24">
        <f t="shared" ref="D87:D105" si="5">D86+C87</f>
        <v>863.15539964888308</v>
      </c>
      <c r="E87" s="24">
        <f t="shared" si="2"/>
        <v>0.47979733165585498</v>
      </c>
      <c r="F87" s="24">
        <f t="shared" ref="F87:F105" si="6">SUM(C$70,C$71,C$73,C$74)/C16</f>
        <v>385.24322273541344</v>
      </c>
      <c r="G87" s="24">
        <f>G86+F87</f>
        <v>782.04374215288931</v>
      </c>
      <c r="H87" s="24">
        <f t="shared" si="3"/>
        <v>0.43471025133568053</v>
      </c>
      <c r="I87" s="24">
        <f t="shared" ref="I87:I105" si="7">SUM(C$77,C$78,C$79,C$81,C$82,C$83)/C16</f>
        <v>297.0914453530022</v>
      </c>
      <c r="J87" s="24">
        <f>J86+I87</f>
        <v>603.09563406659447</v>
      </c>
      <c r="K87" s="24">
        <f t="shared" si="4"/>
        <v>0.33523937413373789</v>
      </c>
    </row>
    <row r="88" spans="1:11" x14ac:dyDescent="0.25">
      <c r="B88" s="23">
        <v>3</v>
      </c>
      <c r="C88" s="24">
        <f t="shared" si="1"/>
        <v>412.81524685488694</v>
      </c>
      <c r="D88" s="24">
        <f t="shared" si="5"/>
        <v>1275.97064650377</v>
      </c>
      <c r="E88" s="24">
        <f t="shared" si="2"/>
        <v>0.70926661840120619</v>
      </c>
      <c r="F88" s="24">
        <f t="shared" si="6"/>
        <v>374.02254634506153</v>
      </c>
      <c r="G88" s="24">
        <f t="shared" ref="G88:G105" si="8">G87+F88</f>
        <v>1156.0662884979508</v>
      </c>
      <c r="H88" s="24">
        <f t="shared" si="3"/>
        <v>0.64261605808668754</v>
      </c>
      <c r="I88" s="24">
        <f t="shared" si="7"/>
        <v>288.43829645922546</v>
      </c>
      <c r="J88" s="24">
        <f t="shared" ref="J88:J105" si="9">J87+I88</f>
        <v>891.53393052581987</v>
      </c>
      <c r="K88" s="24">
        <f t="shared" si="4"/>
        <v>0.49557194581757635</v>
      </c>
    </row>
    <row r="89" spans="1:11" x14ac:dyDescent="0.25">
      <c r="B89" s="23">
        <v>4</v>
      </c>
      <c r="C89" s="24">
        <f t="shared" si="1"/>
        <v>400.79150180086117</v>
      </c>
      <c r="D89" s="24">
        <f t="shared" si="5"/>
        <v>1676.7621483046312</v>
      </c>
      <c r="E89" s="24">
        <f t="shared" si="2"/>
        <v>0.93205233368795504</v>
      </c>
      <c r="F89" s="24">
        <f t="shared" si="6"/>
        <v>363.12868577190443</v>
      </c>
      <c r="G89" s="24">
        <f t="shared" si="8"/>
        <v>1519.1949742698553</v>
      </c>
      <c r="H89" s="24">
        <f t="shared" si="3"/>
        <v>0.84446635590319918</v>
      </c>
      <c r="I89" s="24">
        <f t="shared" si="7"/>
        <v>280.03718102837422</v>
      </c>
      <c r="J89" s="24">
        <f t="shared" si="9"/>
        <v>1171.571111554194</v>
      </c>
      <c r="K89" s="24">
        <f t="shared" si="4"/>
        <v>0.65123463677275928</v>
      </c>
    </row>
    <row r="90" spans="1:11" x14ac:dyDescent="0.25">
      <c r="B90" s="23">
        <v>5</v>
      </c>
      <c r="C90" s="24">
        <f t="shared" si="1"/>
        <v>389.11796291345746</v>
      </c>
      <c r="D90" s="24">
        <f t="shared" si="5"/>
        <v>2065.8801112180886</v>
      </c>
      <c r="E90" s="24">
        <f t="shared" si="2"/>
        <v>1.1483491446459637</v>
      </c>
      <c r="F90" s="24">
        <f t="shared" si="6"/>
        <v>352.55212210864511</v>
      </c>
      <c r="G90" s="24">
        <f t="shared" si="8"/>
        <v>1871.7470963785004</v>
      </c>
      <c r="H90" s="24">
        <f t="shared" si="3"/>
        <v>1.0404375188318513</v>
      </c>
      <c r="I90" s="24">
        <f t="shared" si="7"/>
        <v>271.880758279975</v>
      </c>
      <c r="J90" s="24">
        <f t="shared" si="9"/>
        <v>1443.451869834169</v>
      </c>
      <c r="K90" s="24">
        <f t="shared" si="4"/>
        <v>0.80236346294283989</v>
      </c>
    </row>
    <row r="91" spans="1:11" x14ac:dyDescent="0.25">
      <c r="B91" s="23">
        <v>6</v>
      </c>
      <c r="C91" s="24">
        <f t="shared" si="1"/>
        <v>377.78443001306545</v>
      </c>
      <c r="D91" s="24">
        <f t="shared" si="5"/>
        <v>2443.6645412311541</v>
      </c>
      <c r="E91" s="24">
        <f t="shared" si="2"/>
        <v>1.3583460484886904</v>
      </c>
      <c r="F91" s="24">
        <f t="shared" si="6"/>
        <v>342.28361369771369</v>
      </c>
      <c r="G91" s="24">
        <f t="shared" si="8"/>
        <v>2214.0307100762138</v>
      </c>
      <c r="H91" s="24">
        <f t="shared" si="3"/>
        <v>1.230700783811125</v>
      </c>
      <c r="I91" s="24">
        <f t="shared" si="7"/>
        <v>263.96190124269418</v>
      </c>
      <c r="J91" s="24">
        <f t="shared" si="9"/>
        <v>1707.4137710768632</v>
      </c>
      <c r="K91" s="24">
        <f t="shared" si="4"/>
        <v>0.94909047864194729</v>
      </c>
    </row>
    <row r="92" spans="1:11" x14ac:dyDescent="0.25">
      <c r="B92" s="23">
        <v>7</v>
      </c>
      <c r="C92" s="24">
        <f t="shared" si="1"/>
        <v>366.7810000126849</v>
      </c>
      <c r="D92" s="24">
        <f t="shared" si="5"/>
        <v>2810.4455412438392</v>
      </c>
      <c r="E92" s="24">
        <f t="shared" si="2"/>
        <v>1.5622265376563864</v>
      </c>
      <c r="F92" s="24">
        <f t="shared" si="6"/>
        <v>332.31418805603266</v>
      </c>
      <c r="G92" s="24">
        <f t="shared" si="8"/>
        <v>2546.3448981322463</v>
      </c>
      <c r="H92" s="24">
        <f t="shared" si="3"/>
        <v>1.4154224002958566</v>
      </c>
      <c r="I92" s="24">
        <f t="shared" si="7"/>
        <v>256.27369052688755</v>
      </c>
      <c r="J92" s="24">
        <f t="shared" si="9"/>
        <v>1963.6874616037508</v>
      </c>
      <c r="K92" s="24">
        <f t="shared" si="4"/>
        <v>1.0915438919420515</v>
      </c>
    </row>
    <row r="93" spans="1:11" x14ac:dyDescent="0.25">
      <c r="B93" s="23">
        <v>8</v>
      </c>
      <c r="C93" s="24">
        <f t="shared" si="1"/>
        <v>356.09805826474269</v>
      </c>
      <c r="D93" s="24">
        <f t="shared" si="5"/>
        <v>3166.5435995085818</v>
      </c>
      <c r="E93" s="24">
        <f t="shared" si="2"/>
        <v>1.760168760149295</v>
      </c>
      <c r="F93" s="24">
        <f t="shared" si="6"/>
        <v>322.63513403498325</v>
      </c>
      <c r="G93" s="24">
        <f t="shared" si="8"/>
        <v>2868.9800321672296</v>
      </c>
      <c r="H93" s="24">
        <f t="shared" si="3"/>
        <v>1.5947637755237518</v>
      </c>
      <c r="I93" s="24">
        <f t="shared" si="7"/>
        <v>248.80940827853161</v>
      </c>
      <c r="J93" s="24">
        <f t="shared" si="9"/>
        <v>2212.4968698822822</v>
      </c>
      <c r="K93" s="24">
        <f t="shared" si="4"/>
        <v>1.2298481766994342</v>
      </c>
    </row>
    <row r="94" spans="1:11" x14ac:dyDescent="0.25">
      <c r="B94" s="23">
        <v>9</v>
      </c>
      <c r="C94" s="24">
        <f t="shared" si="1"/>
        <v>345.72627015994431</v>
      </c>
      <c r="D94" s="24">
        <f t="shared" si="5"/>
        <v>3512.2698696685261</v>
      </c>
      <c r="E94" s="24">
        <f t="shared" si="2"/>
        <v>1.9523456751909538</v>
      </c>
      <c r="F94" s="24">
        <f t="shared" si="6"/>
        <v>313.23799420872155</v>
      </c>
      <c r="G94" s="24">
        <f t="shared" si="8"/>
        <v>3182.218026375951</v>
      </c>
      <c r="H94" s="24">
        <f t="shared" si="3"/>
        <v>1.7688816155508345</v>
      </c>
      <c r="I94" s="24">
        <f t="shared" si="7"/>
        <v>241.56253230925398</v>
      </c>
      <c r="J94" s="24">
        <f t="shared" si="9"/>
        <v>2454.0594021915363</v>
      </c>
      <c r="K94" s="24">
        <f t="shared" si="4"/>
        <v>1.3641241813182525</v>
      </c>
    </row>
    <row r="95" spans="1:11" x14ac:dyDescent="0.25">
      <c r="B95" s="23">
        <v>10</v>
      </c>
      <c r="C95" s="24">
        <f t="shared" si="1"/>
        <v>335.65657297081975</v>
      </c>
      <c r="D95" s="24">
        <f t="shared" si="5"/>
        <v>3847.9264426393456</v>
      </c>
      <c r="E95" s="24">
        <f t="shared" si="2"/>
        <v>2.138925204357613</v>
      </c>
      <c r="F95" s="24">
        <f t="shared" si="6"/>
        <v>304.1145574841957</v>
      </c>
      <c r="G95" s="24">
        <f t="shared" si="8"/>
        <v>3486.3325838601468</v>
      </c>
      <c r="H95" s="24">
        <f t="shared" si="3"/>
        <v>1.93792806217907</v>
      </c>
      <c r="I95" s="24">
        <f t="shared" si="7"/>
        <v>234.52673039733395</v>
      </c>
      <c r="J95" s="24">
        <f t="shared" si="9"/>
        <v>2688.58613258887</v>
      </c>
      <c r="K95" s="24">
        <f t="shared" si="4"/>
        <v>1.4944892343462313</v>
      </c>
    </row>
    <row r="96" spans="1:11" x14ac:dyDescent="0.25">
      <c r="B96" s="23">
        <v>11</v>
      </c>
      <c r="C96" s="24">
        <f t="shared" si="1"/>
        <v>325.88016793283469</v>
      </c>
      <c r="D96" s="24">
        <f t="shared" si="5"/>
        <v>4173.80661057218</v>
      </c>
      <c r="E96" s="24">
        <f t="shared" si="2"/>
        <v>2.3200703783058256</v>
      </c>
      <c r="F96" s="24">
        <f t="shared" si="6"/>
        <v>295.25685192640356</v>
      </c>
      <c r="G96" s="24">
        <f t="shared" si="8"/>
        <v>3781.5894357865504</v>
      </c>
      <c r="H96" s="24">
        <f t="shared" si="3"/>
        <v>2.1020508258958035</v>
      </c>
      <c r="I96" s="24">
        <f t="shared" si="7"/>
        <v>227.69585475469316</v>
      </c>
      <c r="J96" s="24">
        <f t="shared" si="9"/>
        <v>2916.2819873435633</v>
      </c>
      <c r="K96" s="24">
        <f t="shared" si="4"/>
        <v>1.6210572469947544</v>
      </c>
    </row>
    <row r="97" spans="1:11" x14ac:dyDescent="0.25">
      <c r="B97" s="23">
        <v>12</v>
      </c>
      <c r="C97" s="24">
        <f t="shared" si="1"/>
        <v>316.3885125561502</v>
      </c>
      <c r="D97" s="24">
        <f t="shared" si="5"/>
        <v>4490.1951231283301</v>
      </c>
      <c r="E97" s="24">
        <f t="shared" si="2"/>
        <v>2.4959394792264202</v>
      </c>
      <c r="F97" s="24">
        <f t="shared" si="6"/>
        <v>286.65713779262489</v>
      </c>
      <c r="G97" s="24">
        <f t="shared" si="8"/>
        <v>4068.2465735791752</v>
      </c>
      <c r="H97" s="24">
        <f t="shared" si="3"/>
        <v>2.2613933149411758</v>
      </c>
      <c r="I97" s="24">
        <f t="shared" si="7"/>
        <v>221.06393665504194</v>
      </c>
      <c r="J97" s="24">
        <f t="shared" si="9"/>
        <v>3137.345923998605</v>
      </c>
      <c r="K97" s="24">
        <f t="shared" si="4"/>
        <v>1.7439388126729323</v>
      </c>
    </row>
    <row r="98" spans="1:11" x14ac:dyDescent="0.25">
      <c r="B98" s="23">
        <v>13</v>
      </c>
      <c r="C98" s="24">
        <f t="shared" si="1"/>
        <v>307.17331316131089</v>
      </c>
      <c r="D98" s="24">
        <f t="shared" si="5"/>
        <v>4797.3684362896411</v>
      </c>
      <c r="E98" s="24">
        <f t="shared" si="2"/>
        <v>2.6666861791493282</v>
      </c>
      <c r="F98" s="24">
        <f t="shared" si="6"/>
        <v>278.30790076953872</v>
      </c>
      <c r="G98" s="24">
        <f t="shared" si="8"/>
        <v>4346.5544743487135</v>
      </c>
      <c r="H98" s="24">
        <f t="shared" si="3"/>
        <v>2.4160947606162941</v>
      </c>
      <c r="I98" s="24">
        <f t="shared" si="7"/>
        <v>214.62518121848731</v>
      </c>
      <c r="J98" s="24">
        <f t="shared" si="9"/>
        <v>3351.9711052170924</v>
      </c>
      <c r="K98" s="24">
        <f t="shared" si="4"/>
        <v>1.8632413036226194</v>
      </c>
    </row>
    <row r="99" spans="1:11" x14ac:dyDescent="0.25">
      <c r="B99" s="23">
        <v>14</v>
      </c>
      <c r="C99" s="24">
        <f t="shared" si="1"/>
        <v>298.22651763234063</v>
      </c>
      <c r="D99" s="24">
        <f t="shared" si="5"/>
        <v>5095.5949539219819</v>
      </c>
      <c r="E99" s="24">
        <f t="shared" si="2"/>
        <v>2.8324596742201122</v>
      </c>
      <c r="F99" s="24">
        <f t="shared" si="6"/>
        <v>270.20184540731913</v>
      </c>
      <c r="G99" s="24">
        <f t="shared" si="8"/>
        <v>4616.756319756033</v>
      </c>
      <c r="H99" s="24">
        <f t="shared" si="3"/>
        <v>2.5662903389416525</v>
      </c>
      <c r="I99" s="24">
        <f t="shared" si="7"/>
        <v>208.37396234804592</v>
      </c>
      <c r="J99" s="24">
        <f t="shared" si="9"/>
        <v>3560.3450675651384</v>
      </c>
      <c r="K99" s="24">
        <f t="shared" si="4"/>
        <v>1.9790689647388207</v>
      </c>
    </row>
    <row r="100" spans="1:11" x14ac:dyDescent="0.25">
      <c r="B100" s="23">
        <v>15</v>
      </c>
      <c r="C100" s="24">
        <f t="shared" si="1"/>
        <v>289.54030838091325</v>
      </c>
      <c r="D100" s="24">
        <f t="shared" si="5"/>
        <v>5385.1352623028952</v>
      </c>
      <c r="E100" s="24">
        <f t="shared" si="2"/>
        <v>2.9934048150655337</v>
      </c>
      <c r="F100" s="24">
        <f t="shared" si="6"/>
        <v>262.33188874497</v>
      </c>
      <c r="G100" s="24">
        <f t="shared" si="8"/>
        <v>4879.0882085010035</v>
      </c>
      <c r="H100" s="24">
        <f t="shared" si="3"/>
        <v>2.7121112887720975</v>
      </c>
      <c r="I100" s="24">
        <f t="shared" si="7"/>
        <v>202.30481781363682</v>
      </c>
      <c r="J100" s="24">
        <f t="shared" si="9"/>
        <v>3762.6498853787753</v>
      </c>
      <c r="K100" s="24">
        <f t="shared" si="4"/>
        <v>2.0915230046574624</v>
      </c>
    </row>
    <row r="101" spans="1:11" x14ac:dyDescent="0.25">
      <c r="B101" s="23">
        <v>16</v>
      </c>
      <c r="C101" s="24">
        <f t="shared" si="1"/>
        <v>281.10709551544977</v>
      </c>
      <c r="D101" s="24">
        <f t="shared" si="5"/>
        <v>5666.2423578183452</v>
      </c>
      <c r="E101" s="24">
        <f t="shared" si="2"/>
        <v>3.1496622333620596</v>
      </c>
      <c r="F101" s="24">
        <f t="shared" si="6"/>
        <v>254.69115412133016</v>
      </c>
      <c r="G101" s="24">
        <f t="shared" si="8"/>
        <v>5133.7793626223338</v>
      </c>
      <c r="H101" s="24">
        <f t="shared" si="3"/>
        <v>2.8536850264715587</v>
      </c>
      <c r="I101" s="24">
        <f t="shared" si="7"/>
        <v>196.41244447925908</v>
      </c>
      <c r="J101" s="24">
        <f t="shared" si="9"/>
        <v>3959.0623298580344</v>
      </c>
      <c r="K101" s="24">
        <f t="shared" si="4"/>
        <v>2.2007016841901246</v>
      </c>
    </row>
    <row r="102" spans="1:11" x14ac:dyDescent="0.25">
      <c r="B102" s="23">
        <v>17</v>
      </c>
      <c r="C102" s="24">
        <f t="shared" si="1"/>
        <v>272.91951020917458</v>
      </c>
      <c r="D102" s="24">
        <f t="shared" si="5"/>
        <v>5939.1618680275196</v>
      </c>
      <c r="E102" s="24">
        <f t="shared" si="2"/>
        <v>3.3013684647179096</v>
      </c>
      <c r="F102" s="24">
        <f t="shared" si="6"/>
        <v>247.27296516633996</v>
      </c>
      <c r="G102" s="24">
        <f t="shared" si="8"/>
        <v>5381.0523277886741</v>
      </c>
      <c r="H102" s="24">
        <f t="shared" si="3"/>
        <v>2.9911352572477345</v>
      </c>
      <c r="I102" s="24">
        <f t="shared" si="7"/>
        <v>190.69169366918356</v>
      </c>
      <c r="J102" s="24">
        <f t="shared" si="9"/>
        <v>4149.7540235272181</v>
      </c>
      <c r="K102" s="24">
        <f t="shared" si="4"/>
        <v>2.3067004021830004</v>
      </c>
    </row>
    <row r="103" spans="1:11" x14ac:dyDescent="0.25">
      <c r="B103" s="23">
        <v>18</v>
      </c>
      <c r="C103" s="24">
        <f t="shared" si="1"/>
        <v>264.97039826133454</v>
      </c>
      <c r="D103" s="24">
        <f t="shared" si="5"/>
        <v>6204.1322662888542</v>
      </c>
      <c r="E103" s="24">
        <f t="shared" si="2"/>
        <v>3.448656067976017</v>
      </c>
      <c r="F103" s="24">
        <f t="shared" si="6"/>
        <v>240.07083996732035</v>
      </c>
      <c r="G103" s="24">
        <f t="shared" si="8"/>
        <v>5621.1231677559945</v>
      </c>
      <c r="H103" s="24">
        <f t="shared" si="3"/>
        <v>3.1245820832440212</v>
      </c>
      <c r="I103" s="24">
        <f t="shared" si="7"/>
        <v>185.13756666911024</v>
      </c>
      <c r="J103" s="24">
        <f t="shared" si="9"/>
        <v>4334.8915901963283</v>
      </c>
      <c r="K103" s="24">
        <f t="shared" si="4"/>
        <v>2.4096117788751128</v>
      </c>
    </row>
    <row r="104" spans="1:11" x14ac:dyDescent="0.25">
      <c r="B104" s="23">
        <v>19</v>
      </c>
      <c r="C104" s="24">
        <f t="shared" si="1"/>
        <v>257.25281384595587</v>
      </c>
      <c r="D104" s="24">
        <f t="shared" si="5"/>
        <v>6461.3850801348099</v>
      </c>
      <c r="E104" s="24">
        <f t="shared" si="2"/>
        <v>3.5916537410421401</v>
      </c>
      <c r="F104" s="24">
        <f t="shared" si="6"/>
        <v>233.0784854051654</v>
      </c>
      <c r="G104" s="24">
        <f t="shared" si="8"/>
        <v>5854.2016531611598</v>
      </c>
      <c r="H104" s="24">
        <f t="shared" si="3"/>
        <v>3.2541421084831348</v>
      </c>
      <c r="I104" s="24">
        <f t="shared" si="7"/>
        <v>179.74521035835949</v>
      </c>
      <c r="J104" s="24">
        <f t="shared" si="9"/>
        <v>4514.6368005546874</v>
      </c>
      <c r="K104" s="24">
        <f t="shared" si="4"/>
        <v>2.5095257368286199</v>
      </c>
    </row>
    <row r="105" spans="1:11" x14ac:dyDescent="0.25">
      <c r="B105" s="23">
        <v>20</v>
      </c>
      <c r="C105" s="24">
        <f t="shared" si="1"/>
        <v>249.76001344267559</v>
      </c>
      <c r="D105" s="24">
        <f t="shared" si="5"/>
        <v>6711.1450935774856</v>
      </c>
      <c r="E105" s="24">
        <f t="shared" si="2"/>
        <v>3.730486433339347</v>
      </c>
      <c r="F105" s="24">
        <f t="shared" si="6"/>
        <v>226.28979165550038</v>
      </c>
      <c r="G105" s="24">
        <f t="shared" si="8"/>
        <v>6080.4914448166601</v>
      </c>
      <c r="H105" s="24">
        <f t="shared" si="3"/>
        <v>3.3799285407541189</v>
      </c>
      <c r="I105" s="24">
        <f t="shared" si="7"/>
        <v>174.50991296928103</v>
      </c>
      <c r="J105" s="24">
        <f t="shared" si="9"/>
        <v>4689.1467135239682</v>
      </c>
      <c r="K105" s="24">
        <f t="shared" si="4"/>
        <v>2.6065295795019279</v>
      </c>
    </row>
    <row r="106" spans="1:11" x14ac:dyDescent="0.25">
      <c r="A106" s="27" t="s">
        <v>60</v>
      </c>
    </row>
    <row r="107" spans="1:11" x14ac:dyDescent="0.25">
      <c r="A107" s="7" t="s">
        <v>42</v>
      </c>
    </row>
    <row r="108" spans="1:11" x14ac:dyDescent="0.25">
      <c r="A108" s="8" t="s">
        <v>9</v>
      </c>
    </row>
    <row r="109" spans="1:11" x14ac:dyDescent="0.25">
      <c r="B109" s="8" t="s">
        <v>2</v>
      </c>
      <c r="C109" s="6">
        <f>C65/C$15+C65/C$16+C65/C$17+C65/C$18+C65/C$19+C65/C$20+C65/C$21+C65/C$22+C65/C$23+C65/C$24+C65/C$25+C65/C$26+C65/C$27+C65/C$28+C65/C$29</f>
        <v>4955.6784932493256</v>
      </c>
    </row>
    <row r="110" spans="1:11" x14ac:dyDescent="0.25">
      <c r="B110" s="8" t="s">
        <v>3</v>
      </c>
      <c r="C110" s="6">
        <f>C67/C$15+C67/C$16+C67/C$17+C67/C$18+C67/C$19+C67/C$20+C67/C$21+C67/C$22+C67/C$23+C67/C$24+C67/C$25+C67/C$26+C67/C$27+C67/C$28+C67/C$29</f>
        <v>429.45676905356862</v>
      </c>
    </row>
    <row r="111" spans="1:11" x14ac:dyDescent="0.25">
      <c r="A111" s="7" t="s">
        <v>37</v>
      </c>
      <c r="B111" s="8"/>
      <c r="C111" s="8"/>
    </row>
    <row r="112" spans="1:11" x14ac:dyDescent="0.25">
      <c r="A112" s="8" t="s">
        <v>9</v>
      </c>
      <c r="B112" s="8"/>
    </row>
    <row r="113" spans="1:3" x14ac:dyDescent="0.25">
      <c r="B113" s="8" t="s">
        <v>2</v>
      </c>
      <c r="C113" s="6">
        <f>C70/C$15+C70/C$16+C70/C$17+C70/C$18+C70/C$19+C70/C$20+C70/C$21+C70/C$22+C70/C$23+C70/C$24+C70/C$25+C70/C$26+C70/C$27+C70/C$28+C70/C$29</f>
        <v>4449.6314394474357</v>
      </c>
    </row>
    <row r="114" spans="1:3" x14ac:dyDescent="0.25">
      <c r="B114" s="8" t="s">
        <v>3</v>
      </c>
      <c r="C114" s="6">
        <f>C73/C$15+C73/C$16+C73/C$17+C73/C$18+C73/C$19+C73/C$20+C73/C$21+C73/C$22+C73/C$23+C73/C$24+C73/C$25+C73/C$26+C73/C$27+C73/C$28+C73/C$29</f>
        <v>429.45676905356862</v>
      </c>
    </row>
    <row r="115" spans="1:3" x14ac:dyDescent="0.25">
      <c r="A115" s="8" t="s">
        <v>50</v>
      </c>
      <c r="B115" s="8"/>
      <c r="C115" s="8"/>
    </row>
    <row r="116" spans="1:3" x14ac:dyDescent="0.25">
      <c r="B116" s="8" t="s">
        <v>2</v>
      </c>
      <c r="C116" s="6">
        <f>C71/C$15+C71/C$16+C71/C$17+C71/C$18+C71/C$19+C71/C$20+C71/C$21+C71/C$22+C71/C$23+C71/C$24+C71/C$25+C71/C$26+C71/C$27+C71/C$28+C71/C$29</f>
        <v>0</v>
      </c>
    </row>
    <row r="117" spans="1:3" x14ac:dyDescent="0.25">
      <c r="B117" s="8" t="s">
        <v>3</v>
      </c>
      <c r="C117" s="6">
        <f>C74/C$15+C74/C$16+C74/C$17+C74/C$18+C74/C$19+C74/C$20+C74/C$21+C74/C$22+C74/C$23+C74/C$24+C74/C$25+C74/C$26+C74/C$27+C74/C$28+C74/C$29</f>
        <v>0</v>
      </c>
    </row>
    <row r="118" spans="1:3" x14ac:dyDescent="0.25">
      <c r="A118" s="7" t="s">
        <v>39</v>
      </c>
      <c r="B118" s="8"/>
      <c r="C118" s="8"/>
    </row>
    <row r="119" spans="1:3" x14ac:dyDescent="0.25">
      <c r="A119" s="8" t="s">
        <v>9</v>
      </c>
    </row>
    <row r="120" spans="1:3" x14ac:dyDescent="0.25">
      <c r="B120" s="8" t="s">
        <v>2</v>
      </c>
      <c r="C120" s="6">
        <f>C77/C$15+C77/C$16+C77/C$17+C77/C$18+C77/C$19+C77/C$20+C77/C$21+C77/C$22+C77/C$23+C77/C$24+C77/C$25+C77/C$26+C77/C$27+C77/C$28+C77/C$29</f>
        <v>1326.9180711637225</v>
      </c>
    </row>
    <row r="121" spans="1:3" x14ac:dyDescent="0.25">
      <c r="B121" s="8" t="s">
        <v>3</v>
      </c>
      <c r="C121" s="6">
        <f>C81/C$15+C81/C$16+C81/C$17+C81/C$18+C81/C$19+C81/C$20+C81/C$21+C81/C$22+C81/C$23+C81/C$24+C81/C$25+C81/C$26+C81/C$27+C81/C$28+C81/C$29</f>
        <v>22.622285691292998</v>
      </c>
    </row>
    <row r="122" spans="1:3" x14ac:dyDescent="0.25">
      <c r="A122" s="8" t="s">
        <v>6</v>
      </c>
    </row>
    <row r="124" spans="1:3" x14ac:dyDescent="0.25">
      <c r="B124" s="8" t="s">
        <v>2</v>
      </c>
      <c r="C124" s="6">
        <f>C78/C$15+C78/C$16+C78/C$17+C78/C$18+C78/C$19+C78/C$20+C78/C$21+C78/C$22+C78/C$23+C78/C$24+C78/C$25+C78/C$26+C78/C$27+C78/C$28+C78/C$29</f>
        <v>1285.4849088471283</v>
      </c>
    </row>
    <row r="125" spans="1:3" x14ac:dyDescent="0.25">
      <c r="B125" s="8" t="s">
        <v>3</v>
      </c>
      <c r="C125" s="6">
        <f>C82/C$15+C82/C$16+C82/C$17+C82/C$18+C82/C$19+C82/C$20+C82/C$21+C82/C$22+C82/C$23+C82/C$24+C82/C$25+C82/C$26+C82/C$27+C82/C$28+C82/C$29</f>
        <v>102.61640646924927</v>
      </c>
    </row>
    <row r="126" spans="1:3" x14ac:dyDescent="0.25">
      <c r="A126" s="8" t="s">
        <v>11</v>
      </c>
    </row>
    <row r="127" spans="1:3" x14ac:dyDescent="0.25">
      <c r="B127" s="8" t="s">
        <v>2</v>
      </c>
      <c r="C127" s="6">
        <f>C79/C$15+C79/C$16+C79/C$17+C79/C$18+C79/C$19+C79/C$20+C79/C$21+C79/C$22+C79/C$23+C79/C$24+C79/C$25+C79/C$26+C79/C$27+C79/C$28+C79/C$29</f>
        <v>720.79013631435521</v>
      </c>
    </row>
    <row r="128" spans="1:3" x14ac:dyDescent="0.25">
      <c r="B128" s="8" t="s">
        <v>3</v>
      </c>
      <c r="C128" s="6">
        <f>C83/C$15+C83/C$16+C83/C$17+C83/C$18+C83/C$19+C83/C$20+C83/C$21+C83/C$22+C83/C$23+C83/C$24+C83/C$25+C83/C$26+C83/C$27+C83/C$28+C83/C$29</f>
        <v>304.21807689302625</v>
      </c>
    </row>
    <row r="129" spans="1:3" ht="15.75" x14ac:dyDescent="0.25">
      <c r="A129" s="11" t="s">
        <v>43</v>
      </c>
    </row>
    <row r="130" spans="1:3" x14ac:dyDescent="0.25">
      <c r="A130" s="7" t="s">
        <v>42</v>
      </c>
      <c r="C130" s="6">
        <f>(C109+C110)-C3</f>
        <v>3586.1352623028943</v>
      </c>
    </row>
    <row r="131" spans="1:3" x14ac:dyDescent="0.25">
      <c r="A131" s="7" t="s">
        <v>37</v>
      </c>
      <c r="C131" s="6">
        <f>(C113+C114+C116+C117)-C3</f>
        <v>3080.0882085010044</v>
      </c>
    </row>
    <row r="132" spans="1:3" x14ac:dyDescent="0.25">
      <c r="A132" s="7" t="s">
        <v>39</v>
      </c>
      <c r="C132" s="6">
        <f>(C120+C121+C124+C125+C127+C128)-C3</f>
        <v>1963.6498853787743</v>
      </c>
    </row>
    <row r="133" spans="1:3" ht="15.75" x14ac:dyDescent="0.25">
      <c r="A133" s="11" t="s">
        <v>52</v>
      </c>
    </row>
    <row r="134" spans="1:3" x14ac:dyDescent="0.25">
      <c r="A134" s="8" t="s">
        <v>53</v>
      </c>
      <c r="C134" s="2">
        <v>1.1850000000000001</v>
      </c>
    </row>
    <row r="135" spans="1:3" x14ac:dyDescent="0.25">
      <c r="A135" s="8" t="s">
        <v>54</v>
      </c>
      <c r="C135" s="2">
        <v>1</v>
      </c>
    </row>
    <row r="136" spans="1:3" x14ac:dyDescent="0.25">
      <c r="A136" s="8" t="s">
        <v>55</v>
      </c>
      <c r="C136" s="6">
        <f>15*C134*C4*C135</f>
        <v>26.662500000000001</v>
      </c>
    </row>
    <row r="137" spans="1:3" x14ac:dyDescent="0.25">
      <c r="A137" s="8" t="s">
        <v>56</v>
      </c>
      <c r="C137" s="2">
        <v>30</v>
      </c>
    </row>
    <row r="138" spans="1:3" x14ac:dyDescent="0.25">
      <c r="A138" s="8" t="s">
        <v>57</v>
      </c>
      <c r="C138" s="6">
        <f>C137*C136</f>
        <v>799.875</v>
      </c>
    </row>
    <row r="139" spans="1:3" x14ac:dyDescent="0.25">
      <c r="A139" s="8" t="s">
        <v>58</v>
      </c>
      <c r="C139" s="6">
        <f>C138+C3</f>
        <v>2598.875</v>
      </c>
    </row>
  </sheetData>
  <sheetProtection password="8BDB" sheet="1" objects="1" scenarios="1"/>
  <mergeCells count="1">
    <mergeCell ref="D1:E1"/>
  </mergeCells>
  <pageMargins left="0.7" right="0.7" top="0.75" bottom="0.75" header="0.3" footer="0.3"/>
  <pageSetup paperSize="8" scale="9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39"/>
  <sheetViews>
    <sheetView topLeftCell="A103" zoomScale="85" zoomScaleNormal="85" workbookViewId="0">
      <selection activeCell="E126" sqref="E126"/>
    </sheetView>
  </sheetViews>
  <sheetFormatPr defaultRowHeight="15" x14ac:dyDescent="0.25"/>
  <cols>
    <col min="1" max="1" width="59.28515625" style="8" bestFit="1" customWidth="1"/>
    <col min="2" max="2" width="11" style="9" bestFit="1" customWidth="1"/>
    <col min="3" max="3" width="10.85546875" style="9" bestFit="1" customWidth="1"/>
    <col min="4" max="4" width="31.5703125" style="9" bestFit="1" customWidth="1"/>
    <col min="5" max="5" width="21.28515625" bestFit="1" customWidth="1"/>
    <col min="6" max="6" width="9.140625" bestFit="1" customWidth="1"/>
    <col min="7" max="7" width="7.7109375" bestFit="1" customWidth="1"/>
    <col min="8" max="8" width="13.5703125" bestFit="1" customWidth="1"/>
    <col min="9" max="9" width="10.5703125" bestFit="1" customWidth="1"/>
    <col min="10" max="10" width="7.7109375" bestFit="1" customWidth="1"/>
    <col min="11" max="11" width="13.5703125" bestFit="1" customWidth="1"/>
  </cols>
  <sheetData>
    <row r="1" spans="1:9" x14ac:dyDescent="0.25">
      <c r="B1" s="27" t="s">
        <v>16</v>
      </c>
      <c r="D1" s="28" t="s">
        <v>17</v>
      </c>
      <c r="E1" s="29"/>
      <c r="H1" s="13"/>
      <c r="I1" s="1" t="s">
        <v>61</v>
      </c>
    </row>
    <row r="2" spans="1:9" ht="15.75" x14ac:dyDescent="0.25">
      <c r="A2" s="11" t="s">
        <v>23</v>
      </c>
      <c r="H2" s="14"/>
      <c r="I2" s="1" t="s">
        <v>62</v>
      </c>
    </row>
    <row r="3" spans="1:9" x14ac:dyDescent="0.25">
      <c r="A3" s="7" t="s">
        <v>24</v>
      </c>
      <c r="B3" s="9" t="s">
        <v>4</v>
      </c>
      <c r="C3" s="2">
        <v>2699</v>
      </c>
      <c r="D3" s="2" t="s">
        <v>64</v>
      </c>
      <c r="E3" s="3">
        <v>41911</v>
      </c>
    </row>
    <row r="4" spans="1:9" x14ac:dyDescent="0.25">
      <c r="A4" s="7" t="s">
        <v>25</v>
      </c>
      <c r="B4" s="9" t="s">
        <v>47</v>
      </c>
      <c r="C4" s="2">
        <v>1.5</v>
      </c>
      <c r="D4"/>
    </row>
    <row r="5" spans="1:9" x14ac:dyDescent="0.25">
      <c r="A5" s="7" t="s">
        <v>7</v>
      </c>
      <c r="B5" s="9" t="s">
        <v>31</v>
      </c>
      <c r="C5" s="2">
        <v>7</v>
      </c>
    </row>
    <row r="6" spans="1:9" x14ac:dyDescent="0.25">
      <c r="A6" s="7" t="s">
        <v>26</v>
      </c>
      <c r="B6" s="9" t="s">
        <v>32</v>
      </c>
      <c r="C6" s="2">
        <f>14.4/8</f>
        <v>1.8</v>
      </c>
      <c r="D6" s="2" t="s">
        <v>8</v>
      </c>
    </row>
    <row r="7" spans="1:9" x14ac:dyDescent="0.25">
      <c r="A7" s="7" t="s">
        <v>27</v>
      </c>
      <c r="C7" s="4">
        <f>C6*C5</f>
        <v>12.6</v>
      </c>
    </row>
    <row r="8" spans="1:9" x14ac:dyDescent="0.25">
      <c r="A8" s="7" t="s">
        <v>0</v>
      </c>
      <c r="B8" s="9" t="s">
        <v>47</v>
      </c>
      <c r="C8" s="2">
        <v>3</v>
      </c>
    </row>
    <row r="9" spans="1:9" x14ac:dyDescent="0.25">
      <c r="A9" s="7" t="s">
        <v>1</v>
      </c>
      <c r="B9" s="9" t="s">
        <v>48</v>
      </c>
      <c r="C9" s="2">
        <v>1282.5</v>
      </c>
      <c r="D9" s="2" t="s">
        <v>20</v>
      </c>
    </row>
    <row r="10" spans="1:9" x14ac:dyDescent="0.25">
      <c r="A10" s="7" t="s">
        <v>28</v>
      </c>
      <c r="B10" s="9" t="s">
        <v>49</v>
      </c>
      <c r="C10" s="4">
        <f>C9*C4</f>
        <v>1923.75</v>
      </c>
    </row>
    <row r="11" spans="1:9" x14ac:dyDescent="0.25">
      <c r="A11" s="7" t="s">
        <v>29</v>
      </c>
      <c r="B11" s="9" t="s">
        <v>33</v>
      </c>
      <c r="C11" s="21">
        <v>0.78</v>
      </c>
    </row>
    <row r="12" spans="1:9" x14ac:dyDescent="0.25">
      <c r="A12" s="7" t="s">
        <v>3</v>
      </c>
      <c r="C12" s="22">
        <f>1-C11</f>
        <v>0.21999999999999997</v>
      </c>
    </row>
    <row r="13" spans="1:9" x14ac:dyDescent="0.25">
      <c r="A13" s="7" t="s">
        <v>15</v>
      </c>
      <c r="C13" s="5">
        <v>0.03</v>
      </c>
    </row>
    <row r="14" spans="1:9" x14ac:dyDescent="0.25">
      <c r="A14" s="17" t="s">
        <v>30</v>
      </c>
      <c r="B14" s="18" t="s">
        <v>63</v>
      </c>
      <c r="C14" s="18"/>
    </row>
    <row r="15" spans="1:9" x14ac:dyDescent="0.25">
      <c r="B15" s="9">
        <v>1</v>
      </c>
      <c r="C15" s="6">
        <f>1+C13</f>
        <v>1.03</v>
      </c>
    </row>
    <row r="16" spans="1:9" x14ac:dyDescent="0.25">
      <c r="B16" s="9">
        <v>2</v>
      </c>
      <c r="C16" s="6">
        <f>$C$15^B16</f>
        <v>1.0609</v>
      </c>
    </row>
    <row r="17" spans="2:3" x14ac:dyDescent="0.25">
      <c r="B17" s="9">
        <v>3</v>
      </c>
      <c r="C17" s="6">
        <f t="shared" ref="C17:C34" si="0">$C$15^B17</f>
        <v>1.092727</v>
      </c>
    </row>
    <row r="18" spans="2:3" x14ac:dyDescent="0.25">
      <c r="B18" s="9">
        <v>4</v>
      </c>
      <c r="C18" s="6">
        <f t="shared" si="0"/>
        <v>1.1255088099999999</v>
      </c>
    </row>
    <row r="19" spans="2:3" x14ac:dyDescent="0.25">
      <c r="B19" s="9">
        <v>5</v>
      </c>
      <c r="C19" s="6">
        <f t="shared" si="0"/>
        <v>1.1592740742999998</v>
      </c>
    </row>
    <row r="20" spans="2:3" x14ac:dyDescent="0.25">
      <c r="B20" s="9">
        <v>6</v>
      </c>
      <c r="C20" s="6">
        <f t="shared" si="0"/>
        <v>1.1940522965289999</v>
      </c>
    </row>
    <row r="21" spans="2:3" x14ac:dyDescent="0.25">
      <c r="B21" s="9">
        <v>7</v>
      </c>
      <c r="C21" s="6">
        <f t="shared" si="0"/>
        <v>1.22987386542487</v>
      </c>
    </row>
    <row r="22" spans="2:3" x14ac:dyDescent="0.25">
      <c r="B22" s="9">
        <v>8</v>
      </c>
      <c r="C22" s="6">
        <f t="shared" si="0"/>
        <v>1.2667700813876159</v>
      </c>
    </row>
    <row r="23" spans="2:3" x14ac:dyDescent="0.25">
      <c r="B23" s="9">
        <v>9</v>
      </c>
      <c r="C23" s="6">
        <f t="shared" si="0"/>
        <v>1.3047731838292445</v>
      </c>
    </row>
    <row r="24" spans="2:3" x14ac:dyDescent="0.25">
      <c r="B24" s="9">
        <v>10</v>
      </c>
      <c r="C24" s="6">
        <f t="shared" si="0"/>
        <v>1.3439163793441218</v>
      </c>
    </row>
    <row r="25" spans="2:3" x14ac:dyDescent="0.25">
      <c r="B25" s="9">
        <v>11</v>
      </c>
      <c r="C25" s="6">
        <f t="shared" si="0"/>
        <v>1.3842338707244455</v>
      </c>
    </row>
    <row r="26" spans="2:3" x14ac:dyDescent="0.25">
      <c r="B26" s="9">
        <v>12</v>
      </c>
      <c r="C26" s="6">
        <f t="shared" si="0"/>
        <v>1.4257608868461786</v>
      </c>
    </row>
    <row r="27" spans="2:3" x14ac:dyDescent="0.25">
      <c r="B27" s="9">
        <v>13</v>
      </c>
      <c r="C27" s="6">
        <f t="shared" si="0"/>
        <v>1.4685337134515639</v>
      </c>
    </row>
    <row r="28" spans="2:3" x14ac:dyDescent="0.25">
      <c r="B28" s="9">
        <v>14</v>
      </c>
      <c r="C28" s="6">
        <f t="shared" si="0"/>
        <v>1.512589724855111</v>
      </c>
    </row>
    <row r="29" spans="2:3" x14ac:dyDescent="0.25">
      <c r="B29" s="9">
        <v>15</v>
      </c>
      <c r="C29" s="6">
        <f t="shared" si="0"/>
        <v>1.5579674166007644</v>
      </c>
    </row>
    <row r="30" spans="2:3" x14ac:dyDescent="0.25">
      <c r="B30" s="9">
        <v>16</v>
      </c>
      <c r="C30" s="6">
        <f t="shared" si="0"/>
        <v>1.6047064390987871</v>
      </c>
    </row>
    <row r="31" spans="2:3" x14ac:dyDescent="0.25">
      <c r="B31" s="9">
        <v>17</v>
      </c>
      <c r="C31" s="6">
        <f t="shared" si="0"/>
        <v>1.6528476322717507</v>
      </c>
    </row>
    <row r="32" spans="2:3" x14ac:dyDescent="0.25">
      <c r="B32" s="9">
        <v>18</v>
      </c>
      <c r="C32" s="6">
        <f t="shared" si="0"/>
        <v>1.7024330612399032</v>
      </c>
    </row>
    <row r="33" spans="1:5" x14ac:dyDescent="0.25">
      <c r="B33" s="9">
        <v>19</v>
      </c>
      <c r="C33" s="6">
        <f t="shared" si="0"/>
        <v>1.7535060530771003</v>
      </c>
    </row>
    <row r="34" spans="1:5" x14ac:dyDescent="0.25">
      <c r="B34" s="9">
        <v>20</v>
      </c>
      <c r="C34" s="6">
        <f t="shared" si="0"/>
        <v>1.8061112346694133</v>
      </c>
    </row>
    <row r="36" spans="1:5" ht="15.75" x14ac:dyDescent="0.25">
      <c r="A36" s="11" t="s">
        <v>5</v>
      </c>
    </row>
    <row r="37" spans="1:5" x14ac:dyDescent="0.25">
      <c r="A37" s="27" t="s">
        <v>35</v>
      </c>
    </row>
    <row r="38" spans="1:5" x14ac:dyDescent="0.25">
      <c r="A38" s="7" t="s">
        <v>36</v>
      </c>
    </row>
    <row r="39" spans="1:5" x14ac:dyDescent="0.25">
      <c r="A39" s="8" t="s">
        <v>9</v>
      </c>
      <c r="B39" s="15" t="s">
        <v>34</v>
      </c>
      <c r="C39" s="19">
        <v>27.664999999999999</v>
      </c>
      <c r="D39" s="2" t="s">
        <v>13</v>
      </c>
      <c r="E39" s="2" t="s">
        <v>65</v>
      </c>
    </row>
    <row r="40" spans="1:5" x14ac:dyDescent="0.25">
      <c r="A40" s="7" t="s">
        <v>37</v>
      </c>
      <c r="B40" s="15"/>
      <c r="C40" s="20"/>
    </row>
    <row r="41" spans="1:5" x14ac:dyDescent="0.25">
      <c r="A41" s="8" t="s">
        <v>9</v>
      </c>
      <c r="B41" s="15" t="s">
        <v>34</v>
      </c>
      <c r="C41" s="19">
        <v>24.84</v>
      </c>
      <c r="D41" s="2" t="s">
        <v>14</v>
      </c>
    </row>
    <row r="42" spans="1:5" x14ac:dyDescent="0.25">
      <c r="A42" s="8" t="s">
        <v>38</v>
      </c>
      <c r="B42" s="15" t="s">
        <v>34</v>
      </c>
      <c r="C42" s="19">
        <v>13.28</v>
      </c>
      <c r="D42" s="2" t="s">
        <v>14</v>
      </c>
    </row>
    <row r="43" spans="1:5" x14ac:dyDescent="0.25">
      <c r="A43" s="7" t="s">
        <v>39</v>
      </c>
      <c r="B43" s="15"/>
      <c r="C43" s="20"/>
    </row>
    <row r="44" spans="1:5" x14ac:dyDescent="0.25">
      <c r="A44" s="8" t="s">
        <v>9</v>
      </c>
      <c r="B44" s="15" t="s">
        <v>34</v>
      </c>
      <c r="C44" s="19">
        <v>29.63</v>
      </c>
      <c r="D44" s="2" t="s">
        <v>21</v>
      </c>
    </row>
    <row r="45" spans="1:5" x14ac:dyDescent="0.25">
      <c r="A45" s="8" t="s">
        <v>38</v>
      </c>
      <c r="B45" s="15" t="s">
        <v>34</v>
      </c>
      <c r="C45" s="19">
        <v>13.54</v>
      </c>
      <c r="D45" s="2" t="s">
        <v>21</v>
      </c>
    </row>
    <row r="46" spans="1:5" x14ac:dyDescent="0.25">
      <c r="A46" s="8" t="s">
        <v>11</v>
      </c>
      <c r="B46" s="15" t="s">
        <v>34</v>
      </c>
      <c r="C46" s="19">
        <v>18.29</v>
      </c>
      <c r="D46" s="2" t="s">
        <v>21</v>
      </c>
    </row>
    <row r="47" spans="1:5" x14ac:dyDescent="0.25">
      <c r="A47" s="7" t="s">
        <v>40</v>
      </c>
      <c r="B47" s="15" t="s">
        <v>34</v>
      </c>
      <c r="C47" s="19">
        <v>8.5</v>
      </c>
    </row>
    <row r="48" spans="1:5" x14ac:dyDescent="0.25">
      <c r="A48" s="27" t="s">
        <v>41</v>
      </c>
      <c r="B48" s="15"/>
      <c r="C48" s="15"/>
    </row>
    <row r="49" spans="1:4" x14ac:dyDescent="0.25">
      <c r="A49" s="7" t="s">
        <v>42</v>
      </c>
      <c r="B49" s="15"/>
    </row>
    <row r="50" spans="1:4" x14ac:dyDescent="0.25">
      <c r="B50" s="16" t="s">
        <v>9</v>
      </c>
      <c r="C50" s="10">
        <v>100</v>
      </c>
    </row>
    <row r="51" spans="1:4" x14ac:dyDescent="0.25">
      <c r="A51" s="7" t="s">
        <v>37</v>
      </c>
      <c r="B51" s="15"/>
      <c r="C51" s="18"/>
    </row>
    <row r="52" spans="1:4" x14ac:dyDescent="0.25">
      <c r="B52" s="16" t="s">
        <v>9</v>
      </c>
      <c r="C52" s="10">
        <v>100</v>
      </c>
    </row>
    <row r="53" spans="1:4" x14ac:dyDescent="0.25">
      <c r="B53" s="16" t="s">
        <v>38</v>
      </c>
      <c r="C53" s="6">
        <f>100-C52</f>
        <v>0</v>
      </c>
    </row>
    <row r="54" spans="1:4" x14ac:dyDescent="0.25">
      <c r="A54" s="7" t="s">
        <v>39</v>
      </c>
      <c r="B54" s="15"/>
      <c r="C54" s="18"/>
    </row>
    <row r="55" spans="1:4" x14ac:dyDescent="0.25">
      <c r="A55" s="7" t="s">
        <v>29</v>
      </c>
      <c r="B55" s="15"/>
      <c r="C55" s="18"/>
    </row>
    <row r="56" spans="1:4" x14ac:dyDescent="0.25">
      <c r="B56" s="16" t="s">
        <v>9</v>
      </c>
      <c r="C56" s="10">
        <v>25</v>
      </c>
      <c r="D56" s="2" t="s">
        <v>22</v>
      </c>
    </row>
    <row r="57" spans="1:4" x14ac:dyDescent="0.25">
      <c r="B57" s="16" t="s">
        <v>6</v>
      </c>
      <c r="C57" s="6">
        <f>100-C58-C56</f>
        <v>53</v>
      </c>
      <c r="D57" s="2" t="s">
        <v>22</v>
      </c>
    </row>
    <row r="58" spans="1:4" x14ac:dyDescent="0.25">
      <c r="B58" s="16" t="s">
        <v>11</v>
      </c>
      <c r="C58" s="10">
        <v>22</v>
      </c>
      <c r="D58" s="2" t="s">
        <v>22</v>
      </c>
    </row>
    <row r="59" spans="1:4" x14ac:dyDescent="0.25">
      <c r="A59" s="7" t="s">
        <v>3</v>
      </c>
      <c r="B59" s="15"/>
      <c r="C59" s="18"/>
    </row>
    <row r="60" spans="1:4" x14ac:dyDescent="0.25">
      <c r="B60" s="16" t="s">
        <v>9</v>
      </c>
      <c r="C60" s="10">
        <v>5.2676514428094148</v>
      </c>
    </row>
    <row r="61" spans="1:4" x14ac:dyDescent="0.25">
      <c r="B61" s="16" t="s">
        <v>6</v>
      </c>
      <c r="C61" s="6">
        <f>100-C60-C62</f>
        <v>23.8944671184003</v>
      </c>
    </row>
    <row r="62" spans="1:4" x14ac:dyDescent="0.25">
      <c r="B62" s="16" t="s">
        <v>11</v>
      </c>
      <c r="C62" s="10">
        <v>70.837881438790291</v>
      </c>
    </row>
    <row r="63" spans="1:4" x14ac:dyDescent="0.25">
      <c r="A63" s="7" t="s">
        <v>42</v>
      </c>
      <c r="B63" s="15"/>
    </row>
    <row r="64" spans="1:4" x14ac:dyDescent="0.25">
      <c r="A64" s="7" t="s">
        <v>2</v>
      </c>
      <c r="B64" s="16"/>
    </row>
    <row r="65" spans="1:5" x14ac:dyDescent="0.25">
      <c r="A65" s="7"/>
      <c r="B65" s="16" t="s">
        <v>9</v>
      </c>
      <c r="C65" s="6">
        <f>C39/100*(C11*C10)</f>
        <v>415.12024125000005</v>
      </c>
      <c r="E65" s="9"/>
    </row>
    <row r="66" spans="1:5" x14ac:dyDescent="0.25">
      <c r="A66" s="7" t="s">
        <v>3</v>
      </c>
      <c r="B66" s="16"/>
      <c r="C66" s="16"/>
      <c r="E66" s="9"/>
    </row>
    <row r="67" spans="1:5" x14ac:dyDescent="0.25">
      <c r="A67" s="7"/>
      <c r="B67" s="16" t="s">
        <v>9</v>
      </c>
      <c r="C67" s="6">
        <f>C47/100*(C12*C10)</f>
        <v>35.974125000000001</v>
      </c>
      <c r="E67" s="9"/>
    </row>
    <row r="68" spans="1:5" x14ac:dyDescent="0.25">
      <c r="A68" s="7" t="s">
        <v>37</v>
      </c>
      <c r="B68" s="15"/>
    </row>
    <row r="69" spans="1:5" x14ac:dyDescent="0.25">
      <c r="A69" s="7" t="s">
        <v>29</v>
      </c>
      <c r="B69" s="15"/>
    </row>
    <row r="70" spans="1:5" x14ac:dyDescent="0.25">
      <c r="A70" s="7"/>
      <c r="B70" s="16" t="s">
        <v>9</v>
      </c>
      <c r="C70" s="6">
        <f>C52/100*C41/100*(C11*C10)</f>
        <v>372.73041000000006</v>
      </c>
    </row>
    <row r="71" spans="1:5" x14ac:dyDescent="0.25">
      <c r="A71" s="7"/>
      <c r="B71" s="16" t="s">
        <v>50</v>
      </c>
      <c r="C71" s="6">
        <f>C53/100*C42/100*(C11*C10)</f>
        <v>0</v>
      </c>
    </row>
    <row r="72" spans="1:5" x14ac:dyDescent="0.25">
      <c r="A72" s="7" t="s">
        <v>3</v>
      </c>
      <c r="B72" s="16"/>
      <c r="C72" s="16"/>
    </row>
    <row r="73" spans="1:5" x14ac:dyDescent="0.25">
      <c r="A73" s="7"/>
      <c r="B73" s="16" t="s">
        <v>9</v>
      </c>
      <c r="C73" s="6">
        <f>C52/100*C47/100*(C12*C10)</f>
        <v>35.974125000000001</v>
      </c>
    </row>
    <row r="74" spans="1:5" x14ac:dyDescent="0.25">
      <c r="A74" s="7"/>
      <c r="B74" s="16" t="s">
        <v>50</v>
      </c>
      <c r="C74" s="6">
        <f>C53/100*C47/100*(C12*C10)</f>
        <v>0</v>
      </c>
    </row>
    <row r="75" spans="1:5" x14ac:dyDescent="0.25">
      <c r="A75" s="7" t="s">
        <v>39</v>
      </c>
      <c r="B75" s="15"/>
    </row>
    <row r="76" spans="1:5" x14ac:dyDescent="0.25">
      <c r="A76" s="7" t="s">
        <v>2</v>
      </c>
      <c r="B76" s="15"/>
    </row>
    <row r="77" spans="1:5" x14ac:dyDescent="0.25">
      <c r="B77" s="16" t="s">
        <v>9</v>
      </c>
      <c r="C77" s="6">
        <f>C56/100*C44/100*(C$11*C$10)</f>
        <v>111.15138937500001</v>
      </c>
    </row>
    <row r="78" spans="1:5" x14ac:dyDescent="0.25">
      <c r="B78" s="16" t="s">
        <v>50</v>
      </c>
      <c r="C78" s="6">
        <f>C57/100*C45/100*(C$11*C$10)</f>
        <v>107.68067504999999</v>
      </c>
    </row>
    <row r="79" spans="1:5" x14ac:dyDescent="0.25">
      <c r="B79" s="8" t="s">
        <v>11</v>
      </c>
      <c r="C79" s="6">
        <f>C58/100*C46/100*(C$11*C$10)</f>
        <v>60.37812495</v>
      </c>
    </row>
    <row r="80" spans="1:5" x14ac:dyDescent="0.25">
      <c r="A80" s="7" t="s">
        <v>3</v>
      </c>
    </row>
    <row r="81" spans="1:11" x14ac:dyDescent="0.25">
      <c r="B81" s="8" t="s">
        <v>9</v>
      </c>
      <c r="C81" s="6">
        <f>C60/100*C$47/100*(C$12*C$10)</f>
        <v>1.8949915146005623</v>
      </c>
    </row>
    <row r="82" spans="1:11" x14ac:dyDescent="0.25">
      <c r="B82" s="8" t="s">
        <v>50</v>
      </c>
      <c r="C82" s="6">
        <f>C61/100*C$47/100*(C$12*C$10)</f>
        <v>8.5958254692572229</v>
      </c>
    </row>
    <row r="83" spans="1:11" x14ac:dyDescent="0.25">
      <c r="B83" s="8" t="s">
        <v>11</v>
      </c>
      <c r="C83" s="6">
        <f>C62/100*C$47/100*(C$12*C$10)</f>
        <v>25.483308016142214</v>
      </c>
    </row>
    <row r="84" spans="1:11" x14ac:dyDescent="0.25">
      <c r="A84" s="27" t="s">
        <v>59</v>
      </c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x14ac:dyDescent="0.25">
      <c r="B85" s="25" t="s">
        <v>51</v>
      </c>
      <c r="C85" s="25" t="s">
        <v>44</v>
      </c>
      <c r="D85" s="25" t="s">
        <v>45</v>
      </c>
      <c r="E85" s="25" t="s">
        <v>46</v>
      </c>
      <c r="F85" s="26" t="s">
        <v>10</v>
      </c>
      <c r="G85" s="25" t="s">
        <v>45</v>
      </c>
      <c r="H85" s="25" t="s">
        <v>46</v>
      </c>
      <c r="I85" s="26" t="s">
        <v>12</v>
      </c>
      <c r="J85" s="25" t="s">
        <v>45</v>
      </c>
      <c r="K85" s="25" t="s">
        <v>46</v>
      </c>
    </row>
    <row r="86" spans="1:11" x14ac:dyDescent="0.25">
      <c r="B86" s="23">
        <v>1</v>
      </c>
      <c r="C86" s="24">
        <f t="shared" ref="C86:C105" si="1">(C$65+C$67)/C15</f>
        <v>437.95569538834957</v>
      </c>
      <c r="D86" s="24">
        <f>C86</f>
        <v>437.95569538834957</v>
      </c>
      <c r="E86" s="24">
        <f t="shared" ref="E86:E105" si="2">D86/C$3</f>
        <v>0.16226591159257117</v>
      </c>
      <c r="F86" s="24">
        <f>SUM(C$70,C$71,C$73,C$74)/C15</f>
        <v>396.80051941747581</v>
      </c>
      <c r="G86" s="24">
        <f>F86</f>
        <v>396.80051941747581</v>
      </c>
      <c r="H86" s="24">
        <f t="shared" ref="H86:H105" si="3">G86/C$3</f>
        <v>0.14701760630510405</v>
      </c>
      <c r="I86" s="24">
        <f>SUM(C$77,C$78,C$79,C$81,C$82,C$83)/C15</f>
        <v>306.00418871359227</v>
      </c>
      <c r="J86" s="24">
        <f>I86</f>
        <v>306.00418871359227</v>
      </c>
      <c r="K86" s="24">
        <f t="shared" ref="K86:K105" si="4">J86/C$3</f>
        <v>0.1133768761443469</v>
      </c>
    </row>
    <row r="87" spans="1:11" x14ac:dyDescent="0.25">
      <c r="B87" s="23">
        <v>2</v>
      </c>
      <c r="C87" s="24">
        <f t="shared" si="1"/>
        <v>425.19970426053357</v>
      </c>
      <c r="D87" s="24">
        <f t="shared" ref="D87:D105" si="5">D86+C87</f>
        <v>863.15539964888308</v>
      </c>
      <c r="E87" s="24">
        <f t="shared" si="2"/>
        <v>0.31980563158535869</v>
      </c>
      <c r="F87" s="24">
        <f t="shared" ref="F87:F105" si="6">SUM(C$70,C$71,C$73,C$74)/C16</f>
        <v>385.24322273541344</v>
      </c>
      <c r="G87" s="24">
        <f>G86+F87</f>
        <v>782.04374215288931</v>
      </c>
      <c r="H87" s="24">
        <f t="shared" si="3"/>
        <v>0.28975314640714683</v>
      </c>
      <c r="I87" s="24">
        <f t="shared" ref="I87:I105" si="7">SUM(C$77,C$78,C$79,C$81,C$82,C$83)/C16</f>
        <v>297.0914453530022</v>
      </c>
      <c r="J87" s="24">
        <f>J86+I87</f>
        <v>603.09563406659447</v>
      </c>
      <c r="K87" s="24">
        <f t="shared" si="4"/>
        <v>0.22345151317769341</v>
      </c>
    </row>
    <row r="88" spans="1:11" x14ac:dyDescent="0.25">
      <c r="B88" s="23">
        <v>3</v>
      </c>
      <c r="C88" s="24">
        <f t="shared" si="1"/>
        <v>412.81524685488694</v>
      </c>
      <c r="D88" s="24">
        <f t="shared" si="5"/>
        <v>1275.97064650377</v>
      </c>
      <c r="E88" s="24">
        <f t="shared" si="2"/>
        <v>0.47275681604437569</v>
      </c>
      <c r="F88" s="24">
        <f t="shared" si="6"/>
        <v>374.02254634506153</v>
      </c>
      <c r="G88" s="24">
        <f t="shared" ref="G88:G105" si="8">G87+F88</f>
        <v>1156.0662884979508</v>
      </c>
      <c r="H88" s="24">
        <f t="shared" si="3"/>
        <v>0.42833134068097473</v>
      </c>
      <c r="I88" s="24">
        <f t="shared" si="7"/>
        <v>288.43829645922546</v>
      </c>
      <c r="J88" s="24">
        <f t="shared" ref="J88:J105" si="9">J87+I88</f>
        <v>891.53393052581987</v>
      </c>
      <c r="K88" s="24">
        <f t="shared" si="4"/>
        <v>0.33032009282171909</v>
      </c>
    </row>
    <row r="89" spans="1:11" x14ac:dyDescent="0.25">
      <c r="B89" s="23">
        <v>4</v>
      </c>
      <c r="C89" s="24">
        <f t="shared" si="1"/>
        <v>400.79150180086117</v>
      </c>
      <c r="D89" s="24">
        <f t="shared" si="5"/>
        <v>1676.7621483046312</v>
      </c>
      <c r="E89" s="24">
        <f t="shared" si="2"/>
        <v>0.62125311163565433</v>
      </c>
      <c r="F89" s="24">
        <f t="shared" si="6"/>
        <v>363.12868577190443</v>
      </c>
      <c r="G89" s="24">
        <f t="shared" si="8"/>
        <v>1519.1949742698553</v>
      </c>
      <c r="H89" s="24">
        <f t="shared" si="3"/>
        <v>0.56287327686915722</v>
      </c>
      <c r="I89" s="24">
        <f t="shared" si="7"/>
        <v>280.03718102837422</v>
      </c>
      <c r="J89" s="24">
        <f t="shared" si="9"/>
        <v>1171.571111554194</v>
      </c>
      <c r="K89" s="24">
        <f t="shared" si="4"/>
        <v>0.43407599538873431</v>
      </c>
    </row>
    <row r="90" spans="1:11" x14ac:dyDescent="0.25">
      <c r="B90" s="23">
        <v>5</v>
      </c>
      <c r="C90" s="24">
        <f t="shared" si="1"/>
        <v>389.11796291345746</v>
      </c>
      <c r="D90" s="24">
        <f t="shared" si="5"/>
        <v>2065.8801112180886</v>
      </c>
      <c r="E90" s="24">
        <f t="shared" si="2"/>
        <v>0.76542427240388611</v>
      </c>
      <c r="F90" s="24">
        <f t="shared" si="6"/>
        <v>352.55212210864511</v>
      </c>
      <c r="G90" s="24">
        <f t="shared" si="8"/>
        <v>1871.7470963785004</v>
      </c>
      <c r="H90" s="24">
        <f t="shared" si="3"/>
        <v>0.69349651588681005</v>
      </c>
      <c r="I90" s="24">
        <f t="shared" si="7"/>
        <v>271.880758279975</v>
      </c>
      <c r="J90" s="24">
        <f t="shared" si="9"/>
        <v>1443.451869834169</v>
      </c>
      <c r="K90" s="24">
        <f t="shared" si="4"/>
        <v>0.53480988137612784</v>
      </c>
    </row>
    <row r="91" spans="1:11" x14ac:dyDescent="0.25">
      <c r="B91" s="23">
        <v>6</v>
      </c>
      <c r="C91" s="24">
        <f t="shared" si="1"/>
        <v>377.78443001306545</v>
      </c>
      <c r="D91" s="24">
        <f t="shared" si="5"/>
        <v>2443.6645412311541</v>
      </c>
      <c r="E91" s="24">
        <f t="shared" si="2"/>
        <v>0.90539627314974214</v>
      </c>
      <c r="F91" s="24">
        <f t="shared" si="6"/>
        <v>342.28361369771369</v>
      </c>
      <c r="G91" s="24">
        <f t="shared" si="8"/>
        <v>2214.0307100762138</v>
      </c>
      <c r="H91" s="24">
        <f t="shared" si="3"/>
        <v>0.82031519454472535</v>
      </c>
      <c r="I91" s="24">
        <f t="shared" si="7"/>
        <v>263.96190124269418</v>
      </c>
      <c r="J91" s="24">
        <f t="shared" si="9"/>
        <v>1707.4137710768632</v>
      </c>
      <c r="K91" s="24">
        <f t="shared" si="4"/>
        <v>0.63260977068427682</v>
      </c>
    </row>
    <row r="92" spans="1:11" x14ac:dyDescent="0.25">
      <c r="B92" s="23">
        <v>7</v>
      </c>
      <c r="C92" s="24">
        <f t="shared" si="1"/>
        <v>366.7810000126849</v>
      </c>
      <c r="D92" s="24">
        <f t="shared" si="5"/>
        <v>2810.4455412438392</v>
      </c>
      <c r="E92" s="24">
        <f t="shared" si="2"/>
        <v>1.0412914195049423</v>
      </c>
      <c r="F92" s="24">
        <f t="shared" si="6"/>
        <v>332.31418805603266</v>
      </c>
      <c r="G92" s="24">
        <f t="shared" si="8"/>
        <v>2546.3448981322463</v>
      </c>
      <c r="H92" s="24">
        <f t="shared" si="3"/>
        <v>0.94344012528056553</v>
      </c>
      <c r="I92" s="24">
        <f t="shared" si="7"/>
        <v>256.27369052688755</v>
      </c>
      <c r="J92" s="24">
        <f t="shared" si="9"/>
        <v>1963.6874616037508</v>
      </c>
      <c r="K92" s="24">
        <f t="shared" si="4"/>
        <v>0.72756111952713998</v>
      </c>
    </row>
    <row r="93" spans="1:11" x14ac:dyDescent="0.25">
      <c r="B93" s="23">
        <v>8</v>
      </c>
      <c r="C93" s="24">
        <f t="shared" si="1"/>
        <v>356.09805826474269</v>
      </c>
      <c r="D93" s="24">
        <f t="shared" si="5"/>
        <v>3166.5435995085818</v>
      </c>
      <c r="E93" s="24">
        <f t="shared" si="2"/>
        <v>1.173228454801253</v>
      </c>
      <c r="F93" s="24">
        <f t="shared" si="6"/>
        <v>322.63513403498325</v>
      </c>
      <c r="G93" s="24">
        <f t="shared" si="8"/>
        <v>2868.9800321672296</v>
      </c>
      <c r="H93" s="24">
        <f t="shared" si="3"/>
        <v>1.0629788929852648</v>
      </c>
      <c r="I93" s="24">
        <f t="shared" si="7"/>
        <v>248.80940827853161</v>
      </c>
      <c r="J93" s="24">
        <f t="shared" si="9"/>
        <v>2212.4968698822822</v>
      </c>
      <c r="K93" s="24">
        <f t="shared" si="4"/>
        <v>0.81974689510273513</v>
      </c>
    </row>
    <row r="94" spans="1:11" x14ac:dyDescent="0.25">
      <c r="B94" s="23">
        <v>9</v>
      </c>
      <c r="C94" s="24">
        <f t="shared" si="1"/>
        <v>345.72627015994431</v>
      </c>
      <c r="D94" s="24">
        <f t="shared" si="5"/>
        <v>3512.2698696685261</v>
      </c>
      <c r="E94" s="24">
        <f t="shared" si="2"/>
        <v>1.3013226638267974</v>
      </c>
      <c r="F94" s="24">
        <f t="shared" si="6"/>
        <v>313.23799420872155</v>
      </c>
      <c r="G94" s="24">
        <f t="shared" si="8"/>
        <v>3182.218026375951</v>
      </c>
      <c r="H94" s="24">
        <f t="shared" si="3"/>
        <v>1.1790359490092446</v>
      </c>
      <c r="I94" s="24">
        <f t="shared" si="7"/>
        <v>241.56253230925398</v>
      </c>
      <c r="J94" s="24">
        <f t="shared" si="9"/>
        <v>2454.0594021915363</v>
      </c>
      <c r="K94" s="24">
        <f t="shared" si="4"/>
        <v>0.90924764808875003</v>
      </c>
    </row>
    <row r="95" spans="1:11" x14ac:dyDescent="0.25">
      <c r="B95" s="23">
        <v>10</v>
      </c>
      <c r="C95" s="24">
        <f t="shared" si="1"/>
        <v>335.65657297081975</v>
      </c>
      <c r="D95" s="24">
        <f t="shared" si="5"/>
        <v>3847.9264426393456</v>
      </c>
      <c r="E95" s="24">
        <f t="shared" si="2"/>
        <v>1.4256859735603356</v>
      </c>
      <c r="F95" s="24">
        <f t="shared" si="6"/>
        <v>304.1145574841957</v>
      </c>
      <c r="G95" s="24">
        <f t="shared" si="8"/>
        <v>3486.3325838601468</v>
      </c>
      <c r="H95" s="24">
        <f t="shared" si="3"/>
        <v>1.2917127024305841</v>
      </c>
      <c r="I95" s="24">
        <f t="shared" si="7"/>
        <v>234.52673039733395</v>
      </c>
      <c r="J95" s="24">
        <f t="shared" si="9"/>
        <v>2688.58613258887</v>
      </c>
      <c r="K95" s="24">
        <f t="shared" si="4"/>
        <v>0.99614158302662836</v>
      </c>
    </row>
    <row r="96" spans="1:11" x14ac:dyDescent="0.25">
      <c r="B96" s="23">
        <v>11</v>
      </c>
      <c r="C96" s="24">
        <f t="shared" si="1"/>
        <v>325.88016793283469</v>
      </c>
      <c r="D96" s="24">
        <f t="shared" si="5"/>
        <v>4173.80661057218</v>
      </c>
      <c r="E96" s="24">
        <f t="shared" si="2"/>
        <v>1.5464270509715377</v>
      </c>
      <c r="F96" s="24">
        <f t="shared" si="6"/>
        <v>295.25685192640356</v>
      </c>
      <c r="G96" s="24">
        <f t="shared" si="8"/>
        <v>3781.5894357865504</v>
      </c>
      <c r="H96" s="24">
        <f t="shared" si="3"/>
        <v>1.4011076086648946</v>
      </c>
      <c r="I96" s="24">
        <f t="shared" si="7"/>
        <v>227.69585475469316</v>
      </c>
      <c r="J96" s="24">
        <f t="shared" si="9"/>
        <v>2916.2819873435633</v>
      </c>
      <c r="K96" s="24">
        <f t="shared" si="4"/>
        <v>1.0805046266556366</v>
      </c>
    </row>
    <row r="97" spans="1:11" x14ac:dyDescent="0.25">
      <c r="B97" s="23">
        <v>12</v>
      </c>
      <c r="C97" s="24">
        <f t="shared" si="1"/>
        <v>316.3885125561502</v>
      </c>
      <c r="D97" s="24">
        <f t="shared" si="5"/>
        <v>4490.1951231283301</v>
      </c>
      <c r="E97" s="24">
        <f t="shared" si="2"/>
        <v>1.6636513979727048</v>
      </c>
      <c r="F97" s="24">
        <f t="shared" si="6"/>
        <v>286.65713779262489</v>
      </c>
      <c r="G97" s="24">
        <f t="shared" si="8"/>
        <v>4068.2465735791752</v>
      </c>
      <c r="H97" s="24">
        <f t="shared" si="3"/>
        <v>1.507316255494322</v>
      </c>
      <c r="I97" s="24">
        <f t="shared" si="7"/>
        <v>221.06393665504194</v>
      </c>
      <c r="J97" s="24">
        <f t="shared" si="9"/>
        <v>3137.345923998605</v>
      </c>
      <c r="K97" s="24">
        <f t="shared" si="4"/>
        <v>1.1624104942566154</v>
      </c>
    </row>
    <row r="98" spans="1:11" x14ac:dyDescent="0.25">
      <c r="B98" s="23">
        <v>13</v>
      </c>
      <c r="C98" s="24">
        <f t="shared" si="1"/>
        <v>307.17331316131089</v>
      </c>
      <c r="D98" s="24">
        <f t="shared" si="5"/>
        <v>4797.3684362896411</v>
      </c>
      <c r="E98" s="24">
        <f t="shared" si="2"/>
        <v>1.7774614436049059</v>
      </c>
      <c r="F98" s="24">
        <f t="shared" si="6"/>
        <v>278.30790076953872</v>
      </c>
      <c r="G98" s="24">
        <f t="shared" si="8"/>
        <v>4346.5544743487135</v>
      </c>
      <c r="H98" s="24">
        <f t="shared" si="3"/>
        <v>1.6104314465908534</v>
      </c>
      <c r="I98" s="24">
        <f t="shared" si="7"/>
        <v>214.62518121848731</v>
      </c>
      <c r="J98" s="24">
        <f t="shared" si="9"/>
        <v>3351.9711052170924</v>
      </c>
      <c r="K98" s="24">
        <f t="shared" si="4"/>
        <v>1.241930754063391</v>
      </c>
    </row>
    <row r="99" spans="1:11" x14ac:dyDescent="0.25">
      <c r="B99" s="23">
        <v>14</v>
      </c>
      <c r="C99" s="24">
        <f t="shared" si="1"/>
        <v>298.22651763234063</v>
      </c>
      <c r="D99" s="24">
        <f t="shared" si="5"/>
        <v>5095.5949539219819</v>
      </c>
      <c r="E99" s="24">
        <f t="shared" si="2"/>
        <v>1.8879566335390818</v>
      </c>
      <c r="F99" s="24">
        <f t="shared" si="6"/>
        <v>270.20184540731913</v>
      </c>
      <c r="G99" s="24">
        <f t="shared" si="8"/>
        <v>4616.756319756033</v>
      </c>
      <c r="H99" s="24">
        <f t="shared" si="3"/>
        <v>1.7105432826069036</v>
      </c>
      <c r="I99" s="24">
        <f t="shared" si="7"/>
        <v>208.37396234804592</v>
      </c>
      <c r="J99" s="24">
        <f t="shared" si="9"/>
        <v>3560.3450675651384</v>
      </c>
      <c r="K99" s="24">
        <f t="shared" si="4"/>
        <v>1.3191348897981245</v>
      </c>
    </row>
    <row r="100" spans="1:11" x14ac:dyDescent="0.25">
      <c r="B100" s="23">
        <v>15</v>
      </c>
      <c r="C100" s="24">
        <f t="shared" si="1"/>
        <v>289.54030838091325</v>
      </c>
      <c r="D100" s="24">
        <f t="shared" si="5"/>
        <v>5385.1352623028952</v>
      </c>
      <c r="E100" s="24">
        <f t="shared" si="2"/>
        <v>1.9952335169703206</v>
      </c>
      <c r="F100" s="24">
        <f t="shared" si="6"/>
        <v>262.33188874497</v>
      </c>
      <c r="G100" s="24">
        <f t="shared" si="8"/>
        <v>4879.0882085010035</v>
      </c>
      <c r="H100" s="24">
        <f t="shared" si="3"/>
        <v>1.8077392399040397</v>
      </c>
      <c r="I100" s="24">
        <f t="shared" si="7"/>
        <v>202.30481781363682</v>
      </c>
      <c r="J100" s="24">
        <f t="shared" si="9"/>
        <v>3762.6498853787753</v>
      </c>
      <c r="K100" s="24">
        <f t="shared" si="4"/>
        <v>1.3940903613852447</v>
      </c>
    </row>
    <row r="101" spans="1:11" x14ac:dyDescent="0.25">
      <c r="B101" s="23">
        <v>16</v>
      </c>
      <c r="C101" s="24">
        <f t="shared" si="1"/>
        <v>281.10709551544977</v>
      </c>
      <c r="D101" s="24">
        <f t="shared" si="5"/>
        <v>5666.2423578183452</v>
      </c>
      <c r="E101" s="24">
        <f t="shared" si="2"/>
        <v>2.0993858309812321</v>
      </c>
      <c r="F101" s="24">
        <f t="shared" si="6"/>
        <v>254.69115412133016</v>
      </c>
      <c r="G101" s="24">
        <f t="shared" si="8"/>
        <v>5133.7793626223338</v>
      </c>
      <c r="H101" s="24">
        <f t="shared" si="3"/>
        <v>1.902104246988638</v>
      </c>
      <c r="I101" s="24">
        <f t="shared" si="7"/>
        <v>196.41244447925908</v>
      </c>
      <c r="J101" s="24">
        <f t="shared" si="9"/>
        <v>3959.0623298580344</v>
      </c>
      <c r="K101" s="24">
        <f t="shared" si="4"/>
        <v>1.4668626638970117</v>
      </c>
    </row>
    <row r="102" spans="1:11" x14ac:dyDescent="0.25">
      <c r="B102" s="23">
        <v>17</v>
      </c>
      <c r="C102" s="24">
        <f t="shared" si="1"/>
        <v>272.91951020917458</v>
      </c>
      <c r="D102" s="24">
        <f t="shared" si="5"/>
        <v>5939.1618680275196</v>
      </c>
      <c r="E102" s="24">
        <f t="shared" si="2"/>
        <v>2.2005045824481364</v>
      </c>
      <c r="F102" s="24">
        <f t="shared" si="6"/>
        <v>247.27296516633996</v>
      </c>
      <c r="G102" s="24">
        <f t="shared" si="8"/>
        <v>5381.0523277886741</v>
      </c>
      <c r="H102" s="24">
        <f t="shared" si="3"/>
        <v>1.9937207587212575</v>
      </c>
      <c r="I102" s="24">
        <f t="shared" si="7"/>
        <v>190.69169366918356</v>
      </c>
      <c r="J102" s="24">
        <f t="shared" si="9"/>
        <v>4149.7540235272181</v>
      </c>
      <c r="K102" s="24">
        <f t="shared" si="4"/>
        <v>1.5375153847822223</v>
      </c>
    </row>
    <row r="103" spans="1:11" x14ac:dyDescent="0.25">
      <c r="B103" s="23">
        <v>18</v>
      </c>
      <c r="C103" s="24">
        <f t="shared" si="1"/>
        <v>264.97039826133454</v>
      </c>
      <c r="D103" s="24">
        <f t="shared" si="5"/>
        <v>6204.1322662888542</v>
      </c>
      <c r="E103" s="24">
        <f t="shared" si="2"/>
        <v>2.2986781275616357</v>
      </c>
      <c r="F103" s="24">
        <f t="shared" si="6"/>
        <v>240.07083996732035</v>
      </c>
      <c r="G103" s="24">
        <f t="shared" si="8"/>
        <v>5621.1231677559945</v>
      </c>
      <c r="H103" s="24">
        <f t="shared" si="3"/>
        <v>2.0826688283645773</v>
      </c>
      <c r="I103" s="24">
        <f t="shared" si="7"/>
        <v>185.13756666911024</v>
      </c>
      <c r="J103" s="24">
        <f t="shared" si="9"/>
        <v>4334.8915901963283</v>
      </c>
      <c r="K103" s="24">
        <f t="shared" si="4"/>
        <v>1.6061102594280579</v>
      </c>
    </row>
    <row r="104" spans="1:11" x14ac:dyDescent="0.25">
      <c r="B104" s="23">
        <v>19</v>
      </c>
      <c r="C104" s="24">
        <f t="shared" si="1"/>
        <v>257.25281384595587</v>
      </c>
      <c r="D104" s="24">
        <f t="shared" si="5"/>
        <v>6461.3850801348099</v>
      </c>
      <c r="E104" s="24">
        <f t="shared" si="2"/>
        <v>2.3939922490310521</v>
      </c>
      <c r="F104" s="24">
        <f t="shared" si="6"/>
        <v>233.0784854051654</v>
      </c>
      <c r="G104" s="24">
        <f t="shared" si="8"/>
        <v>5854.2016531611598</v>
      </c>
      <c r="H104" s="24">
        <f t="shared" si="3"/>
        <v>2.169026177532849</v>
      </c>
      <c r="I104" s="24">
        <f t="shared" si="7"/>
        <v>179.74521035835949</v>
      </c>
      <c r="J104" s="24">
        <f t="shared" si="9"/>
        <v>4514.6368005546874</v>
      </c>
      <c r="K104" s="24">
        <f t="shared" si="4"/>
        <v>1.6727072251036263</v>
      </c>
    </row>
    <row r="105" spans="1:11" x14ac:dyDescent="0.25">
      <c r="B105" s="23">
        <v>20</v>
      </c>
      <c r="C105" s="24">
        <f t="shared" si="1"/>
        <v>249.76001344267559</v>
      </c>
      <c r="D105" s="24">
        <f t="shared" si="5"/>
        <v>6711.1450935774856</v>
      </c>
      <c r="E105" s="24">
        <f t="shared" si="2"/>
        <v>2.4865302310401947</v>
      </c>
      <c r="F105" s="24">
        <f t="shared" si="6"/>
        <v>226.28979165550038</v>
      </c>
      <c r="G105" s="24">
        <f t="shared" si="8"/>
        <v>6080.4914448166601</v>
      </c>
      <c r="H105" s="24">
        <f t="shared" si="3"/>
        <v>2.2528682641039866</v>
      </c>
      <c r="I105" s="24">
        <f t="shared" si="7"/>
        <v>174.50991296928103</v>
      </c>
      <c r="J105" s="24">
        <f t="shared" si="9"/>
        <v>4689.1467135239682</v>
      </c>
      <c r="K105" s="24">
        <f t="shared" si="4"/>
        <v>1.7373644733323335</v>
      </c>
    </row>
    <row r="106" spans="1:11" x14ac:dyDescent="0.25">
      <c r="A106" s="27" t="s">
        <v>60</v>
      </c>
    </row>
    <row r="107" spans="1:11" x14ac:dyDescent="0.25">
      <c r="A107" s="7" t="s">
        <v>42</v>
      </c>
    </row>
    <row r="108" spans="1:11" x14ac:dyDescent="0.25">
      <c r="A108" s="8" t="s">
        <v>9</v>
      </c>
    </row>
    <row r="109" spans="1:11" x14ac:dyDescent="0.25">
      <c r="B109" s="8" t="s">
        <v>2</v>
      </c>
      <c r="C109" s="6">
        <f>C65/C$15+C65/C$16+C65/C$17+C65/C$18+C65/C$19+C65/C$20+C65/C$21+C65/C$22+C65/C$23+C65/C$24+C65/C$25+C65/C$26+C65/C$27+C65/C$28+C65/C$29</f>
        <v>4955.6784932493256</v>
      </c>
    </row>
    <row r="110" spans="1:11" x14ac:dyDescent="0.25">
      <c r="B110" s="8" t="s">
        <v>3</v>
      </c>
      <c r="C110" s="6">
        <f>C67/C$15+C67/C$16+C67/C$17+C67/C$18+C67/C$19+C67/C$20+C67/C$21+C67/C$22+C67/C$23+C67/C$24+C67/C$25+C67/C$26+C67/C$27+C67/C$28+C67/C$29</f>
        <v>429.45676905356862</v>
      </c>
    </row>
    <row r="111" spans="1:11" x14ac:dyDescent="0.25">
      <c r="A111" s="7" t="s">
        <v>37</v>
      </c>
      <c r="B111" s="8"/>
      <c r="C111" s="8"/>
    </row>
    <row r="112" spans="1:11" x14ac:dyDescent="0.25">
      <c r="A112" s="8" t="s">
        <v>9</v>
      </c>
      <c r="B112" s="8"/>
    </row>
    <row r="113" spans="1:3" x14ac:dyDescent="0.25">
      <c r="B113" s="8" t="s">
        <v>2</v>
      </c>
      <c r="C113" s="6">
        <f>C70/C$15+C70/C$16+C70/C$17+C70/C$18+C70/C$19+C70/C$20+C70/C$21+C70/C$22+C70/C$23+C70/C$24+C70/C$25+C70/C$26+C70/C$27+C70/C$28+C70/C$29</f>
        <v>4449.6314394474357</v>
      </c>
    </row>
    <row r="114" spans="1:3" x14ac:dyDescent="0.25">
      <c r="B114" s="8" t="s">
        <v>3</v>
      </c>
      <c r="C114" s="6">
        <f>C73/C$15+C73/C$16+C73/C$17+C73/C$18+C73/C$19+C73/C$20+C73/C$21+C73/C$22+C73/C$23+C73/C$24+C73/C$25+C73/C$26+C73/C$27+C73/C$28+C73/C$29</f>
        <v>429.45676905356862</v>
      </c>
    </row>
    <row r="115" spans="1:3" x14ac:dyDescent="0.25">
      <c r="A115" s="8" t="s">
        <v>50</v>
      </c>
      <c r="B115" s="8"/>
      <c r="C115" s="8"/>
    </row>
    <row r="116" spans="1:3" x14ac:dyDescent="0.25">
      <c r="B116" s="8" t="s">
        <v>2</v>
      </c>
      <c r="C116" s="6">
        <f>C71/C$15+C71/C$16+C71/C$17+C71/C$18+C71/C$19+C71/C$20+C71/C$21+C71/C$22+C71/C$23+C71/C$24+C71/C$25+C71/C$26+C71/C$27+C71/C$28+C71/C$29</f>
        <v>0</v>
      </c>
    </row>
    <row r="117" spans="1:3" x14ac:dyDescent="0.25">
      <c r="B117" s="8" t="s">
        <v>3</v>
      </c>
      <c r="C117" s="6">
        <f>C74/C$15+C74/C$16+C74/C$17+C74/C$18+C74/C$19+C74/C$20+C74/C$21+C74/C$22+C74/C$23+C74/C$24+C74/C$25+C74/C$26+C74/C$27+C74/C$28+C74/C$29</f>
        <v>0</v>
      </c>
    </row>
    <row r="118" spans="1:3" x14ac:dyDescent="0.25">
      <c r="A118" s="7" t="s">
        <v>39</v>
      </c>
      <c r="B118" s="8"/>
      <c r="C118" s="8"/>
    </row>
    <row r="119" spans="1:3" x14ac:dyDescent="0.25">
      <c r="A119" s="8" t="s">
        <v>9</v>
      </c>
    </row>
    <row r="120" spans="1:3" x14ac:dyDescent="0.25">
      <c r="B120" s="8" t="s">
        <v>2</v>
      </c>
      <c r="C120" s="6">
        <f>C77/C$15+C77/C$16+C77/C$17+C77/C$18+C77/C$19+C77/C$20+C77/C$21+C77/C$22+C77/C$23+C77/C$24+C77/C$25+C77/C$26+C77/C$27+C77/C$28+C77/C$29</f>
        <v>1326.9180711637225</v>
      </c>
    </row>
    <row r="121" spans="1:3" x14ac:dyDescent="0.25">
      <c r="B121" s="8" t="s">
        <v>3</v>
      </c>
      <c r="C121" s="6">
        <f>C81/C$15+C81/C$16+C81/C$17+C81/C$18+C81/C$19+C81/C$20+C81/C$21+C81/C$22+C81/C$23+C81/C$24+C81/C$25+C81/C$26+C81/C$27+C81/C$28+C81/C$29</f>
        <v>22.622285691292998</v>
      </c>
    </row>
    <row r="122" spans="1:3" x14ac:dyDescent="0.25">
      <c r="A122" s="8" t="s">
        <v>6</v>
      </c>
    </row>
    <row r="124" spans="1:3" x14ac:dyDescent="0.25">
      <c r="B124" s="8" t="s">
        <v>2</v>
      </c>
      <c r="C124" s="6">
        <f>C78/C$15+C78/C$16+C78/C$17+C78/C$18+C78/C$19+C78/C$20+C78/C$21+C78/C$22+C78/C$23+C78/C$24+C78/C$25+C78/C$26+C78/C$27+C78/C$28+C78/C$29</f>
        <v>1285.4849088471283</v>
      </c>
    </row>
    <row r="125" spans="1:3" x14ac:dyDescent="0.25">
      <c r="B125" s="8" t="s">
        <v>3</v>
      </c>
      <c r="C125" s="6">
        <f>C82/C$15+C82/C$16+C82/C$17+C82/C$18+C82/C$19+C82/C$20+C82/C$21+C82/C$22+C82/C$23+C82/C$24+C82/C$25+C82/C$26+C82/C$27+C82/C$28+C82/C$29</f>
        <v>102.61640646924927</v>
      </c>
    </row>
    <row r="126" spans="1:3" x14ac:dyDescent="0.25">
      <c r="A126" s="8" t="s">
        <v>11</v>
      </c>
    </row>
    <row r="127" spans="1:3" x14ac:dyDescent="0.25">
      <c r="B127" s="8" t="s">
        <v>2</v>
      </c>
      <c r="C127" s="6">
        <f>C79/C$15+C79/C$16+C79/C$17+C79/C$18+C79/C$19+C79/C$20+C79/C$21+C79/C$22+C79/C$23+C79/C$24+C79/C$25+C79/C$26+C79/C$27+C79/C$28+C79/C$29</f>
        <v>720.79013631435521</v>
      </c>
    </row>
    <row r="128" spans="1:3" x14ac:dyDescent="0.25">
      <c r="B128" s="8" t="s">
        <v>3</v>
      </c>
      <c r="C128" s="6">
        <f>C83/C$15+C83/C$16+C83/C$17+C83/C$18+C83/C$19+C83/C$20+C83/C$21+C83/C$22+C83/C$23+C83/C$24+C83/C$25+C83/C$26+C83/C$27+C83/C$28+C83/C$29</f>
        <v>304.21807689302625</v>
      </c>
    </row>
    <row r="129" spans="1:3" ht="15.75" x14ac:dyDescent="0.25">
      <c r="A129" s="11" t="s">
        <v>43</v>
      </c>
    </row>
    <row r="130" spans="1:3" x14ac:dyDescent="0.25">
      <c r="A130" s="7" t="s">
        <v>42</v>
      </c>
      <c r="C130" s="6">
        <f>(C109+C110)-C3</f>
        <v>2686.1352623028943</v>
      </c>
    </row>
    <row r="131" spans="1:3" x14ac:dyDescent="0.25">
      <c r="A131" s="7" t="s">
        <v>37</v>
      </c>
      <c r="C131" s="6">
        <f>(C113+C114+C116+C117)-C3</f>
        <v>2180.0882085010044</v>
      </c>
    </row>
    <row r="132" spans="1:3" x14ac:dyDescent="0.25">
      <c r="A132" s="7" t="s">
        <v>39</v>
      </c>
      <c r="C132" s="6">
        <f>(C120+C121+C124+C125+C127+C128)-C3</f>
        <v>1063.6498853787743</v>
      </c>
    </row>
    <row r="133" spans="1:3" ht="15.75" x14ac:dyDescent="0.25">
      <c r="A133" s="11" t="s">
        <v>52</v>
      </c>
    </row>
    <row r="134" spans="1:3" x14ac:dyDescent="0.25">
      <c r="A134" s="8" t="s">
        <v>53</v>
      </c>
      <c r="C134" s="2">
        <v>1.1850000000000001</v>
      </c>
    </row>
    <row r="135" spans="1:3" x14ac:dyDescent="0.25">
      <c r="A135" s="8" t="s">
        <v>54</v>
      </c>
      <c r="C135" s="2">
        <v>1</v>
      </c>
    </row>
    <row r="136" spans="1:3" x14ac:dyDescent="0.25">
      <c r="A136" s="8" t="s">
        <v>55</v>
      </c>
      <c r="C136" s="6">
        <f>15*C134*C4*C135</f>
        <v>26.662500000000001</v>
      </c>
    </row>
    <row r="137" spans="1:3" x14ac:dyDescent="0.25">
      <c r="A137" s="8" t="s">
        <v>56</v>
      </c>
      <c r="C137" s="2">
        <v>30</v>
      </c>
    </row>
    <row r="138" spans="1:3" x14ac:dyDescent="0.25">
      <c r="A138" s="8" t="s">
        <v>57</v>
      </c>
      <c r="C138" s="6">
        <f>C137*C136</f>
        <v>799.875</v>
      </c>
    </row>
    <row r="139" spans="1:3" x14ac:dyDescent="0.25">
      <c r="A139" s="8" t="s">
        <v>58</v>
      </c>
      <c r="C139" s="6">
        <f>C138+C3</f>
        <v>3498.875</v>
      </c>
    </row>
  </sheetData>
  <sheetProtection password="8BDB" sheet="1" objects="1" scenarios="1"/>
  <mergeCells count="1">
    <mergeCell ref="D1:E1"/>
  </mergeCells>
  <pageMargins left="0.7" right="0.7" top="0.75" bottom="0.75" header="0.3" footer="0.3"/>
  <pageSetup paperSize="8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Energy Australia</vt:lpstr>
      <vt:lpstr>True Value Solar January 2014</vt:lpstr>
      <vt:lpstr>True Value Solar September 2014</vt:lpstr>
      <vt:lpstr>Solahart September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 O'Dwyer</dc:creator>
  <cp:lastModifiedBy>Dam, Zoe</cp:lastModifiedBy>
  <cp:lastPrinted>2014-10-30T05:18:13Z</cp:lastPrinted>
  <dcterms:created xsi:type="dcterms:W3CDTF">2014-01-13T04:52:20Z</dcterms:created>
  <dcterms:modified xsi:type="dcterms:W3CDTF">2015-04-21T05:07:14Z</dcterms:modified>
</cp:coreProperties>
</file>